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Pol'!$A$1:$U$59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9" i="12" l="1"/>
  <c r="F39" i="1" s="1"/>
  <c r="BA26" i="12"/>
  <c r="BA13" i="12"/>
  <c r="BA12" i="12"/>
  <c r="G9" i="12"/>
  <c r="M9" i="12" s="1"/>
  <c r="I9" i="12"/>
  <c r="K9" i="12"/>
  <c r="O9" i="12"/>
  <c r="Q9" i="12"/>
  <c r="U9" i="12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4" i="12"/>
  <c r="I14" i="12"/>
  <c r="K14" i="12"/>
  <c r="O14" i="12"/>
  <c r="Q14" i="12"/>
  <c r="U14" i="12"/>
  <c r="G15" i="12"/>
  <c r="I15" i="12"/>
  <c r="K15" i="12"/>
  <c r="M15" i="12"/>
  <c r="O15" i="12"/>
  <c r="Q15" i="12"/>
  <c r="U15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21" i="12"/>
  <c r="M21" i="12" s="1"/>
  <c r="I21" i="12"/>
  <c r="K21" i="12"/>
  <c r="O21" i="12"/>
  <c r="Q21" i="12"/>
  <c r="U21" i="12"/>
  <c r="G25" i="12"/>
  <c r="I25" i="12"/>
  <c r="K25" i="12"/>
  <c r="M25" i="12"/>
  <c r="O25" i="12"/>
  <c r="Q25" i="12"/>
  <c r="U25" i="12"/>
  <c r="U27" i="12"/>
  <c r="G28" i="12"/>
  <c r="M28" i="12" s="1"/>
  <c r="M27" i="12" s="1"/>
  <c r="I28" i="12"/>
  <c r="I27" i="12" s="1"/>
  <c r="K28" i="12"/>
  <c r="K27" i="12" s="1"/>
  <c r="O28" i="12"/>
  <c r="O27" i="12" s="1"/>
  <c r="Q28" i="12"/>
  <c r="Q27" i="12" s="1"/>
  <c r="U28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1" i="12"/>
  <c r="M41" i="12" s="1"/>
  <c r="I41" i="12"/>
  <c r="K41" i="12"/>
  <c r="O41" i="12"/>
  <c r="Q41" i="12"/>
  <c r="U41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I20" i="1"/>
  <c r="I19" i="1"/>
  <c r="I17" i="1"/>
  <c r="I16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23" i="1" s="1"/>
  <c r="G24" i="1" s="1"/>
  <c r="G29" i="1" s="1"/>
  <c r="U30" i="12"/>
  <c r="Q30" i="12"/>
  <c r="I30" i="12"/>
  <c r="G27" i="12"/>
  <c r="I48" i="1" s="1"/>
  <c r="G8" i="12"/>
  <c r="Q8" i="12"/>
  <c r="AD49" i="12"/>
  <c r="G39" i="1" s="1"/>
  <c r="G40" i="1" s="1"/>
  <c r="G25" i="1" s="1"/>
  <c r="G26" i="1" s="1"/>
  <c r="O8" i="12"/>
  <c r="K8" i="12"/>
  <c r="K30" i="12"/>
  <c r="O30" i="12"/>
  <c r="U8" i="12"/>
  <c r="I8" i="12"/>
  <c r="M30" i="12"/>
  <c r="G30" i="12"/>
  <c r="I49" i="1" s="1"/>
  <c r="M14" i="12"/>
  <c r="M8" i="12" s="1"/>
  <c r="G49" i="12" l="1"/>
  <c r="I47" i="1"/>
  <c r="G28" i="1"/>
  <c r="H39" i="1"/>
  <c r="I39" i="1" l="1"/>
  <c r="I40" i="1" s="1"/>
  <c r="J39" i="1" s="1"/>
  <c r="J40" i="1" s="1"/>
  <c r="H40" i="1"/>
  <c r="I50" i="1"/>
  <c r="I18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<sst xmlns="http://schemas.openxmlformats.org/spreadsheetml/2006/main" count="258" uniqueCount="160">
  <si>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</si>
  <si>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</si>
  <si>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</si>
  <si>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</si>
  <si>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</si>
  <si>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</si>
  <si>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</si>
  <si>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</si>
  <si>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</si>
  <si>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</si>
  <si>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</si>
  <si>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</si>
  <si>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</si>
  <si>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</si>
  <si>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</si>
  <si>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</si>
  <si>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</si>
  <si>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</si>
  <si>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</si>
  <si>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</si>
  <si>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</si>
  <si>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</si>
  <si>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</si>
  <si>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</si>
  <si>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</si>
  <si>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</si>
  <si>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</si>
  <si>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</si>
  <si>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</si>
  <si>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</si>
  <si>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</si>
  <si>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</si>
  <si>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</si>
  <si>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</si>
  <si>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</si>
  <si>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</si>
  <si>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</si>
  <si>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</si>
  <si>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</si>
  <si>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</si>
  <si>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</si>
  <si>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</si>
  <si>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</si>
  <si>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</si>
  <si>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Ing. arch. Miroslav Dvořák</t>
  </si>
  <si>
    <t>ZTV sídliště Chotěbudická, Budíškovice,     SO 401 Veřejné osvětlení</t>
  </si>
  <si>
    <t>Obec Budíškovice</t>
  </si>
  <si>
    <t>Rozpočet</t>
  </si>
  <si>
    <t>Celkem za stavbu</t>
  </si>
  <si>
    <t>CZK</t>
  </si>
  <si>
    <t>Rekapitulace dílů</t>
  </si>
  <si>
    <t>Typ dílu</t>
  </si>
  <si>
    <t>M21</t>
  </si>
  <si>
    <t>Elektromontáže</t>
  </si>
  <si>
    <t>M22</t>
  </si>
  <si>
    <t>Montáž sdělovací a zabezp.tech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</si>
  <si>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</si>
  <si>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</si>
  <si>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</si>
  <si>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</si>
  <si>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</si>
  <si>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</si>
  <si>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</si>
  <si>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</si>
  <si>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</si>
  <si>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</si>
  <si>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</si>
  <si>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</si>
  <si>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</si>
  <si>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</si>
  <si>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</si>
  <si>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</si>
  <si>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</si>
  <si>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</si>
  <si>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</si>
  <si>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</si>
  <si>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</si>
  <si>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</si>
  <si>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</si>
  <si>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</si>
  <si>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</si>
  <si>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</si>
  <si>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</si>
  <si>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</si>
  <si>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</si>
  <si>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</si>
  <si>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</si>
  <si>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210202110R00</t>
  </si>
  <si>
    <t>Svítidlo veřejného osvětlení ramenové, montáž</t>
  </si>
  <si>
    <t>kus</t>
  </si>
  <si>
    <t>POL1_0</t>
  </si>
  <si>
    <t>34801...</t>
  </si>
  <si>
    <t>Svítidlo VO venkovní 50 W, 6400 lm, hliníkové tělo, dodávka</t>
  </si>
  <si>
    <t>POL3_0</t>
  </si>
  <si>
    <t>210204002RT1</t>
  </si>
  <si>
    <t>Stožár osvětlovací sadový - ocelový, včetně dodávky stožáru + elektrovýzbroj</t>
  </si>
  <si>
    <t>POP</t>
  </si>
  <si>
    <t>Včetně dodávky ocelového stožáru třístupňového pozinkovaného pro výšku 6,0 m, o celkové délce 6,8 m (0,8 m vetknutí do základu), ochranné pouzdro</t>
  </si>
  <si>
    <t>210204203R00</t>
  </si>
  <si>
    <t>Elektrovýzbroj stožáru pro 3 okruhy</t>
  </si>
  <si>
    <t>210220021RT1</t>
  </si>
  <si>
    <t>Vedení uzemňovací v zemi FeZn do 120 mm2 vč.svorek, včetně pásku FeZn 30 x 4 mm</t>
  </si>
  <si>
    <t>m</t>
  </si>
  <si>
    <t>415+13*2+20</t>
  </si>
  <si>
    <t>VV</t>
  </si>
  <si>
    <t>3457114665R</t>
  </si>
  <si>
    <t>Trubka kabelová chránička PVC CWS 90/4,3/6000 tř.4, hladká, hrdlovaná</t>
  </si>
  <si>
    <t>3457114723R</t>
  </si>
  <si>
    <t>Trubka kabelová chránička pr. 90 mm ohebná, dvouplášťová HDPE červená</t>
  </si>
  <si>
    <t>rozvody VO:415</t>
  </si>
  <si>
    <t>slaboproud - přílož:342+4*10+13*2*1,5+20</t>
  </si>
  <si>
    <t>34111100R</t>
  </si>
  <si>
    <t>Kabel silový s Cu jádrem 750 V CYKY 5 x 6 mm2, dodávka</t>
  </si>
  <si>
    <t>trasa:415</t>
  </si>
  <si>
    <t>místa napojení:13*2*1,8+3</t>
  </si>
  <si>
    <t>ohyby:20</t>
  </si>
  <si>
    <t>210840012R00</t>
  </si>
  <si>
    <t>Kabel silový CYKYDY 750V 5 x 6 v jámě, montáž</t>
  </si>
  <si>
    <t>Montáž do výkopu včetně zapojení a přípomocných prací</t>
  </si>
  <si>
    <t>220060603R00</t>
  </si>
  <si>
    <t>Zatažení závlečného kabelu, ručně</t>
  </si>
  <si>
    <t>415+5*6</t>
  </si>
  <si>
    <t>460300101RT1</t>
  </si>
  <si>
    <t>Vrtání jámy pro stožár do D 55 cm, jámy do hl. 2 m, průměru do 55 cm</t>
  </si>
  <si>
    <t>460080001RT1</t>
  </si>
  <si>
    <t>Betonový základ do zeminy bez bednění, uložení betonu do výkopu</t>
  </si>
  <si>
    <t>m3</t>
  </si>
  <si>
    <t>3,14*0,275*0,275*1,5*13</t>
  </si>
  <si>
    <t>460100001RT1</t>
  </si>
  <si>
    <t>Pouzdrový základ 250x800 mm mimo osu trasy, kompletní zhot.pouzdrového základu, osazení trubky</t>
  </si>
  <si>
    <t>28611263.AR</t>
  </si>
  <si>
    <t>Trubka kanalizační KGEM SN 8 PVC 200x5,9x1000</t>
  </si>
  <si>
    <t>460110001R01</t>
  </si>
  <si>
    <t>Sonda pro vyhledání kabelů - výkop, 65 x 120  hor. 4</t>
  </si>
  <si>
    <t>460110101R01</t>
  </si>
  <si>
    <t>Sonda pro vyhledání kabelů - zához, 65 x 120 hor. 4</t>
  </si>
  <si>
    <t>460200131RT2</t>
  </si>
  <si>
    <t>Výkop kabelové rýhy 35/50 cm  hor.1, ruční výkop rýhy</t>
  </si>
  <si>
    <t>460200231RT1</t>
  </si>
  <si>
    <t>Výkop kabelové rýhy 50/50 cm  hor.1, strojní výkop rýhy</t>
  </si>
  <si>
    <t>415-6</t>
  </si>
  <si>
    <t>460300002R00</t>
  </si>
  <si>
    <t>Záhrn rýh strojem ve volném terénu</t>
  </si>
  <si>
    <t>6*(0,5-0,15)*0,35</t>
  </si>
  <si>
    <t>409*(0,5-0,15)*0,5-409*(0,35*0,15)</t>
  </si>
  <si>
    <t>460300006RT1</t>
  </si>
  <si>
    <t>Hutnění zeminy po vrstvách 20 cm, hutnění po strojním záhrnu rýh</t>
  </si>
  <si>
    <t>460420018RT1</t>
  </si>
  <si>
    <t>Zřízení kabelového lože v rýze š.do 35 cm z písku, tloušťka vrstvy 15 cm</t>
  </si>
  <si>
    <t>460490012RT1</t>
  </si>
  <si>
    <t>Fólie výstražná z PVC, šířka 33 cm, fólie PVC šířka 33 cm</t>
  </si>
  <si>
    <t>415*1,05</t>
  </si>
  <si>
    <t>Montáž upevňovací konstrukce, případná oprava poškozeného nátěru, úplná montáž svítidla, tj. vyznačení umístění svítidla, jeho rozložení, zapojení vodičů, složení svítidla v celek, vybavení zdroji záření a vyzkoušení.</t>
  </si>
  <si>
    <t/>
  </si>
  <si>
    <t>SUM</t>
  </si>
  <si>
    <t>POPUZIV</t>
  </si>
  <si>
    <t>END</t>
  </si>
  <si>
    <t>Dílčí položkový rozpočet</t>
  </si>
  <si>
    <t xml:space="preserve"> </t>
  </si>
  <si>
    <t xml:space="preserve">Dílčí položkový rozpočet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</si>
</sst>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39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1" t="s">
        <v>157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216" t="s">
        <v>45</v>
      </c>
      <c r="E2" s="217"/>
      <c r="F2" s="217"/>
      <c r="G2" s="217"/>
      <c r="H2" s="217"/>
      <c r="I2" s="217"/>
      <c r="J2" s="218"/>
      <c r="O2" s="2"/>
    </row>
    <row r="3" spans="1:15" ht="23.25" hidden="1" customHeight="1" x14ac:dyDescent="0.2">
      <c r="A3" s="4"/>
      <c r="B3" s="83" t="s">
        <v>42</v>
      </c>
      <c r="C3" s="84"/>
      <c r="D3" s="244"/>
      <c r="E3" s="245"/>
      <c r="F3" s="245"/>
      <c r="G3" s="245"/>
      <c r="H3" s="245"/>
      <c r="I3" s="245"/>
      <c r="J3" s="246"/>
    </row>
    <row r="4" spans="1:15" ht="23.25" hidden="1" customHeight="1" x14ac:dyDescent="0.2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46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3" t="s">
        <v>158</v>
      </c>
      <c r="E11" s="223"/>
      <c r="F11" s="223"/>
      <c r="G11" s="223"/>
      <c r="H11" s="28" t="s">
        <v>33</v>
      </c>
      <c r="I11" s="94" t="s">
        <v>158</v>
      </c>
      <c r="J11" s="11"/>
    </row>
    <row r="12" spans="1:15" ht="15.75" customHeight="1" x14ac:dyDescent="0.2">
      <c r="A12" s="4"/>
      <c r="B12" s="41"/>
      <c r="C12" s="26"/>
      <c r="D12" s="242" t="s">
        <v>158</v>
      </c>
      <c r="E12" s="242"/>
      <c r="F12" s="242"/>
      <c r="G12" s="24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158</v>
      </c>
      <c r="D13" s="243" t="s">
        <v>158</v>
      </c>
      <c r="E13" s="243"/>
      <c r="F13" s="243"/>
      <c r="G13" s="24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2"/>
      <c r="F15" s="222"/>
      <c r="G15" s="240"/>
      <c r="H15" s="240"/>
      <c r="I15" s="240" t="s">
        <v>28</v>
      </c>
      <c r="J15" s="241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9"/>
      <c r="F16" s="220"/>
      <c r="G16" s="219"/>
      <c r="H16" s="220"/>
      <c r="I16" s="219">
        <f>SUMIF(F47:F49,A16,I47:I49)+SUMIF(F47:F49,"PSU",I47:I49)</f>
        <v>0</v>
      </c>
      <c r="J16" s="221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9"/>
      <c r="F17" s="220"/>
      <c r="G17" s="219"/>
      <c r="H17" s="220"/>
      <c r="I17" s="219">
        <f>SUMIF(F47:F49,A17,I47:I49)</f>
        <v>0</v>
      </c>
      <c r="J17" s="221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9"/>
      <c r="F18" s="220"/>
      <c r="G18" s="219"/>
      <c r="H18" s="220"/>
      <c r="I18" s="219">
        <f>SUMIF(F47:F49,A18,I47:I49)</f>
        <v>0</v>
      </c>
      <c r="J18" s="221"/>
    </row>
    <row r="19" spans="1:10" ht="23.25" customHeight="1" x14ac:dyDescent="0.2">
      <c r="A19" s="141" t="s">
        <v>58</v>
      </c>
      <c r="B19" s="142" t="s">
        <v>26</v>
      </c>
      <c r="C19" s="58"/>
      <c r="D19" s="59"/>
      <c r="E19" s="219"/>
      <c r="F19" s="220"/>
      <c r="G19" s="219"/>
      <c r="H19" s="220"/>
      <c r="I19" s="219">
        <f>SUMIF(F47:F49,A19,I47:I49)</f>
        <v>0</v>
      </c>
      <c r="J19" s="221"/>
    </row>
    <row r="20" spans="1:10" ht="23.25" customHeight="1" x14ac:dyDescent="0.2">
      <c r="A20" s="141" t="s">
        <v>59</v>
      </c>
      <c r="B20" s="142" t="s">
        <v>27</v>
      </c>
      <c r="C20" s="58"/>
      <c r="D20" s="59"/>
      <c r="E20" s="219"/>
      <c r="F20" s="220"/>
      <c r="G20" s="219"/>
      <c r="H20" s="220"/>
      <c r="I20" s="219">
        <f>SUMIF(F47:F49,A20,I47:I49)</f>
        <v>0</v>
      </c>
      <c r="J20" s="221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38"/>
      <c r="G21" s="229"/>
      <c r="H21" s="238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ZakladDPHSni*SazbaDPH1/100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9">
        <f>ZakladDPHSniVypocet+ZakladDPHZaklVypocet</f>
        <v>0</v>
      </c>
      <c r="H28" s="239"/>
      <c r="I28" s="23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7">
        <f>ZakladDPHSni+DPHSni+ZakladDPHZakl+DPHZakl+Zaokrouhleni</f>
        <v>0</v>
      </c>
      <c r="H29" s="237"/>
      <c r="I29" s="237"/>
      <c r="J29" s="119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44120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47</v>
      </c>
      <c r="C39" s="204" t="s">
        <v>45</v>
      </c>
      <c r="D39" s="205"/>
      <c r="E39" s="205"/>
      <c r="F39" s="108">
        <f>'Rozpočet Pol'!AC49</f>
        <v>0</v>
      </c>
      <c r="G39" s="109">
        <f>'Rozpočet Pol'!AD49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6" t="s">
        <v>48</v>
      </c>
      <c r="C40" s="207"/>
      <c r="D40" s="207"/>
      <c r="E40" s="20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50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09" t="s">
        <v>28</v>
      </c>
      <c r="J46" s="209"/>
    </row>
    <row r="47" spans="1:10" ht="25.5" customHeight="1" x14ac:dyDescent="0.2">
      <c r="A47" s="122"/>
      <c r="B47" s="130" t="s">
        <v>52</v>
      </c>
      <c r="C47" s="211" t="s">
        <v>53</v>
      </c>
      <c r="D47" s="212"/>
      <c r="E47" s="212"/>
      <c r="F47" s="132" t="s">
        <v>25</v>
      </c>
      <c r="G47" s="133"/>
      <c r="H47" s="133"/>
      <c r="I47" s="210">
        <f>'Rozpočet Pol'!G8</f>
        <v>0</v>
      </c>
      <c r="J47" s="210"/>
    </row>
    <row r="48" spans="1:10" ht="25.5" customHeight="1" x14ac:dyDescent="0.2">
      <c r="A48" s="122"/>
      <c r="B48" s="124" t="s">
        <v>54</v>
      </c>
      <c r="C48" s="214" t="s">
        <v>55</v>
      </c>
      <c r="D48" s="215"/>
      <c r="E48" s="215"/>
      <c r="F48" s="134" t="s">
        <v>25</v>
      </c>
      <c r="G48" s="135"/>
      <c r="H48" s="135"/>
      <c r="I48" s="213">
        <f>'Rozpočet Pol'!G27</f>
        <v>0</v>
      </c>
      <c r="J48" s="213"/>
    </row>
    <row r="49" spans="1:10" ht="25.5" customHeight="1" x14ac:dyDescent="0.2">
      <c r="A49" s="122"/>
      <c r="B49" s="131" t="s">
        <v>56</v>
      </c>
      <c r="C49" s="201" t="s">
        <v>57</v>
      </c>
      <c r="D49" s="202"/>
      <c r="E49" s="202"/>
      <c r="F49" s="136" t="s">
        <v>25</v>
      </c>
      <c r="G49" s="137"/>
      <c r="H49" s="137"/>
      <c r="I49" s="200">
        <f>'Rozpočet Pol'!G30</f>
        <v>0</v>
      </c>
      <c r="J49" s="200"/>
    </row>
    <row r="50" spans="1:10" ht="25.5" customHeight="1" x14ac:dyDescent="0.2">
      <c r="A50" s="123"/>
      <c r="B50" s="127" t="s">
        <v>1</v>
      </c>
      <c r="C50" s="127"/>
      <c r="D50" s="128"/>
      <c r="E50" s="128"/>
      <c r="F50" s="138"/>
      <c r="G50" s="139"/>
      <c r="H50" s="139"/>
      <c r="I50" s="203">
        <f>SUM(I47:I49)</f>
        <v>0</v>
      </c>
      <c r="J50" s="203"/>
    </row>
    <row r="51" spans="1:10" x14ac:dyDescent="0.2">
      <c r="F51" s="140"/>
      <c r="G51" s="96"/>
      <c r="H51" s="140"/>
      <c r="I51" s="96"/>
      <c r="J51" s="96"/>
    </row>
    <row r="52" spans="1:10" x14ac:dyDescent="0.2">
      <c r="F52" s="140"/>
      <c r="G52" s="96"/>
      <c r="H52" s="140"/>
      <c r="I52" s="96"/>
      <c r="J52" s="96"/>
    </row>
    <row r="53" spans="1:10" x14ac:dyDescent="0.2">
      <c r="F53" s="140"/>
      <c r="G53" s="96"/>
      <c r="H53" s="140"/>
      <c r="I53" s="96"/>
      <c r="J53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I49:J49"/>
    <mergeCell ref="C49:E49"/>
    <mergeCell ref="I50:J50"/>
    <mergeCell ref="C39:E39"/>
    <mergeCell ref="B40:E40"/>
    <mergeCell ref="I46:J46"/>
    <mergeCell ref="I47:J47"/>
    <mergeCell ref="C47:E47"/>
    <mergeCell ref="I48:J48"/>
    <mergeCell ref="C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9"/>
  <sheetViews>
    <sheetView workbookViewId="0">
      <selection activeCell="F9" sqref="F9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70" t="s">
        <v>159</v>
      </c>
      <c r="B1" s="270"/>
      <c r="C1" s="270"/>
      <c r="D1" s="270"/>
      <c r="E1" s="270"/>
      <c r="F1" s="270"/>
      <c r="G1" s="270"/>
      <c r="AE1" t="s">
        <v>61</v>
      </c>
    </row>
    <row r="2" spans="1:60" ht="24.95" customHeight="1" x14ac:dyDescent="0.2">
      <c r="A2" s="145" t="s">
        <v>60</v>
      </c>
      <c r="B2" s="143"/>
      <c r="C2" s="271" t="s">
        <v>45</v>
      </c>
      <c r="D2" s="272"/>
      <c r="E2" s="272"/>
      <c r="F2" s="272"/>
      <c r="G2" s="273"/>
      <c r="AE2" t="s">
        <v>62</v>
      </c>
    </row>
    <row r="3" spans="1:60" ht="24.95" hidden="1" customHeight="1" x14ac:dyDescent="0.2">
      <c r="A3" s="146" t="s">
        <v>7</v>
      </c>
      <c r="B3" s="144"/>
      <c r="C3" s="274"/>
      <c r="D3" s="275"/>
      <c r="E3" s="275"/>
      <c r="F3" s="275"/>
      <c r="G3" s="276"/>
      <c r="AE3" t="s">
        <v>63</v>
      </c>
    </row>
    <row r="4" spans="1:60" ht="24.95" hidden="1" customHeight="1" x14ac:dyDescent="0.2">
      <c r="A4" s="146" t="s">
        <v>8</v>
      </c>
      <c r="B4" s="144"/>
      <c r="C4" s="274"/>
      <c r="D4" s="275"/>
      <c r="E4" s="275"/>
      <c r="F4" s="275"/>
      <c r="G4" s="276"/>
      <c r="AE4" t="s">
        <v>64</v>
      </c>
    </row>
    <row r="5" spans="1:60" hidden="1" x14ac:dyDescent="0.2">
      <c r="A5" s="147" t="s">
        <v>65</v>
      </c>
      <c r="B5" s="148"/>
      <c r="C5" s="149"/>
      <c r="D5" s="150"/>
      <c r="E5" s="150"/>
      <c r="F5" s="150"/>
      <c r="G5" s="151"/>
      <c r="AE5" t="s">
        <v>66</v>
      </c>
    </row>
    <row r="7" spans="1:60" ht="38.25" x14ac:dyDescent="0.2">
      <c r="A7" s="157" t="s">
        <v>67</v>
      </c>
      <c r="B7" s="158" t="s">
        <v>68</v>
      </c>
      <c r="C7" s="158" t="s">
        <v>69</v>
      </c>
      <c r="D7" s="157" t="s">
        <v>70</v>
      </c>
      <c r="E7" s="157" t="s">
        <v>71</v>
      </c>
      <c r="F7" s="152" t="s">
        <v>72</v>
      </c>
      <c r="G7" s="174" t="s">
        <v>28</v>
      </c>
      <c r="H7" s="175" t="s">
        <v>29</v>
      </c>
      <c r="I7" s="175" t="s">
        <v>73</v>
      </c>
      <c r="J7" s="175" t="s">
        <v>30</v>
      </c>
      <c r="K7" s="175" t="s">
        <v>74</v>
      </c>
      <c r="L7" s="175" t="s">
        <v>75</v>
      </c>
      <c r="M7" s="175" t="s">
        <v>76</v>
      </c>
      <c r="N7" s="175" t="s">
        <v>77</v>
      </c>
      <c r="O7" s="175" t="s">
        <v>78</v>
      </c>
      <c r="P7" s="175" t="s">
        <v>79</v>
      </c>
      <c r="Q7" s="175" t="s">
        <v>80</v>
      </c>
      <c r="R7" s="175" t="s">
        <v>81</v>
      </c>
      <c r="S7" s="175" t="s">
        <v>82</v>
      </c>
      <c r="T7" s="175" t="s">
        <v>83</v>
      </c>
      <c r="U7" s="160" t="s">
        <v>84</v>
      </c>
    </row>
    <row r="8" spans="1:60" x14ac:dyDescent="0.2">
      <c r="A8" s="176" t="s">
        <v>85</v>
      </c>
      <c r="B8" s="177" t="s">
        <v>52</v>
      </c>
      <c r="C8" s="178" t="s">
        <v>53</v>
      </c>
      <c r="D8" s="159"/>
      <c r="E8" s="179"/>
      <c r="F8" s="180"/>
      <c r="G8" s="180">
        <f>SUMIF(AE9:AE26,"&lt;&gt;NOR",G9:G26)</f>
        <v>0</v>
      </c>
      <c r="H8" s="180"/>
      <c r="I8" s="180">
        <f>SUM(I9:I26)</f>
        <v>0</v>
      </c>
      <c r="J8" s="180"/>
      <c r="K8" s="180">
        <f>SUM(K9:K26)</f>
        <v>0</v>
      </c>
      <c r="L8" s="180"/>
      <c r="M8" s="180">
        <f>SUM(M9:M26)</f>
        <v>0</v>
      </c>
      <c r="N8" s="159"/>
      <c r="O8" s="159">
        <f>SUM(O9:O26)</f>
        <v>1.6480399999999999</v>
      </c>
      <c r="P8" s="159"/>
      <c r="Q8" s="159">
        <f>SUM(Q9:Q26)</f>
        <v>0</v>
      </c>
      <c r="R8" s="159"/>
      <c r="S8" s="159"/>
      <c r="T8" s="176"/>
      <c r="U8" s="159">
        <f>SUM(U9:U26)</f>
        <v>243.01</v>
      </c>
      <c r="AE8" t="s">
        <v>86</v>
      </c>
    </row>
    <row r="9" spans="1:60" outlineLevel="1" x14ac:dyDescent="0.2">
      <c r="A9" s="154">
        <v>1</v>
      </c>
      <c r="B9" s="161" t="s">
        <v>87</v>
      </c>
      <c r="C9" s="192" t="s">
        <v>88</v>
      </c>
      <c r="D9" s="163" t="s">
        <v>89</v>
      </c>
      <c r="E9" s="168">
        <v>13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1.2</v>
      </c>
      <c r="U9" s="163">
        <f>ROUND(E9*T9,2)</f>
        <v>15.6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90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>
        <v>2</v>
      </c>
      <c r="B10" s="161" t="s">
        <v>91</v>
      </c>
      <c r="C10" s="192" t="s">
        <v>92</v>
      </c>
      <c r="D10" s="163" t="s">
        <v>89</v>
      </c>
      <c r="E10" s="168">
        <v>13</v>
      </c>
      <c r="F10" s="171"/>
      <c r="G10" s="172">
        <f>ROUND(E10*F10,2)</f>
        <v>0</v>
      </c>
      <c r="H10" s="171"/>
      <c r="I10" s="172">
        <f>ROUND(E10*H10,2)</f>
        <v>0</v>
      </c>
      <c r="J10" s="171"/>
      <c r="K10" s="172">
        <f>ROUND(E10*J10,2)</f>
        <v>0</v>
      </c>
      <c r="L10" s="172">
        <v>21</v>
      </c>
      <c r="M10" s="172">
        <f>G10*(1+L10/100)</f>
        <v>0</v>
      </c>
      <c r="N10" s="163">
        <v>7.7999999999999996E-3</v>
      </c>
      <c r="O10" s="163">
        <f>ROUND(E10*N10,5)</f>
        <v>0.1014</v>
      </c>
      <c r="P10" s="163">
        <v>0</v>
      </c>
      <c r="Q10" s="163">
        <f>ROUND(E10*P10,5)</f>
        <v>0</v>
      </c>
      <c r="R10" s="163"/>
      <c r="S10" s="163"/>
      <c r="T10" s="164">
        <v>0</v>
      </c>
      <c r="U10" s="163">
        <f>ROUND(E10*T10,2)</f>
        <v>0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93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ht="22.5" outlineLevel="1" x14ac:dyDescent="0.2">
      <c r="A11" s="154">
        <v>3</v>
      </c>
      <c r="B11" s="161" t="s">
        <v>94</v>
      </c>
      <c r="C11" s="192" t="s">
        <v>95</v>
      </c>
      <c r="D11" s="163" t="s">
        <v>89</v>
      </c>
      <c r="E11" s="168">
        <v>13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21</v>
      </c>
      <c r="M11" s="172">
        <f>G11*(1+L11/100)</f>
        <v>0</v>
      </c>
      <c r="N11" s="163">
        <v>2.545E-2</v>
      </c>
      <c r="O11" s="163">
        <f>ROUND(E11*N11,5)</f>
        <v>0.33084999999999998</v>
      </c>
      <c r="P11" s="163">
        <v>0</v>
      </c>
      <c r="Q11" s="163">
        <f>ROUND(E11*P11,5)</f>
        <v>0</v>
      </c>
      <c r="R11" s="163"/>
      <c r="S11" s="163"/>
      <c r="T11" s="164">
        <v>1.68333</v>
      </c>
      <c r="U11" s="163">
        <f>ROUND(E11*T11,2)</f>
        <v>21.88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90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33.75" outlineLevel="1" x14ac:dyDescent="0.2">
      <c r="A12" s="154"/>
      <c r="B12" s="161"/>
      <c r="C12" s="251" t="s">
        <v>152</v>
      </c>
      <c r="D12" s="252"/>
      <c r="E12" s="253"/>
      <c r="F12" s="254"/>
      <c r="G12" s="255"/>
      <c r="H12" s="172"/>
      <c r="I12" s="172"/>
      <c r="J12" s="172"/>
      <c r="K12" s="172"/>
      <c r="L12" s="172"/>
      <c r="M12" s="172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96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6" t="str">
        <f>C12</f>
        <v>Montáž upevňovací konstrukce, případná oprava poškozeného nátěru, úplná montáž svítidla, tj. vyznačení umístění svítidla, jeho rozložení, zapojení vodičů, složení svítidla v celek, vybavení zdroji záření a vyzkoušení.</v>
      </c>
      <c r="BB12" s="153"/>
      <c r="BC12" s="153"/>
      <c r="BD12" s="153"/>
      <c r="BE12" s="153"/>
      <c r="BF12" s="153"/>
      <c r="BG12" s="153"/>
      <c r="BH12" s="153"/>
    </row>
    <row r="13" spans="1:60" ht="22.5" outlineLevel="1" x14ac:dyDescent="0.2">
      <c r="A13" s="154"/>
      <c r="B13" s="161"/>
      <c r="C13" s="251" t="s">
        <v>97</v>
      </c>
      <c r="D13" s="252"/>
      <c r="E13" s="253"/>
      <c r="F13" s="254"/>
      <c r="G13" s="255"/>
      <c r="H13" s="172"/>
      <c r="I13" s="172"/>
      <c r="J13" s="172"/>
      <c r="K13" s="172"/>
      <c r="L13" s="172"/>
      <c r="M13" s="172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96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6" t="str">
        <f>C13</f>
        <v>Včetně dodávky ocelového stožáru třístupňového pozinkovaného pro výšku 6,0 m, o celkové délce 6,8 m (0,8 m vetknutí do základu), ochranné pouzdro</v>
      </c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>
        <v>4</v>
      </c>
      <c r="B14" s="161" t="s">
        <v>98</v>
      </c>
      <c r="C14" s="192" t="s">
        <v>99</v>
      </c>
      <c r="D14" s="163" t="s">
        <v>89</v>
      </c>
      <c r="E14" s="168">
        <v>13</v>
      </c>
      <c r="F14" s="171"/>
      <c r="G14" s="172">
        <f>ROUND(E14*F14,2)</f>
        <v>0</v>
      </c>
      <c r="H14" s="171"/>
      <c r="I14" s="172">
        <f>ROUND(E14*H14,2)</f>
        <v>0</v>
      </c>
      <c r="J14" s="171"/>
      <c r="K14" s="172">
        <f>ROUND(E14*J14,2)</f>
        <v>0</v>
      </c>
      <c r="L14" s="172">
        <v>21</v>
      </c>
      <c r="M14" s="172">
        <f>G14*(1+L14/100)</f>
        <v>0</v>
      </c>
      <c r="N14" s="163">
        <v>0</v>
      </c>
      <c r="O14" s="163">
        <f>ROUND(E14*N14,5)</f>
        <v>0</v>
      </c>
      <c r="P14" s="163">
        <v>0</v>
      </c>
      <c r="Q14" s="163">
        <f>ROUND(E14*P14,5)</f>
        <v>0</v>
      </c>
      <c r="R14" s="163"/>
      <c r="S14" s="163"/>
      <c r="T14" s="164">
        <v>1.5</v>
      </c>
      <c r="U14" s="163">
        <f>ROUND(E14*T14,2)</f>
        <v>19.5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90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 x14ac:dyDescent="0.2">
      <c r="A15" s="154">
        <v>5</v>
      </c>
      <c r="B15" s="161" t="s">
        <v>100</v>
      </c>
      <c r="C15" s="192" t="s">
        <v>101</v>
      </c>
      <c r="D15" s="163" t="s">
        <v>102</v>
      </c>
      <c r="E15" s="168">
        <v>461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21</v>
      </c>
      <c r="M15" s="172">
        <f>G15*(1+L15/100)</f>
        <v>0</v>
      </c>
      <c r="N15" s="163">
        <v>9.8999999999999999E-4</v>
      </c>
      <c r="O15" s="163">
        <f>ROUND(E15*N15,5)</f>
        <v>0.45639000000000002</v>
      </c>
      <c r="P15" s="163">
        <v>0</v>
      </c>
      <c r="Q15" s="163">
        <f>ROUND(E15*P15,5)</f>
        <v>0</v>
      </c>
      <c r="R15" s="163"/>
      <c r="S15" s="163"/>
      <c r="T15" s="164">
        <v>0.13</v>
      </c>
      <c r="U15" s="163">
        <f>ROUND(E15*T15,2)</f>
        <v>59.93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90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1"/>
      <c r="C16" s="193" t="s">
        <v>103</v>
      </c>
      <c r="D16" s="165"/>
      <c r="E16" s="169">
        <v>461</v>
      </c>
      <c r="F16" s="172"/>
      <c r="G16" s="172"/>
      <c r="H16" s="172"/>
      <c r="I16" s="172"/>
      <c r="J16" s="172"/>
      <c r="K16" s="172"/>
      <c r="L16" s="172"/>
      <c r="M16" s="172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104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ht="22.5" outlineLevel="1" x14ac:dyDescent="0.2">
      <c r="A17" s="154">
        <v>6</v>
      </c>
      <c r="B17" s="161" t="s">
        <v>105</v>
      </c>
      <c r="C17" s="192" t="s">
        <v>106</v>
      </c>
      <c r="D17" s="163" t="s">
        <v>89</v>
      </c>
      <c r="E17" s="168">
        <v>5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21</v>
      </c>
      <c r="M17" s="172">
        <f>G17*(1+L17/100)</f>
        <v>0</v>
      </c>
      <c r="N17" s="163">
        <v>4.62E-3</v>
      </c>
      <c r="O17" s="163">
        <f>ROUND(E17*N17,5)</f>
        <v>2.3099999999999999E-2</v>
      </c>
      <c r="P17" s="163">
        <v>0</v>
      </c>
      <c r="Q17" s="163">
        <f>ROUND(E17*P17,5)</f>
        <v>0</v>
      </c>
      <c r="R17" s="163"/>
      <c r="S17" s="163"/>
      <c r="T17" s="164">
        <v>0</v>
      </c>
      <c r="U17" s="163">
        <f>ROUND(E17*T17,2)</f>
        <v>0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93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54">
        <v>7</v>
      </c>
      <c r="B18" s="161" t="s">
        <v>107</v>
      </c>
      <c r="C18" s="192" t="s">
        <v>108</v>
      </c>
      <c r="D18" s="163" t="s">
        <v>102</v>
      </c>
      <c r="E18" s="168">
        <v>856</v>
      </c>
      <c r="F18" s="171"/>
      <c r="G18" s="172">
        <f>ROUND(E18*F18,2)</f>
        <v>0</v>
      </c>
      <c r="H18" s="171"/>
      <c r="I18" s="172">
        <f>ROUND(E18*H18,2)</f>
        <v>0</v>
      </c>
      <c r="J18" s="171"/>
      <c r="K18" s="172">
        <f>ROUND(E18*J18,2)</f>
        <v>0</v>
      </c>
      <c r="L18" s="172">
        <v>21</v>
      </c>
      <c r="M18" s="172">
        <f>G18*(1+L18/100)</f>
        <v>0</v>
      </c>
      <c r="N18" s="163">
        <v>5.5999999999999995E-4</v>
      </c>
      <c r="O18" s="163">
        <f>ROUND(E18*N18,5)</f>
        <v>0.47936000000000001</v>
      </c>
      <c r="P18" s="163">
        <v>0</v>
      </c>
      <c r="Q18" s="163">
        <f>ROUND(E18*P18,5)</f>
        <v>0</v>
      </c>
      <c r="R18" s="163"/>
      <c r="S18" s="163"/>
      <c r="T18" s="164">
        <v>0</v>
      </c>
      <c r="U18" s="163">
        <f>ROUND(E18*T18,2)</f>
        <v>0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93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1"/>
      <c r="C19" s="193" t="s">
        <v>109</v>
      </c>
      <c r="D19" s="165"/>
      <c r="E19" s="169">
        <v>415</v>
      </c>
      <c r="F19" s="172"/>
      <c r="G19" s="172"/>
      <c r="H19" s="172"/>
      <c r="I19" s="172"/>
      <c r="J19" s="172"/>
      <c r="K19" s="172"/>
      <c r="L19" s="172"/>
      <c r="M19" s="172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104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/>
      <c r="B20" s="161"/>
      <c r="C20" s="193" t="s">
        <v>110</v>
      </c>
      <c r="D20" s="165"/>
      <c r="E20" s="169">
        <v>441</v>
      </c>
      <c r="F20" s="172"/>
      <c r="G20" s="172"/>
      <c r="H20" s="172"/>
      <c r="I20" s="172"/>
      <c r="J20" s="172"/>
      <c r="K20" s="172"/>
      <c r="L20" s="172"/>
      <c r="M20" s="172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104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ht="22.5" outlineLevel="1" x14ac:dyDescent="0.2">
      <c r="A21" s="154">
        <v>8</v>
      </c>
      <c r="B21" s="161" t="s">
        <v>111</v>
      </c>
      <c r="C21" s="192" t="s">
        <v>112</v>
      </c>
      <c r="D21" s="163" t="s">
        <v>102</v>
      </c>
      <c r="E21" s="168">
        <v>484.8</v>
      </c>
      <c r="F21" s="171"/>
      <c r="G21" s="172">
        <f>ROUND(E21*F21,2)</f>
        <v>0</v>
      </c>
      <c r="H21" s="171"/>
      <c r="I21" s="172">
        <f>ROUND(E21*H21,2)</f>
        <v>0</v>
      </c>
      <c r="J21" s="171"/>
      <c r="K21" s="172">
        <f>ROUND(E21*J21,2)</f>
        <v>0</v>
      </c>
      <c r="L21" s="172">
        <v>21</v>
      </c>
      <c r="M21" s="172">
        <f>G21*(1+L21/100)</f>
        <v>0</v>
      </c>
      <c r="N21" s="163">
        <v>5.2999999999999998E-4</v>
      </c>
      <c r="O21" s="163">
        <f>ROUND(E21*N21,5)</f>
        <v>0.25694</v>
      </c>
      <c r="P21" s="163">
        <v>0</v>
      </c>
      <c r="Q21" s="163">
        <f>ROUND(E21*P21,5)</f>
        <v>0</v>
      </c>
      <c r="R21" s="163"/>
      <c r="S21" s="163"/>
      <c r="T21" s="164">
        <v>0</v>
      </c>
      <c r="U21" s="163">
        <f>ROUND(E21*T21,2)</f>
        <v>0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93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1"/>
      <c r="C22" s="193" t="s">
        <v>113</v>
      </c>
      <c r="D22" s="165"/>
      <c r="E22" s="169">
        <v>415</v>
      </c>
      <c r="F22" s="172"/>
      <c r="G22" s="172"/>
      <c r="H22" s="172"/>
      <c r="I22" s="172"/>
      <c r="J22" s="172"/>
      <c r="K22" s="172"/>
      <c r="L22" s="172"/>
      <c r="M22" s="172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104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1"/>
      <c r="C23" s="193" t="s">
        <v>114</v>
      </c>
      <c r="D23" s="165"/>
      <c r="E23" s="169">
        <v>49.8</v>
      </c>
      <c r="F23" s="172"/>
      <c r="G23" s="172"/>
      <c r="H23" s="172"/>
      <c r="I23" s="172"/>
      <c r="J23" s="172"/>
      <c r="K23" s="172"/>
      <c r="L23" s="172"/>
      <c r="M23" s="172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104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1"/>
      <c r="C24" s="193" t="s">
        <v>115</v>
      </c>
      <c r="D24" s="165"/>
      <c r="E24" s="169">
        <v>20</v>
      </c>
      <c r="F24" s="172"/>
      <c r="G24" s="172"/>
      <c r="H24" s="172"/>
      <c r="I24" s="172"/>
      <c r="J24" s="172"/>
      <c r="K24" s="172"/>
      <c r="L24" s="172"/>
      <c r="M24" s="172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104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>
        <v>9</v>
      </c>
      <c r="B25" s="161" t="s">
        <v>116</v>
      </c>
      <c r="C25" s="192" t="s">
        <v>117</v>
      </c>
      <c r="D25" s="163" t="s">
        <v>102</v>
      </c>
      <c r="E25" s="168">
        <v>485</v>
      </c>
      <c r="F25" s="171"/>
      <c r="G25" s="172">
        <f>ROUND(E25*F25,2)</f>
        <v>0</v>
      </c>
      <c r="H25" s="171"/>
      <c r="I25" s="172">
        <f>ROUND(E25*H25,2)</f>
        <v>0</v>
      </c>
      <c r="J25" s="171"/>
      <c r="K25" s="172">
        <f>ROUND(E25*J25,2)</f>
        <v>0</v>
      </c>
      <c r="L25" s="172">
        <v>21</v>
      </c>
      <c r="M25" s="172">
        <f>G25*(1+L25/100)</f>
        <v>0</v>
      </c>
      <c r="N25" s="163">
        <v>0</v>
      </c>
      <c r="O25" s="163">
        <f>ROUND(E25*N25,5)</f>
        <v>0</v>
      </c>
      <c r="P25" s="163">
        <v>0</v>
      </c>
      <c r="Q25" s="163">
        <f>ROUND(E25*P25,5)</f>
        <v>0</v>
      </c>
      <c r="R25" s="163"/>
      <c r="S25" s="163"/>
      <c r="T25" s="164">
        <v>0.26</v>
      </c>
      <c r="U25" s="163">
        <f>ROUND(E25*T25,2)</f>
        <v>126.1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90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1"/>
      <c r="C26" s="251" t="s">
        <v>118</v>
      </c>
      <c r="D26" s="252"/>
      <c r="E26" s="253"/>
      <c r="F26" s="254"/>
      <c r="G26" s="255"/>
      <c r="H26" s="172"/>
      <c r="I26" s="172"/>
      <c r="J26" s="172"/>
      <c r="K26" s="172"/>
      <c r="L26" s="172"/>
      <c r="M26" s="172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96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6" t="str">
        <f>C26</f>
        <v>Montáž do výkopu včetně zapojení a přípomocných prací</v>
      </c>
      <c r="BB26" s="153"/>
      <c r="BC26" s="153"/>
      <c r="BD26" s="153"/>
      <c r="BE26" s="153"/>
      <c r="BF26" s="153"/>
      <c r="BG26" s="153"/>
      <c r="BH26" s="153"/>
    </row>
    <row r="27" spans="1:60" x14ac:dyDescent="0.2">
      <c r="A27" s="155" t="s">
        <v>85</v>
      </c>
      <c r="B27" s="162" t="s">
        <v>54</v>
      </c>
      <c r="C27" s="194" t="s">
        <v>55</v>
      </c>
      <c r="D27" s="166"/>
      <c r="E27" s="170"/>
      <c r="F27" s="173"/>
      <c r="G27" s="173">
        <f>SUMIF(AE28:AE29,"&lt;&gt;NOR",G28:G29)</f>
        <v>0</v>
      </c>
      <c r="H27" s="173"/>
      <c r="I27" s="173">
        <f>SUM(I28:I29)</f>
        <v>0</v>
      </c>
      <c r="J27" s="173"/>
      <c r="K27" s="173">
        <f>SUM(K28:K29)</f>
        <v>0</v>
      </c>
      <c r="L27" s="173"/>
      <c r="M27" s="173">
        <f>SUM(M28:M29)</f>
        <v>0</v>
      </c>
      <c r="N27" s="166"/>
      <c r="O27" s="166">
        <f>SUM(O28:O29)</f>
        <v>0</v>
      </c>
      <c r="P27" s="166"/>
      <c r="Q27" s="166">
        <f>SUM(Q28:Q29)</f>
        <v>0</v>
      </c>
      <c r="R27" s="166"/>
      <c r="S27" s="166"/>
      <c r="T27" s="167"/>
      <c r="U27" s="166">
        <f>SUM(U28:U29)</f>
        <v>34.71</v>
      </c>
      <c r="AE27" t="s">
        <v>86</v>
      </c>
    </row>
    <row r="28" spans="1:60" outlineLevel="1" x14ac:dyDescent="0.2">
      <c r="A28" s="154">
        <v>10</v>
      </c>
      <c r="B28" s="161" t="s">
        <v>119</v>
      </c>
      <c r="C28" s="192" t="s">
        <v>120</v>
      </c>
      <c r="D28" s="163" t="s">
        <v>102</v>
      </c>
      <c r="E28" s="168">
        <v>445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21</v>
      </c>
      <c r="M28" s="172">
        <f>G28*(1+L28/100)</f>
        <v>0</v>
      </c>
      <c r="N28" s="163">
        <v>0</v>
      </c>
      <c r="O28" s="163">
        <f>ROUND(E28*N28,5)</f>
        <v>0</v>
      </c>
      <c r="P28" s="163">
        <v>0</v>
      </c>
      <c r="Q28" s="163">
        <f>ROUND(E28*P28,5)</f>
        <v>0</v>
      </c>
      <c r="R28" s="163"/>
      <c r="S28" s="163"/>
      <c r="T28" s="164">
        <v>7.8E-2</v>
      </c>
      <c r="U28" s="163">
        <f>ROUND(E28*T28,2)</f>
        <v>34.71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90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1"/>
      <c r="C29" s="193" t="s">
        <v>121</v>
      </c>
      <c r="D29" s="165"/>
      <c r="E29" s="169">
        <v>445</v>
      </c>
      <c r="F29" s="172"/>
      <c r="G29" s="172"/>
      <c r="H29" s="172"/>
      <c r="I29" s="172"/>
      <c r="J29" s="172"/>
      <c r="K29" s="172"/>
      <c r="L29" s="172"/>
      <c r="M29" s="172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104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x14ac:dyDescent="0.2">
      <c r="A30" s="155" t="s">
        <v>85</v>
      </c>
      <c r="B30" s="162" t="s">
        <v>56</v>
      </c>
      <c r="C30" s="194" t="s">
        <v>57</v>
      </c>
      <c r="D30" s="166"/>
      <c r="E30" s="170"/>
      <c r="F30" s="173"/>
      <c r="G30" s="173">
        <f>SUMIF(AE31:AE47,"&lt;&gt;NOR",G31:G47)</f>
        <v>0</v>
      </c>
      <c r="H30" s="173"/>
      <c r="I30" s="173">
        <f>SUM(I31:I47)</f>
        <v>0</v>
      </c>
      <c r="J30" s="173"/>
      <c r="K30" s="173">
        <f>SUM(K31:K47)</f>
        <v>0</v>
      </c>
      <c r="L30" s="173"/>
      <c r="M30" s="173">
        <f>SUM(M31:M47)</f>
        <v>0</v>
      </c>
      <c r="N30" s="166"/>
      <c r="O30" s="166">
        <f>SUM(O31:O47)</f>
        <v>59.316139999999997</v>
      </c>
      <c r="P30" s="166"/>
      <c r="Q30" s="166">
        <f>SUM(Q31:Q47)</f>
        <v>0</v>
      </c>
      <c r="R30" s="166"/>
      <c r="S30" s="166"/>
      <c r="T30" s="167"/>
      <c r="U30" s="166">
        <f>SUM(U31:U47)</f>
        <v>149.06</v>
      </c>
      <c r="AE30" t="s">
        <v>86</v>
      </c>
    </row>
    <row r="31" spans="1:60" ht="22.5" outlineLevel="1" x14ac:dyDescent="0.2">
      <c r="A31" s="154">
        <v>11</v>
      </c>
      <c r="B31" s="161" t="s">
        <v>122</v>
      </c>
      <c r="C31" s="192" t="s">
        <v>123</v>
      </c>
      <c r="D31" s="163" t="s">
        <v>89</v>
      </c>
      <c r="E31" s="168">
        <v>13</v>
      </c>
      <c r="F31" s="171"/>
      <c r="G31" s="172">
        <f>ROUND(E31*F31,2)</f>
        <v>0</v>
      </c>
      <c r="H31" s="171"/>
      <c r="I31" s="172">
        <f>ROUND(E31*H31,2)</f>
        <v>0</v>
      </c>
      <c r="J31" s="171"/>
      <c r="K31" s="172">
        <f>ROUND(E31*J31,2)</f>
        <v>0</v>
      </c>
      <c r="L31" s="172">
        <v>21</v>
      </c>
      <c r="M31" s="172">
        <f>G31*(1+L31/100)</f>
        <v>0</v>
      </c>
      <c r="N31" s="163">
        <v>0</v>
      </c>
      <c r="O31" s="163">
        <f>ROUND(E31*N31,5)</f>
        <v>0</v>
      </c>
      <c r="P31" s="163">
        <v>0</v>
      </c>
      <c r="Q31" s="163">
        <f>ROUND(E31*P31,5)</f>
        <v>0</v>
      </c>
      <c r="R31" s="163"/>
      <c r="S31" s="163"/>
      <c r="T31" s="164">
        <v>0.629</v>
      </c>
      <c r="U31" s="163">
        <f>ROUND(E31*T31,2)</f>
        <v>8.18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90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ht="22.5" outlineLevel="1" x14ac:dyDescent="0.2">
      <c r="A32" s="154">
        <v>12</v>
      </c>
      <c r="B32" s="161" t="s">
        <v>124</v>
      </c>
      <c r="C32" s="192" t="s">
        <v>125</v>
      </c>
      <c r="D32" s="163" t="s">
        <v>126</v>
      </c>
      <c r="E32" s="168">
        <v>4.6305187500000002</v>
      </c>
      <c r="F32" s="171"/>
      <c r="G32" s="172">
        <f>ROUND(E32*F32,2)</f>
        <v>0</v>
      </c>
      <c r="H32" s="171"/>
      <c r="I32" s="172">
        <f>ROUND(E32*H32,2)</f>
        <v>0</v>
      </c>
      <c r="J32" s="171"/>
      <c r="K32" s="172">
        <f>ROUND(E32*J32,2)</f>
        <v>0</v>
      </c>
      <c r="L32" s="172">
        <v>21</v>
      </c>
      <c r="M32" s="172">
        <f>G32*(1+L32/100)</f>
        <v>0</v>
      </c>
      <c r="N32" s="163">
        <v>2.5249999999999999</v>
      </c>
      <c r="O32" s="163">
        <f>ROUND(E32*N32,5)</f>
        <v>11.69206</v>
      </c>
      <c r="P32" s="163">
        <v>0</v>
      </c>
      <c r="Q32" s="163">
        <f>ROUND(E32*P32,5)</f>
        <v>0</v>
      </c>
      <c r="R32" s="163"/>
      <c r="S32" s="163"/>
      <c r="T32" s="164">
        <v>3.9</v>
      </c>
      <c r="U32" s="163">
        <f>ROUND(E32*T32,2)</f>
        <v>18.059999999999999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90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1"/>
      <c r="C33" s="193" t="s">
        <v>127</v>
      </c>
      <c r="D33" s="165"/>
      <c r="E33" s="169">
        <v>4.6305187500000002</v>
      </c>
      <c r="F33" s="172"/>
      <c r="G33" s="172"/>
      <c r="H33" s="172"/>
      <c r="I33" s="172"/>
      <c r="J33" s="172"/>
      <c r="K33" s="172"/>
      <c r="L33" s="172"/>
      <c r="M33" s="172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104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22.5" outlineLevel="1" x14ac:dyDescent="0.2">
      <c r="A34" s="154">
        <v>13</v>
      </c>
      <c r="B34" s="161" t="s">
        <v>128</v>
      </c>
      <c r="C34" s="192" t="s">
        <v>129</v>
      </c>
      <c r="D34" s="163" t="s">
        <v>89</v>
      </c>
      <c r="E34" s="168">
        <v>13</v>
      </c>
      <c r="F34" s="171"/>
      <c r="G34" s="172">
        <f t="shared" ref="G34:G39" si="0">ROUND(E34*F34,2)</f>
        <v>0</v>
      </c>
      <c r="H34" s="171"/>
      <c r="I34" s="172">
        <f t="shared" ref="I34:I39" si="1">ROUND(E34*H34,2)</f>
        <v>0</v>
      </c>
      <c r="J34" s="171"/>
      <c r="K34" s="172">
        <f t="shared" ref="K34:K39" si="2">ROUND(E34*J34,2)</f>
        <v>0</v>
      </c>
      <c r="L34" s="172">
        <v>21</v>
      </c>
      <c r="M34" s="172">
        <f t="shared" ref="M34:M39" si="3">G34*(1+L34/100)</f>
        <v>0</v>
      </c>
      <c r="N34" s="163">
        <v>0.13682</v>
      </c>
      <c r="O34" s="163">
        <f t="shared" ref="O34:O39" si="4">ROUND(E34*N34,5)</f>
        <v>1.7786599999999999</v>
      </c>
      <c r="P34" s="163">
        <v>0</v>
      </c>
      <c r="Q34" s="163">
        <f t="shared" ref="Q34:Q39" si="5">ROUND(E34*P34,5)</f>
        <v>0</v>
      </c>
      <c r="R34" s="163"/>
      <c r="S34" s="163"/>
      <c r="T34" s="164">
        <v>2.827</v>
      </c>
      <c r="U34" s="163">
        <f t="shared" ref="U34:U39" si="6">ROUND(E34*T34,2)</f>
        <v>36.75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90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14</v>
      </c>
      <c r="B35" s="161" t="s">
        <v>130</v>
      </c>
      <c r="C35" s="192" t="s">
        <v>131</v>
      </c>
      <c r="D35" s="163" t="s">
        <v>89</v>
      </c>
      <c r="E35" s="168">
        <v>13</v>
      </c>
      <c r="F35" s="171"/>
      <c r="G35" s="172">
        <f t="shared" si="0"/>
        <v>0</v>
      </c>
      <c r="H35" s="171"/>
      <c r="I35" s="172">
        <f t="shared" si="1"/>
        <v>0</v>
      </c>
      <c r="J35" s="171"/>
      <c r="K35" s="172">
        <f t="shared" si="2"/>
        <v>0</v>
      </c>
      <c r="L35" s="172">
        <v>21</v>
      </c>
      <c r="M35" s="172">
        <f t="shared" si="3"/>
        <v>0</v>
      </c>
      <c r="N35" s="163">
        <v>5.0400000000000002E-3</v>
      </c>
      <c r="O35" s="163">
        <f t="shared" si="4"/>
        <v>6.5519999999999995E-2</v>
      </c>
      <c r="P35" s="163">
        <v>0</v>
      </c>
      <c r="Q35" s="163">
        <f t="shared" si="5"/>
        <v>0</v>
      </c>
      <c r="R35" s="163"/>
      <c r="S35" s="163"/>
      <c r="T35" s="164">
        <v>0</v>
      </c>
      <c r="U35" s="163">
        <f t="shared" si="6"/>
        <v>0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93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>
        <v>15</v>
      </c>
      <c r="B36" s="161" t="s">
        <v>132</v>
      </c>
      <c r="C36" s="192" t="s">
        <v>133</v>
      </c>
      <c r="D36" s="163" t="s">
        <v>89</v>
      </c>
      <c r="E36" s="168">
        <v>1</v>
      </c>
      <c r="F36" s="171"/>
      <c r="G36" s="172">
        <f t="shared" si="0"/>
        <v>0</v>
      </c>
      <c r="H36" s="171"/>
      <c r="I36" s="172">
        <f t="shared" si="1"/>
        <v>0</v>
      </c>
      <c r="J36" s="171"/>
      <c r="K36" s="172">
        <f t="shared" si="2"/>
        <v>0</v>
      </c>
      <c r="L36" s="172">
        <v>21</v>
      </c>
      <c r="M36" s="172">
        <f t="shared" si="3"/>
        <v>0</v>
      </c>
      <c r="N36" s="163">
        <v>0</v>
      </c>
      <c r="O36" s="163">
        <f t="shared" si="4"/>
        <v>0</v>
      </c>
      <c r="P36" s="163">
        <v>0</v>
      </c>
      <c r="Q36" s="163">
        <f t="shared" si="5"/>
        <v>0</v>
      </c>
      <c r="R36" s="163"/>
      <c r="S36" s="163"/>
      <c r="T36" s="164">
        <v>1.86</v>
      </c>
      <c r="U36" s="163">
        <f t="shared" si="6"/>
        <v>1.86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90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>
        <v>16</v>
      </c>
      <c r="B37" s="161" t="s">
        <v>134</v>
      </c>
      <c r="C37" s="192" t="s">
        <v>135</v>
      </c>
      <c r="D37" s="163" t="s">
        <v>89</v>
      </c>
      <c r="E37" s="168">
        <v>1</v>
      </c>
      <c r="F37" s="171"/>
      <c r="G37" s="172">
        <f t="shared" si="0"/>
        <v>0</v>
      </c>
      <c r="H37" s="171"/>
      <c r="I37" s="172">
        <f t="shared" si="1"/>
        <v>0</v>
      </c>
      <c r="J37" s="171"/>
      <c r="K37" s="172">
        <f t="shared" si="2"/>
        <v>0</v>
      </c>
      <c r="L37" s="172">
        <v>21</v>
      </c>
      <c r="M37" s="172">
        <f t="shared" si="3"/>
        <v>0</v>
      </c>
      <c r="N37" s="163">
        <v>0</v>
      </c>
      <c r="O37" s="163">
        <f t="shared" si="4"/>
        <v>0</v>
      </c>
      <c r="P37" s="163">
        <v>0</v>
      </c>
      <c r="Q37" s="163">
        <f t="shared" si="5"/>
        <v>0</v>
      </c>
      <c r="R37" s="163"/>
      <c r="S37" s="163"/>
      <c r="T37" s="164">
        <v>0.39200000000000002</v>
      </c>
      <c r="U37" s="163">
        <f t="shared" si="6"/>
        <v>0.39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90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ht="22.5" outlineLevel="1" x14ac:dyDescent="0.2">
      <c r="A38" s="154">
        <v>17</v>
      </c>
      <c r="B38" s="161" t="s">
        <v>136</v>
      </c>
      <c r="C38" s="192" t="s">
        <v>137</v>
      </c>
      <c r="D38" s="163" t="s">
        <v>102</v>
      </c>
      <c r="E38" s="168">
        <v>6</v>
      </c>
      <c r="F38" s="171"/>
      <c r="G38" s="172">
        <f t="shared" si="0"/>
        <v>0</v>
      </c>
      <c r="H38" s="171"/>
      <c r="I38" s="172">
        <f t="shared" si="1"/>
        <v>0</v>
      </c>
      <c r="J38" s="171"/>
      <c r="K38" s="172">
        <f t="shared" si="2"/>
        <v>0</v>
      </c>
      <c r="L38" s="172">
        <v>21</v>
      </c>
      <c r="M38" s="172">
        <f t="shared" si="3"/>
        <v>0</v>
      </c>
      <c r="N38" s="163">
        <v>0</v>
      </c>
      <c r="O38" s="163">
        <f t="shared" si="4"/>
        <v>0</v>
      </c>
      <c r="P38" s="163">
        <v>0</v>
      </c>
      <c r="Q38" s="163">
        <f t="shared" si="5"/>
        <v>0</v>
      </c>
      <c r="R38" s="163"/>
      <c r="S38" s="163"/>
      <c r="T38" s="164">
        <v>0.32113000000000003</v>
      </c>
      <c r="U38" s="163">
        <f t="shared" si="6"/>
        <v>1.93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90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22.5" outlineLevel="1" x14ac:dyDescent="0.2">
      <c r="A39" s="154">
        <v>18</v>
      </c>
      <c r="B39" s="161" t="s">
        <v>138</v>
      </c>
      <c r="C39" s="192" t="s">
        <v>139</v>
      </c>
      <c r="D39" s="163" t="s">
        <v>102</v>
      </c>
      <c r="E39" s="168">
        <v>409</v>
      </c>
      <c r="F39" s="171"/>
      <c r="G39" s="172">
        <f t="shared" si="0"/>
        <v>0</v>
      </c>
      <c r="H39" s="171"/>
      <c r="I39" s="172">
        <f t="shared" si="1"/>
        <v>0</v>
      </c>
      <c r="J39" s="171"/>
      <c r="K39" s="172">
        <f t="shared" si="2"/>
        <v>0</v>
      </c>
      <c r="L39" s="172">
        <v>21</v>
      </c>
      <c r="M39" s="172">
        <f t="shared" si="3"/>
        <v>0</v>
      </c>
      <c r="N39" s="163">
        <v>0</v>
      </c>
      <c r="O39" s="163">
        <f t="shared" si="4"/>
        <v>0</v>
      </c>
      <c r="P39" s="163">
        <v>0</v>
      </c>
      <c r="Q39" s="163">
        <f t="shared" si="5"/>
        <v>0</v>
      </c>
      <c r="R39" s="163"/>
      <c r="S39" s="163"/>
      <c r="T39" s="164">
        <v>6.2E-2</v>
      </c>
      <c r="U39" s="163">
        <f t="shared" si="6"/>
        <v>25.36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90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1"/>
      <c r="C40" s="193" t="s">
        <v>140</v>
      </c>
      <c r="D40" s="165"/>
      <c r="E40" s="169">
        <v>409</v>
      </c>
      <c r="F40" s="172"/>
      <c r="G40" s="172"/>
      <c r="H40" s="172"/>
      <c r="I40" s="172"/>
      <c r="J40" s="172"/>
      <c r="K40" s="172"/>
      <c r="L40" s="172"/>
      <c r="M40" s="172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104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>
        <v>19</v>
      </c>
      <c r="B41" s="161" t="s">
        <v>141</v>
      </c>
      <c r="C41" s="192" t="s">
        <v>142</v>
      </c>
      <c r="D41" s="163" t="s">
        <v>126</v>
      </c>
      <c r="E41" s="168">
        <v>50.837499999999999</v>
      </c>
      <c r="F41" s="171"/>
      <c r="G41" s="172">
        <f>ROUND(E41*F41,2)</f>
        <v>0</v>
      </c>
      <c r="H41" s="171"/>
      <c r="I41" s="172">
        <f>ROUND(E41*H41,2)</f>
        <v>0</v>
      </c>
      <c r="J41" s="171"/>
      <c r="K41" s="172">
        <f>ROUND(E41*J41,2)</f>
        <v>0</v>
      </c>
      <c r="L41" s="172">
        <v>21</v>
      </c>
      <c r="M41" s="172">
        <f>G41*(1+L41/100)</f>
        <v>0</v>
      </c>
      <c r="N41" s="163">
        <v>0</v>
      </c>
      <c r="O41" s="163">
        <f>ROUND(E41*N41,5)</f>
        <v>0</v>
      </c>
      <c r="P41" s="163">
        <v>0</v>
      </c>
      <c r="Q41" s="163">
        <f>ROUND(E41*P41,5)</f>
        <v>0</v>
      </c>
      <c r="R41" s="163"/>
      <c r="S41" s="163"/>
      <c r="T41" s="164">
        <v>0.27300000000000002</v>
      </c>
      <c r="U41" s="163">
        <f>ROUND(E41*T41,2)</f>
        <v>13.88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90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1"/>
      <c r="C42" s="193" t="s">
        <v>143</v>
      </c>
      <c r="D42" s="165"/>
      <c r="E42" s="169">
        <v>0.73499999999999999</v>
      </c>
      <c r="F42" s="172"/>
      <c r="G42" s="172"/>
      <c r="H42" s="172"/>
      <c r="I42" s="172"/>
      <c r="J42" s="172"/>
      <c r="K42" s="172"/>
      <c r="L42" s="172"/>
      <c r="M42" s="172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104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1"/>
      <c r="C43" s="193" t="s">
        <v>144</v>
      </c>
      <c r="D43" s="165"/>
      <c r="E43" s="169">
        <v>50.102499999999999</v>
      </c>
      <c r="F43" s="172"/>
      <c r="G43" s="172"/>
      <c r="H43" s="172"/>
      <c r="I43" s="172"/>
      <c r="J43" s="172"/>
      <c r="K43" s="172"/>
      <c r="L43" s="172"/>
      <c r="M43" s="172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104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ht="22.5" outlineLevel="1" x14ac:dyDescent="0.2">
      <c r="A44" s="154">
        <v>20</v>
      </c>
      <c r="B44" s="161" t="s">
        <v>145</v>
      </c>
      <c r="C44" s="192" t="s">
        <v>146</v>
      </c>
      <c r="D44" s="163" t="s">
        <v>126</v>
      </c>
      <c r="E44" s="168">
        <v>50.84</v>
      </c>
      <c r="F44" s="171"/>
      <c r="G44" s="172">
        <f>ROUND(E44*F44,2)</f>
        <v>0</v>
      </c>
      <c r="H44" s="171"/>
      <c r="I44" s="172">
        <f>ROUND(E44*H44,2)</f>
        <v>0</v>
      </c>
      <c r="J44" s="171"/>
      <c r="K44" s="172">
        <f>ROUND(E44*J44,2)</f>
        <v>0</v>
      </c>
      <c r="L44" s="172">
        <v>21</v>
      </c>
      <c r="M44" s="172">
        <f>G44*(1+L44/100)</f>
        <v>0</v>
      </c>
      <c r="N44" s="163">
        <v>0</v>
      </c>
      <c r="O44" s="163">
        <f>ROUND(E44*N44,5)</f>
        <v>0</v>
      </c>
      <c r="P44" s="163">
        <v>0</v>
      </c>
      <c r="Q44" s="163">
        <f>ROUND(E44*P44,5)</f>
        <v>0</v>
      </c>
      <c r="R44" s="163"/>
      <c r="S44" s="163"/>
      <c r="T44" s="164">
        <v>0.185</v>
      </c>
      <c r="U44" s="163">
        <f>ROUND(E44*T44,2)</f>
        <v>9.41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90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54">
        <v>21</v>
      </c>
      <c r="B45" s="161" t="s">
        <v>147</v>
      </c>
      <c r="C45" s="192" t="s">
        <v>148</v>
      </c>
      <c r="D45" s="163" t="s">
        <v>102</v>
      </c>
      <c r="E45" s="168">
        <v>415</v>
      </c>
      <c r="F45" s="171"/>
      <c r="G45" s="172">
        <f>ROUND(E45*F45,2)</f>
        <v>0</v>
      </c>
      <c r="H45" s="171"/>
      <c r="I45" s="172">
        <f>ROUND(E45*H45,2)</f>
        <v>0</v>
      </c>
      <c r="J45" s="171"/>
      <c r="K45" s="172">
        <f>ROUND(E45*J45,2)</f>
        <v>0</v>
      </c>
      <c r="L45" s="172">
        <v>21</v>
      </c>
      <c r="M45" s="172">
        <f>G45*(1+L45/100)</f>
        <v>0</v>
      </c>
      <c r="N45" s="163">
        <v>0.11025</v>
      </c>
      <c r="O45" s="163">
        <f>ROUND(E45*N45,5)</f>
        <v>45.753749999999997</v>
      </c>
      <c r="P45" s="163">
        <v>0</v>
      </c>
      <c r="Q45" s="163">
        <f>ROUND(E45*P45,5)</f>
        <v>0</v>
      </c>
      <c r="R45" s="163"/>
      <c r="S45" s="163"/>
      <c r="T45" s="164">
        <v>5.28E-2</v>
      </c>
      <c r="U45" s="163">
        <f>ROUND(E45*T45,2)</f>
        <v>21.91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90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22.5" outlineLevel="1" x14ac:dyDescent="0.2">
      <c r="A46" s="154">
        <v>22</v>
      </c>
      <c r="B46" s="161" t="s">
        <v>149</v>
      </c>
      <c r="C46" s="192" t="s">
        <v>150</v>
      </c>
      <c r="D46" s="163" t="s">
        <v>102</v>
      </c>
      <c r="E46" s="168">
        <v>435.75</v>
      </c>
      <c r="F46" s="171"/>
      <c r="G46" s="172">
        <f>ROUND(E46*F46,2)</f>
        <v>0</v>
      </c>
      <c r="H46" s="171"/>
      <c r="I46" s="172">
        <f>ROUND(E46*H46,2)</f>
        <v>0</v>
      </c>
      <c r="J46" s="171"/>
      <c r="K46" s="172">
        <f>ROUND(E46*J46,2)</f>
        <v>0</v>
      </c>
      <c r="L46" s="172">
        <v>21</v>
      </c>
      <c r="M46" s="172">
        <f>G46*(1+L46/100)</f>
        <v>0</v>
      </c>
      <c r="N46" s="163">
        <v>6.0000000000000002E-5</v>
      </c>
      <c r="O46" s="163">
        <f>ROUND(E46*N46,5)</f>
        <v>2.615E-2</v>
      </c>
      <c r="P46" s="163">
        <v>0</v>
      </c>
      <c r="Q46" s="163">
        <f>ROUND(E46*P46,5)</f>
        <v>0</v>
      </c>
      <c r="R46" s="163"/>
      <c r="S46" s="163"/>
      <c r="T46" s="164">
        <v>2.5999999999999999E-2</v>
      </c>
      <c r="U46" s="163">
        <f>ROUND(E46*T46,2)</f>
        <v>11.33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90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81"/>
      <c r="B47" s="182"/>
      <c r="C47" s="195" t="s">
        <v>151</v>
      </c>
      <c r="D47" s="183"/>
      <c r="E47" s="184">
        <v>435.75</v>
      </c>
      <c r="F47" s="185"/>
      <c r="G47" s="185"/>
      <c r="H47" s="185"/>
      <c r="I47" s="185"/>
      <c r="J47" s="185"/>
      <c r="K47" s="185"/>
      <c r="L47" s="185"/>
      <c r="M47" s="185"/>
      <c r="N47" s="186"/>
      <c r="O47" s="186"/>
      <c r="P47" s="186"/>
      <c r="Q47" s="186"/>
      <c r="R47" s="186"/>
      <c r="S47" s="186"/>
      <c r="T47" s="187"/>
      <c r="U47" s="186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104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x14ac:dyDescent="0.2">
      <c r="A48" s="6"/>
      <c r="B48" s="7" t="s">
        <v>153</v>
      </c>
      <c r="C48" s="196" t="s">
        <v>153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AC48">
        <v>15</v>
      </c>
      <c r="AD48">
        <v>21</v>
      </c>
    </row>
    <row r="49" spans="1:31" x14ac:dyDescent="0.2">
      <c r="A49" s="188"/>
      <c r="B49" s="189">
        <v>26</v>
      </c>
      <c r="C49" s="197" t="s">
        <v>153</v>
      </c>
      <c r="D49" s="190"/>
      <c r="E49" s="190"/>
      <c r="F49" s="190"/>
      <c r="G49" s="191">
        <f>G8+G27+G30</f>
        <v>0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AC49">
        <f>SUMIF(L7:L47,AC48,G7:G47)</f>
        <v>0</v>
      </c>
      <c r="AD49">
        <f>SUMIF(L7:L47,AD48,G7:G47)</f>
        <v>0</v>
      </c>
      <c r="AE49" t="s">
        <v>154</v>
      </c>
    </row>
    <row r="50" spans="1:31" x14ac:dyDescent="0.2">
      <c r="A50" s="6"/>
      <c r="B50" s="7" t="s">
        <v>153</v>
      </c>
      <c r="C50" s="196" t="s">
        <v>153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A51" s="6"/>
      <c r="B51" s="7" t="s">
        <v>153</v>
      </c>
      <c r="C51" s="196" t="s">
        <v>153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256">
        <v>33</v>
      </c>
      <c r="B52" s="256"/>
      <c r="C52" s="257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A53" s="258"/>
      <c r="B53" s="259"/>
      <c r="C53" s="260"/>
      <c r="D53" s="259"/>
      <c r="E53" s="259"/>
      <c r="F53" s="259"/>
      <c r="G53" s="261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AE53" t="s">
        <v>155</v>
      </c>
    </row>
    <row r="54" spans="1:31" x14ac:dyDescent="0.2">
      <c r="A54" s="262"/>
      <c r="B54" s="263"/>
      <c r="C54" s="264"/>
      <c r="D54" s="263"/>
      <c r="E54" s="263"/>
      <c r="F54" s="263"/>
      <c r="G54" s="265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">
      <c r="A55" s="262"/>
      <c r="B55" s="263"/>
      <c r="C55" s="264"/>
      <c r="D55" s="263"/>
      <c r="E55" s="263"/>
      <c r="F55" s="263"/>
      <c r="G55" s="265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">
      <c r="A56" s="262"/>
      <c r="B56" s="263"/>
      <c r="C56" s="264"/>
      <c r="D56" s="263"/>
      <c r="E56" s="263"/>
      <c r="F56" s="263"/>
      <c r="G56" s="265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">
      <c r="A57" s="266"/>
      <c r="B57" s="267"/>
      <c r="C57" s="268"/>
      <c r="D57" s="267"/>
      <c r="E57" s="267"/>
      <c r="F57" s="267"/>
      <c r="G57" s="269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31" x14ac:dyDescent="0.2">
      <c r="A58" s="6"/>
      <c r="B58" s="7" t="s">
        <v>153</v>
      </c>
      <c r="C58" s="196" t="s">
        <v>153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31" x14ac:dyDescent="0.2">
      <c r="C59" s="198"/>
      <c r="AE59" t="s">
        <v>156</v>
      </c>
    </row>
  </sheetData>
  <sheetProtection sheet="1" objects="1" scenarios="1" selectLockedCells="1"/>
  <mergeCells count="9">
    <mergeCell ref="C26:G26"/>
    <mergeCell ref="A52:C52"/>
    <mergeCell ref="A53:G57"/>
    <mergeCell ref="A1:G1"/>
    <mergeCell ref="C2:G2"/>
    <mergeCell ref="C3:G3"/>
    <mergeCell ref="C4:G4"/>
    <mergeCell ref="C12:G12"/>
    <mergeCell ref="C13:G13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Mirek</cp:lastModifiedBy>
  <cp:lastPrinted>2014-02-28T09:52:57Z</cp:lastPrinted>
  <dcterms:created xsi:type="dcterms:W3CDTF">2009-04-08T07:15:50Z</dcterms:created>
  <dcterms:modified xsi:type="dcterms:W3CDTF">2020-10-16T06:02:20Z</dcterms:modified>
</cp:coreProperties>
</file>