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tabRatio="633" activeTab="0"/>
  </bookViews>
  <sheets>
    <sheet name="Pokyny pro vyplnění" sheetId="1" r:id="rId1"/>
    <sheet name="Souhrn" sheetId="2" r:id="rId2"/>
    <sheet name="Stavba SO 000" sheetId="3" r:id="rId3"/>
    <sheet name="Rozpočet Pol SO 000" sheetId="4" r:id="rId4"/>
    <sheet name="Stavba SO 101" sheetId="5" r:id="rId5"/>
    <sheet name="Rozpočet Pol SO 101" sheetId="6" r:id="rId6"/>
    <sheet name="Stavba SO 102" sheetId="7" r:id="rId7"/>
    <sheet name="Rozpočet Pol SO 102" sheetId="8" r:id="rId8"/>
    <sheet name="VzorPolozky" sheetId="9" state="hidden" r:id="rId9"/>
  </sheets>
  <externalReferences>
    <externalReference r:id="rId12"/>
  </externalReferences>
  <definedNames>
    <definedName name="CelkemDPHVypocet" localSheetId="1">'Souhrn'!#REF!</definedName>
    <definedName name="CelkemDPHVypocet" localSheetId="2">'Stavba SO 000'!$H$40</definedName>
    <definedName name="CelkemDPHVypocet" localSheetId="4">'Stavba SO 101'!$H$40</definedName>
    <definedName name="CelkemDPHVypocet" localSheetId="6">'Stavba SO 102'!$H$40</definedName>
    <definedName name="CenaCelkem" localSheetId="3">'Stavba SO 000'!$G$29</definedName>
    <definedName name="CenaCelkem" localSheetId="5">'Stavba SO 101'!$G$29</definedName>
    <definedName name="CenaCelkem" localSheetId="7">'Stavba SO 102'!$G$29</definedName>
    <definedName name="CenaCelkem" localSheetId="1">'Souhrn'!$G$34</definedName>
    <definedName name="CenaCelkem" localSheetId="2">'Stavba SO 000'!$G$29</definedName>
    <definedName name="CenaCelkem" localSheetId="4">'Stavba SO 101'!$G$29</definedName>
    <definedName name="CenaCelkem" localSheetId="6">'Stavba SO 102'!$G$29</definedName>
    <definedName name="CenaCelkem">#REF!</definedName>
    <definedName name="CenaCelkemBezDPH" localSheetId="3">'Stavba SO 000'!$G$28</definedName>
    <definedName name="CenaCelkemBezDPH" localSheetId="5">'Stavba SO 101'!$G$28</definedName>
    <definedName name="CenaCelkemBezDPH" localSheetId="7">'Stavba SO 102'!$G$28</definedName>
    <definedName name="CenaCelkemBezDPH" localSheetId="1">'Souhrn'!$G$33</definedName>
    <definedName name="CenaCelkemBezDPH" localSheetId="2">'Stavba SO 000'!$G$28</definedName>
    <definedName name="CenaCelkemBezDPH" localSheetId="4">'Stavba SO 101'!$G$28</definedName>
    <definedName name="CenaCelkemBezDPH" localSheetId="6">'Stavba SO 102'!$G$28</definedName>
    <definedName name="CenaCelkemBezDPH">#REF!</definedName>
    <definedName name="CenaCelkemVypocet" localSheetId="1">'Souhrn'!#REF!</definedName>
    <definedName name="CenaCelkemVypocet" localSheetId="2">'Stavba SO 000'!$I$40</definedName>
    <definedName name="CenaCelkemVypocet" localSheetId="4">'Stavba SO 101'!$I$40</definedName>
    <definedName name="CenaCelkemVypocet" localSheetId="6">'Stavba SO 102'!$I$40</definedName>
    <definedName name="cisloobjektu" localSheetId="3">'Stavba SO 000'!$C$3</definedName>
    <definedName name="cisloobjektu" localSheetId="5">'Stavba SO 101'!$C$3</definedName>
    <definedName name="cisloobjektu" localSheetId="7">'Stavba SO 102'!$C$3</definedName>
    <definedName name="cisloobjektu" localSheetId="1">'Souhrn'!$C$3</definedName>
    <definedName name="cisloobjektu" localSheetId="2">'Stavba SO 000'!$C$3</definedName>
    <definedName name="cisloobjektu" localSheetId="4">'Stavba SO 101'!$C$3</definedName>
    <definedName name="cisloobjektu" localSheetId="6">'Stavba SO 102'!$C$3</definedName>
    <definedName name="cisloobjektu">#REF!</definedName>
    <definedName name="CisloRozpoctu">'[1]Krycí list'!$C$2</definedName>
    <definedName name="CisloStavby" localSheetId="1">'Souhrn'!$C$2</definedName>
    <definedName name="CisloStavby" localSheetId="2">'Stavba SO 000'!$C$2</definedName>
    <definedName name="CisloStavby" localSheetId="4">'Stavba SO 101'!$C$2</definedName>
    <definedName name="CisloStavby" localSheetId="6">'Stavba SO 102'!$C$2</definedName>
    <definedName name="cislostavby">'[1]Krycí list'!$A$7</definedName>
    <definedName name="CisloStavebnihoRozpoctu" localSheetId="3">'Stavba SO 000'!$D$4</definedName>
    <definedName name="CisloStavebnihoRozpoctu" localSheetId="5">'Stavba SO 101'!$D$4</definedName>
    <definedName name="CisloStavebnihoRozpoctu" localSheetId="7">'Stavba SO 102'!$D$4</definedName>
    <definedName name="CisloStavebnihoRozpoctu" localSheetId="1">'Souhrn'!$D$4</definedName>
    <definedName name="CisloStavebnihoRozpoctu" localSheetId="2">'Stavba SO 000'!$D$4</definedName>
    <definedName name="CisloStavebnihoRozpoctu" localSheetId="4">'Stavba SO 101'!$D$4</definedName>
    <definedName name="CisloStavebnihoRozpoctu" localSheetId="6">'Stavba SO 102'!$D$4</definedName>
    <definedName name="CisloStavebnihoRozpoctu">#REF!</definedName>
    <definedName name="dadresa" localSheetId="3">'Stavba SO 000'!$D$12:$G$12</definedName>
    <definedName name="dadresa" localSheetId="5">'Stavba SO 101'!$D$12:$G$12</definedName>
    <definedName name="dadresa" localSheetId="7">'Stavba SO 102'!$D$12:$G$12</definedName>
    <definedName name="dadresa" localSheetId="1">'Souhrn'!$D$12:$G$12</definedName>
    <definedName name="dadresa" localSheetId="2">'Stavba SO 000'!$D$12:$G$12</definedName>
    <definedName name="dadresa" localSheetId="4">'Stavba SO 101'!$D$12:$G$12</definedName>
    <definedName name="dadresa" localSheetId="6">'Stavba SO 102'!$D$12:$G$12</definedName>
    <definedName name="dadresa">#REF!</definedName>
    <definedName name="DIČ" localSheetId="1">'Souhrn'!$I$12</definedName>
    <definedName name="DIČ" localSheetId="2">'Stavba SO 000'!$I$12</definedName>
    <definedName name="DIČ" localSheetId="4">'Stavba SO 101'!$I$12</definedName>
    <definedName name="DIČ" localSheetId="6">'Stavba SO 102'!$I$12</definedName>
    <definedName name="dmisto" localSheetId="3">'Stavba SO 000'!$D$13:$G$13</definedName>
    <definedName name="dmisto" localSheetId="5">'Stavba SO 101'!$D$13:$G$13</definedName>
    <definedName name="dmisto" localSheetId="7">'Stavba SO 102'!$D$13:$G$13</definedName>
    <definedName name="dmisto" localSheetId="1">'Souhrn'!$D$13:$G$13</definedName>
    <definedName name="dmisto" localSheetId="2">'Stavba SO 000'!$D$13:$G$13</definedName>
    <definedName name="dmisto" localSheetId="4">'Stavba SO 101'!$D$13:$G$13</definedName>
    <definedName name="dmisto" localSheetId="6">'Stavba SO 102'!$D$13:$G$13</definedName>
    <definedName name="dmisto">#REF!</definedName>
    <definedName name="DPHSni" localSheetId="3">'Stavba SO 000'!$G$24</definedName>
    <definedName name="DPHSni" localSheetId="5">'Stavba SO 101'!$G$24</definedName>
    <definedName name="DPHSni" localSheetId="7">'Stavba SO 102'!$G$24</definedName>
    <definedName name="DPHSni" localSheetId="1">'Souhrn'!$G$29</definedName>
    <definedName name="DPHSni" localSheetId="2">'Stavba SO 000'!$G$24</definedName>
    <definedName name="DPHSni" localSheetId="4">'Stavba SO 101'!$G$24</definedName>
    <definedName name="DPHSni" localSheetId="6">'Stavba SO 102'!$G$24</definedName>
    <definedName name="DPHSni">#REF!</definedName>
    <definedName name="DPHZakl" localSheetId="3">'Stavba SO 000'!$G$26</definedName>
    <definedName name="DPHZakl" localSheetId="5">'Stavba SO 101'!$G$26</definedName>
    <definedName name="DPHZakl" localSheetId="7">'Stavba SO 102'!$G$26</definedName>
    <definedName name="DPHZakl" localSheetId="1">'Souhrn'!$G$31</definedName>
    <definedName name="DPHZakl" localSheetId="2">'Stavba SO 000'!$G$26</definedName>
    <definedName name="DPHZakl" localSheetId="4">'Stavba SO 101'!$G$26</definedName>
    <definedName name="DPHZakl" localSheetId="6">'Stavba SO 102'!$G$26</definedName>
    <definedName name="DPHZakl">#REF!</definedName>
    <definedName name="dpsc" localSheetId="1">'Souhrn'!$C$13</definedName>
    <definedName name="dpsc" localSheetId="2">'Stavba SO 000'!$C$13</definedName>
    <definedName name="dpsc" localSheetId="4">'Stavba SO 101'!$C$13</definedName>
    <definedName name="dpsc" localSheetId="6">'Stavba SO 102'!$C$13</definedName>
    <definedName name="IČO" localSheetId="1">'Souhrn'!$I$11</definedName>
    <definedName name="IČO" localSheetId="2">'Stavba SO 000'!$I$11</definedName>
    <definedName name="IČO" localSheetId="4">'Stavba SO 101'!$I$11</definedName>
    <definedName name="IČO" localSheetId="6">'Stavba SO 102'!$I$11</definedName>
    <definedName name="Mena" localSheetId="3">'Stavba SO 000'!$J$29</definedName>
    <definedName name="Mena" localSheetId="5">'Stavba SO 101'!$J$29</definedName>
    <definedName name="Mena" localSheetId="7">'Stavba SO 102'!$J$29</definedName>
    <definedName name="Mena" localSheetId="1">'Souhrn'!$J$34</definedName>
    <definedName name="Mena" localSheetId="2">'Stavba SO 000'!$J$29</definedName>
    <definedName name="Mena" localSheetId="4">'Stavba SO 101'!$J$29</definedName>
    <definedName name="Mena" localSheetId="6">'Stavba SO 102'!$J$29</definedName>
    <definedName name="Mena">#REF!</definedName>
    <definedName name="MistoStavby" localSheetId="3">'Stavba SO 000'!$D$4</definedName>
    <definedName name="MistoStavby" localSheetId="5">'Stavba SO 101'!$D$4</definedName>
    <definedName name="MistoStavby" localSheetId="7">'Stavba SO 102'!$D$4</definedName>
    <definedName name="MistoStavby" localSheetId="1">'Souhrn'!$D$4</definedName>
    <definedName name="MistoStavby" localSheetId="2">'Stavba SO 000'!$D$4</definedName>
    <definedName name="MistoStavby" localSheetId="4">'Stavba SO 101'!$D$4</definedName>
    <definedName name="MistoStavby" localSheetId="6">'Stavba SO 102'!$D$4</definedName>
    <definedName name="MistoStavby">#REF!</definedName>
    <definedName name="nazevobjektu" localSheetId="3">'Stavba SO 000'!$D$3</definedName>
    <definedName name="nazevobjektu" localSheetId="5">'Stavba SO 101'!$D$3</definedName>
    <definedName name="nazevobjektu" localSheetId="7">'Stavba SO 102'!$D$3</definedName>
    <definedName name="nazevobjektu" localSheetId="1">'Souhrn'!$D$3</definedName>
    <definedName name="nazevobjektu" localSheetId="2">'Stavba SO 000'!$D$3</definedName>
    <definedName name="nazevobjektu" localSheetId="4">'Stavba SO 101'!$D$3</definedName>
    <definedName name="nazevobjektu" localSheetId="6">'Stavba SO 102'!$D$3</definedName>
    <definedName name="nazevobjektu">#REF!</definedName>
    <definedName name="NazevRozpoctu">'[1]Krycí list'!$D$2</definedName>
    <definedName name="NazevStavby" localSheetId="1">'Souhrn'!$D$2</definedName>
    <definedName name="NazevStavby" localSheetId="2">'Stavba SO 000'!$D$2</definedName>
    <definedName name="NazevStavby" localSheetId="4">'Stavba SO 101'!$D$2</definedName>
    <definedName name="NazevStavby" localSheetId="6">'Stavba SO 102'!$D$2</definedName>
    <definedName name="nazevstavby">'[1]Krycí list'!$C$7</definedName>
    <definedName name="NazevStavebnihoRozpoctu" localSheetId="3">'Stavba SO 000'!$E$4</definedName>
    <definedName name="NazevStavebnihoRozpoctu" localSheetId="5">'Stavba SO 101'!$E$4</definedName>
    <definedName name="NazevStavebnihoRozpoctu" localSheetId="7">'Stavba SO 102'!$E$4</definedName>
    <definedName name="NazevStavebnihoRozpoctu" localSheetId="1">'Souhrn'!$E$4</definedName>
    <definedName name="NazevStavebnihoRozpoctu" localSheetId="2">'Stavba SO 000'!$E$4</definedName>
    <definedName name="NazevStavebnihoRozpoctu" localSheetId="4">'Stavba SO 101'!$E$4</definedName>
    <definedName name="NazevStavebnihoRozpoctu" localSheetId="6">'Stavba SO 102'!$E$4</definedName>
    <definedName name="NazevStavebnihoRozpoctu">#REF!</definedName>
    <definedName name="oadresa" localSheetId="3">'Stavba SO 000'!$D$6</definedName>
    <definedName name="oadresa" localSheetId="5">'Stavba SO 101'!$D$6</definedName>
    <definedName name="oadresa" localSheetId="7">'Stavba SO 102'!$D$6</definedName>
    <definedName name="oadresa" localSheetId="1">'Souhrn'!$D$6</definedName>
    <definedName name="oadresa" localSheetId="2">'Stavba SO 000'!$D$6</definedName>
    <definedName name="oadresa" localSheetId="4">'Stavba SO 101'!$D$6</definedName>
    <definedName name="oadresa" localSheetId="6">'Stavba SO 102'!$D$6</definedName>
    <definedName name="oadresa">#REF!</definedName>
    <definedName name="Objednatel" localSheetId="1">'Souhrn'!$D$5</definedName>
    <definedName name="Objednatel" localSheetId="2">'Stavba SO 000'!$D$5</definedName>
    <definedName name="Objednatel" localSheetId="4">'Stavba SO 101'!$D$5</definedName>
    <definedName name="Objednatel" localSheetId="6">'Stavba SO 102'!$D$5</definedName>
    <definedName name="Objekt" localSheetId="1">'Souhrn'!#REF!</definedName>
    <definedName name="Objekt" localSheetId="2">'Stavba SO 000'!$B$38</definedName>
    <definedName name="Objekt" localSheetId="4">'Stavba SO 101'!$B$38</definedName>
    <definedName name="Objekt" localSheetId="6">'Stavba SO 102'!$B$38</definedName>
    <definedName name="_xlnm.Print_Area" localSheetId="3">'Rozpočet Pol SO 000'!$A$1:$U$62</definedName>
    <definedName name="_xlnm.Print_Area" localSheetId="5">'Rozpočet Pol SO 101'!$A$1:$U$178</definedName>
    <definedName name="_xlnm.Print_Area" localSheetId="7">'Rozpočet Pol SO 102'!$A$1:$U$99</definedName>
    <definedName name="_xlnm.Print_Area" localSheetId="1">'Souhrn'!$A$1:$J$40</definedName>
    <definedName name="_xlnm.Print_Area" localSheetId="2">'Stavba SO 000'!$A$1:$J$48</definedName>
    <definedName name="_xlnm.Print_Area" localSheetId="4">'Stavba SO 101'!$A$1:$J$56</definedName>
    <definedName name="_xlnm.Print_Area" localSheetId="6">'Stavba SO 102'!$A$1:$J$52</definedName>
    <definedName name="odic" localSheetId="1">'Souhrn'!$I$6</definedName>
    <definedName name="odic" localSheetId="2">'Stavba SO 000'!$I$6</definedName>
    <definedName name="odic" localSheetId="4">'Stavba SO 101'!$I$6</definedName>
    <definedName name="odic" localSheetId="6">'Stavba SO 102'!$I$6</definedName>
    <definedName name="oico" localSheetId="1">'Souhrn'!$I$5</definedName>
    <definedName name="oico" localSheetId="2">'Stavba SO 000'!$I$5</definedName>
    <definedName name="oico" localSheetId="4">'Stavba SO 101'!$I$5</definedName>
    <definedName name="oico" localSheetId="6">'Stavba SO 102'!$I$5</definedName>
    <definedName name="omisto" localSheetId="1">'Souhrn'!$D$7</definedName>
    <definedName name="omisto" localSheetId="2">'Stavba SO 000'!$D$7</definedName>
    <definedName name="omisto" localSheetId="4">'Stavba SO 101'!$D$7</definedName>
    <definedName name="omisto" localSheetId="6">'Stavba SO 102'!$D$7</definedName>
    <definedName name="onazev" localSheetId="1">'Souhrn'!$D$6</definedName>
    <definedName name="onazev" localSheetId="2">'Stavba SO 000'!$D$6</definedName>
    <definedName name="onazev" localSheetId="4">'Stavba SO 101'!$D$6</definedName>
    <definedName name="onazev" localSheetId="6">'Stavba SO 102'!$D$6</definedName>
    <definedName name="opsc" localSheetId="1">'Souhrn'!$C$7</definedName>
    <definedName name="opsc" localSheetId="2">'Stavba SO 000'!$C$7</definedName>
    <definedName name="opsc" localSheetId="4">'Stavba SO 101'!$C$7</definedName>
    <definedName name="opsc" localSheetId="6">'Stavba SO 102'!$C$7</definedName>
    <definedName name="padresa" localSheetId="3">'Stavba SO 000'!$D$9</definedName>
    <definedName name="padresa" localSheetId="5">'Stavba SO 101'!$D$9</definedName>
    <definedName name="padresa" localSheetId="7">'Stavba SO 102'!$D$9</definedName>
    <definedName name="padresa" localSheetId="1">'Souhrn'!$D$9</definedName>
    <definedName name="padresa" localSheetId="2">'Stavba SO 000'!$D$9</definedName>
    <definedName name="padresa" localSheetId="4">'Stavba SO 101'!$D$9</definedName>
    <definedName name="padresa" localSheetId="6">'Stavba SO 102'!$D$9</definedName>
    <definedName name="padresa">#REF!</definedName>
    <definedName name="pdic" localSheetId="3">'Stavba SO 000'!$I$9</definedName>
    <definedName name="pdic" localSheetId="5">'Stavba SO 101'!$I$9</definedName>
    <definedName name="pdic" localSheetId="7">'Stavba SO 102'!$I$9</definedName>
    <definedName name="pdic" localSheetId="1">'Souhrn'!$I$9</definedName>
    <definedName name="pdic" localSheetId="2">'Stavba SO 000'!$I$9</definedName>
    <definedName name="pdic" localSheetId="4">'Stavba SO 101'!$I$9</definedName>
    <definedName name="pdic" localSheetId="6">'Stavba SO 102'!$I$9</definedName>
    <definedName name="pdic">#REF!</definedName>
    <definedName name="pico" localSheetId="3">'Stavba SO 000'!$I$8</definedName>
    <definedName name="pico" localSheetId="5">'Stavba SO 101'!$I$8</definedName>
    <definedName name="pico" localSheetId="7">'Stavba SO 102'!$I$8</definedName>
    <definedName name="pico" localSheetId="1">'Souhrn'!$I$8</definedName>
    <definedName name="pico" localSheetId="2">'Stavba SO 000'!$I$8</definedName>
    <definedName name="pico" localSheetId="4">'Stavba SO 101'!$I$8</definedName>
    <definedName name="pico" localSheetId="6">'Stavba SO 102'!$I$8</definedName>
    <definedName name="pico">#REF!</definedName>
    <definedName name="pmisto" localSheetId="3">'Stavba SO 000'!$D$10</definedName>
    <definedName name="pmisto" localSheetId="5">'Stavba SO 101'!$D$10</definedName>
    <definedName name="pmisto" localSheetId="7">'Stavba SO 102'!$D$10</definedName>
    <definedName name="pmisto" localSheetId="1">'Souhrn'!$D$10</definedName>
    <definedName name="pmisto" localSheetId="2">'Stavba SO 000'!$D$10</definedName>
    <definedName name="pmisto" localSheetId="4">'Stavba SO 101'!$D$10</definedName>
    <definedName name="pmisto" localSheetId="6">'Stavba SO 102'!$D$10</definedName>
    <definedName name="pmisto">#REF!</definedName>
    <definedName name="PocetMJ">#REF!</definedName>
    <definedName name="PoptavkaID" localSheetId="3">'Stavba SO 000'!$A$1</definedName>
    <definedName name="PoptavkaID" localSheetId="5">'Stavba SO 101'!$A$1</definedName>
    <definedName name="PoptavkaID" localSheetId="7">'Stavba SO 102'!$A$1</definedName>
    <definedName name="PoptavkaID" localSheetId="1">'Souhrn'!$A$1</definedName>
    <definedName name="PoptavkaID" localSheetId="2">'Stavba SO 000'!$A$1</definedName>
    <definedName name="PoptavkaID" localSheetId="4">'Stavba SO 101'!$A$1</definedName>
    <definedName name="PoptavkaID" localSheetId="6">'Stavba SO 102'!$A$1</definedName>
    <definedName name="PoptavkaID">#REF!</definedName>
    <definedName name="pPSC" localSheetId="3">'Stavba SO 000'!$C$10</definedName>
    <definedName name="pPSC" localSheetId="5">'Stavba SO 101'!$C$10</definedName>
    <definedName name="pPSC" localSheetId="7">'Stavba SO 102'!$C$10</definedName>
    <definedName name="pPSC" localSheetId="1">'Souhrn'!$C$10</definedName>
    <definedName name="pPSC" localSheetId="2">'Stavba SO 000'!$C$10</definedName>
    <definedName name="pPSC" localSheetId="4">'Stavba SO 101'!$C$10</definedName>
    <definedName name="pPSC" localSheetId="6">'Stavba SO 102'!$C$10</definedName>
    <definedName name="pPSC">#REF!</definedName>
    <definedName name="Projektant" localSheetId="3">'Stavba SO 000'!$D$8</definedName>
    <definedName name="Projektant" localSheetId="5">'Stavba SO 101'!$D$8</definedName>
    <definedName name="Projektant" localSheetId="7">'Stavba SO 102'!$D$8</definedName>
    <definedName name="Projektant" localSheetId="1">'Souhrn'!$D$8</definedName>
    <definedName name="Projektant" localSheetId="2">'Stavba SO 000'!$D$8</definedName>
    <definedName name="Projektant" localSheetId="4">'Stavba SO 101'!$D$8</definedName>
    <definedName name="Projektant" localSheetId="6">'Stavba SO 102'!$D$8</definedName>
    <definedName name="Projektant">#REF!</definedName>
    <definedName name="SazbaDPH1" localSheetId="1">'Souhrn'!$E$28</definedName>
    <definedName name="SazbaDPH1" localSheetId="2">'Stavba SO 000'!$E$23</definedName>
    <definedName name="SazbaDPH1" localSheetId="4">'Stavba SO 101'!$E$23</definedName>
    <definedName name="SazbaDPH1" localSheetId="6">'Stavba SO 102'!$E$23</definedName>
    <definedName name="SazbaDPH1">'[1]Krycí list'!$C$30</definedName>
    <definedName name="SazbaDPH2" localSheetId="1">'Souhrn'!$E$30</definedName>
    <definedName name="SazbaDPH2" localSheetId="2">'Stavba SO 000'!$E$25</definedName>
    <definedName name="SazbaDPH2" localSheetId="4">'Stavba SO 101'!$E$25</definedName>
    <definedName name="SazbaDPH2" localSheetId="6">'Stavba SO 102'!$E$25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 localSheetId="3">'Stavba SO 000'!$D$14</definedName>
    <definedName name="Vypracoval" localSheetId="5">'Stavba SO 101'!$D$14</definedName>
    <definedName name="Vypracoval" localSheetId="7">'Stavba SO 102'!$D$14</definedName>
    <definedName name="Vypracoval" localSheetId="1">'Souhrn'!$D$14</definedName>
    <definedName name="Vypracoval" localSheetId="2">'Stavba SO 000'!$D$14</definedName>
    <definedName name="Vypracoval" localSheetId="4">'Stavba SO 101'!$D$14</definedName>
    <definedName name="Vypracoval" localSheetId="6">'Stavba SO 102'!$D$14</definedName>
    <definedName name="Vypracoval">#REF!</definedName>
    <definedName name="Z_B7E7C763_C459_487D_8ABA_5CFDDFBD5A84_.wvu.Cols" localSheetId="1" hidden="1">'Souhrn'!$A:$A</definedName>
    <definedName name="Z_B7E7C763_C459_487D_8ABA_5CFDDFBD5A84_.wvu.Cols" localSheetId="2" hidden="1">'Stavba SO 000'!$A:$A</definedName>
    <definedName name="Z_B7E7C763_C459_487D_8ABA_5CFDDFBD5A84_.wvu.Cols" localSheetId="4" hidden="1">'Stavba SO 101'!$A:$A</definedName>
    <definedName name="Z_B7E7C763_C459_487D_8ABA_5CFDDFBD5A84_.wvu.Cols" localSheetId="6" hidden="1">'Stavba SO 102'!$A:$A</definedName>
    <definedName name="Z_B7E7C763_C459_487D_8ABA_5CFDDFBD5A84_.wvu.PrintArea" localSheetId="1" hidden="1">'Souhrn'!$B$1:$J$40</definedName>
    <definedName name="Z_B7E7C763_C459_487D_8ABA_5CFDDFBD5A84_.wvu.PrintArea" localSheetId="2" hidden="1">'Stavba SO 000'!$B$1:$J$36</definedName>
    <definedName name="Z_B7E7C763_C459_487D_8ABA_5CFDDFBD5A84_.wvu.PrintArea" localSheetId="4" hidden="1">'Stavba SO 101'!$B$1:$J$36</definedName>
    <definedName name="Z_B7E7C763_C459_487D_8ABA_5CFDDFBD5A84_.wvu.PrintArea" localSheetId="6" hidden="1">'Stavba SO 102'!$B$1:$J$36</definedName>
    <definedName name="ZakladDPHSni" localSheetId="3">'Stavba SO 000'!$G$23</definedName>
    <definedName name="ZakladDPHSni" localSheetId="5">'Stavba SO 101'!$G$23</definedName>
    <definedName name="ZakladDPHSni" localSheetId="7">'Stavba SO 102'!$G$23</definedName>
    <definedName name="ZakladDPHSni" localSheetId="1">'Souhrn'!$G$28</definedName>
    <definedName name="ZakladDPHSni" localSheetId="2">'Stavba SO 000'!$G$23</definedName>
    <definedName name="ZakladDPHSni" localSheetId="4">'Stavba SO 101'!$G$23</definedName>
    <definedName name="ZakladDPHSni" localSheetId="6">'Stavba SO 102'!$G$23</definedName>
    <definedName name="ZakladDPHSni">#REF!</definedName>
    <definedName name="ZakladDPHSniVypocet" localSheetId="1">'Souhrn'!#REF!</definedName>
    <definedName name="ZakladDPHSniVypocet" localSheetId="2">'Stavba SO 000'!$F$40</definedName>
    <definedName name="ZakladDPHSniVypocet" localSheetId="4">'Stavba SO 101'!$F$40</definedName>
    <definedName name="ZakladDPHSniVypocet" localSheetId="6">'Stavba SO 102'!$F$40</definedName>
    <definedName name="ZakladDPHZakl" localSheetId="3">'Stavba SO 000'!$G$25</definedName>
    <definedName name="ZakladDPHZakl" localSheetId="5">'Stavba SO 101'!$G$25</definedName>
    <definedName name="ZakladDPHZakl" localSheetId="7">'Stavba SO 102'!$G$25</definedName>
    <definedName name="ZakladDPHZakl" localSheetId="1">'Souhrn'!$G$30</definedName>
    <definedName name="ZakladDPHZakl" localSheetId="2">'Stavba SO 000'!$G$25</definedName>
    <definedName name="ZakladDPHZakl" localSheetId="4">'Stavba SO 101'!$G$25</definedName>
    <definedName name="ZakladDPHZakl" localSheetId="6">'Stavba SO 102'!$G$25</definedName>
    <definedName name="ZakladDPHZakl">#REF!</definedName>
    <definedName name="ZakladDPHZaklVypocet" localSheetId="1">'Souhrn'!#REF!</definedName>
    <definedName name="ZakladDPHZaklVypocet" localSheetId="2">'Stavba SO 000'!$G$40</definedName>
    <definedName name="ZakladDPHZaklVypocet" localSheetId="4">'Stavba SO 101'!$G$40</definedName>
    <definedName name="ZakladDPHZaklVypocet" localSheetId="6">'Stavba SO 102'!$G$40</definedName>
    <definedName name="Zaokrouhleni" localSheetId="3">'Stavba SO 000'!$G$27</definedName>
    <definedName name="Zaokrouhleni" localSheetId="5">'Stavba SO 101'!$G$27</definedName>
    <definedName name="Zaokrouhleni" localSheetId="7">'Stavba SO 102'!$G$27</definedName>
    <definedName name="Zaokrouhleni" localSheetId="1">'Souhrn'!$G$32</definedName>
    <definedName name="Zaokrouhleni" localSheetId="2">'Stavba SO 000'!$G$27</definedName>
    <definedName name="Zaokrouhleni" localSheetId="4">'Stavba SO 101'!$G$27</definedName>
    <definedName name="Zaokrouhleni" localSheetId="6">'Stavba SO 102'!$G$27</definedName>
    <definedName name="Zaokrouhleni">#REF!</definedName>
    <definedName name="Zhotovitel" localSheetId="3">'Stavba SO 000'!$D$11:$G$11</definedName>
    <definedName name="Zhotovitel" localSheetId="5">'Stavba SO 101'!$D$11:$G$11</definedName>
    <definedName name="Zhotovitel" localSheetId="7">'Stavba SO 102'!$D$11:$G$11</definedName>
    <definedName name="Zhotovitel" localSheetId="1">'Souhrn'!$D$11:$G$11</definedName>
    <definedName name="Zhotovitel" localSheetId="2">'Stavba SO 000'!$D$11:$G$11</definedName>
    <definedName name="Zhotovitel" localSheetId="4">'Stavba SO 101'!$D$11:$G$11</definedName>
    <definedName name="Zhotovitel" localSheetId="6">'Stavba SO 102'!$D$11:$G$11</definedName>
    <definedName name="Zhotovitel">#REF!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comments3.xml><?xml version="1.0" encoding="utf-8"?>
<comments xmlns="http://schemas.openxmlformats.org/spreadsheetml/2006/main">
  <authors>
    <author>Radim Štěpánek</author>
  </authors>
  <commentLis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1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comments5.xml><?xml version="1.0" encoding="utf-8"?>
<comments xmlns="http://schemas.openxmlformats.org/spreadsheetml/2006/main">
  <authors>
    <author>Radim Štěpánek</author>
  </authors>
  <commentLis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1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comments7.xml><?xml version="1.0" encoding="utf-8"?>
<comments xmlns="http://schemas.openxmlformats.org/spreadsheetml/2006/main">
  <authors>
    <author>Radim Štěpánek</author>
  </authors>
  <commentLis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1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sharedStrings.xml><?xml version="1.0" encoding="utf-8"?>
<sst xmlns="http://schemas.openxmlformats.org/spreadsheetml/2006/main" count="1227" uniqueCount="391">
  <si>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</si>
  <si>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</si>
  <si>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</si>
  <si>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</si>
  <si>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</si>
  <si>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</si>
  <si>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</si>
  <si>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</si>
  <si>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</si>
  <si>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</si>
  <si>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</si>
  <si>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</si>
  <si>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</si>
  <si>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</si>
  <si>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</si>
  <si>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</si>
  <si>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</si>
  <si>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</si>
  <si>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</si>
  <si>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</si>
  <si>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</si>
  <si>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</si>
  <si>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</si>
  <si>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</si>
  <si>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</si>
  <si>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</si>
  <si>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</si>
  <si>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</si>
  <si>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</si>
  <si>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</si>
  <si>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</si>
  <si>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</si>
  <si>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</si>
  <si>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</si>
  <si>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</si>
  <si>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</si>
  <si>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</si>
  <si>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</si>
  <si>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</si>
  <si>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</si>
  <si>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</si>
  <si>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</si>
  <si>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</si>
  <si>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SO 000 Vedlejší náklady.</t>
  </si>
  <si>
    <t>Rozpočet:</t>
  </si>
  <si>
    <t>Misto</t>
  </si>
  <si>
    <t>Ladislav Marek</t>
  </si>
  <si>
    <t>Parkovací stání Jiráskova ulice - 2. etapa.</t>
  </si>
  <si>
    <t>Město Dačice</t>
  </si>
  <si>
    <t>Krajířova 27/I</t>
  </si>
  <si>
    <t>Dačice</t>
  </si>
  <si>
    <t>380 13</t>
  </si>
  <si>
    <t>00246476</t>
  </si>
  <si>
    <t>Rozpočet</t>
  </si>
  <si>
    <t>Celkem za stavbu</t>
  </si>
  <si>
    <t>CZK</t>
  </si>
  <si>
    <t>Rekapitulace dílů</t>
  </si>
  <si>
    <t>Typ dílu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</si>
  <si>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</si>
  <si>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</si>
  <si>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</si>
  <si>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</si>
  <si>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</si>
  <si>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</si>
  <si>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</si>
  <si>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</si>
  <si>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</si>
  <si>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</si>
  <si>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</si>
  <si>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</si>
  <si>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</si>
  <si>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</si>
  <si>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</si>
  <si>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</si>
  <si>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</si>
  <si>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</si>
  <si>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</si>
  <si>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</si>
  <si>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</si>
  <si>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</si>
  <si>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</si>
  <si>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</si>
  <si>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</si>
  <si>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</si>
  <si>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</si>
  <si>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</si>
  <si>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</si>
  <si>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005111020R</t>
  </si>
  <si>
    <t>Vytyčení stavby</t>
  </si>
  <si>
    <t>Soubor</t>
  </si>
  <si>
    <t>POL1_0</t>
  </si>
  <si>
    <t>Geodetická měření v průběhu stavby .Geodetické vytýčení prostoru staveniště v terénu před zahájením stavebních prací (směrové a výškové), vytýčení hranic trvalého i dočasného záboru.; Soustavné vytyčování zřetelného označení obvodu staveniště.</t>
  </si>
  <si>
    <t>POP</t>
  </si>
  <si>
    <t>1</t>
  </si>
  <si>
    <t>VV</t>
  </si>
  <si>
    <t>005111021R</t>
  </si>
  <si>
    <t>Vytyčení inženýrských sítí</t>
  </si>
  <si>
    <t>Zajištění vytýčení veškerých stávajících inženýrských sítí (včetně úhrady za vytýčení), odpovědnost za jejich neporušení během výstavby a zpětné předání jejich zprávcům.</t>
  </si>
  <si>
    <t>005121010R</t>
  </si>
  <si>
    <t>Vybudování zařízení staveniště</t>
  </si>
  <si>
    <t>Předpokládá se stavební buňka a chemické WC.</t>
  </si>
  <si>
    <t>005121020R</t>
  </si>
  <si>
    <t xml:space="preserve">Provoz zařízení staveniště </t>
  </si>
  <si>
    <t>Náklady na údržbu zařízení.</t>
  </si>
  <si>
    <t>005121030R</t>
  </si>
  <si>
    <t>Odstranění zařízení staveniště</t>
  </si>
  <si>
    <t>Odvoz zařízení, úprava plochy - uvedení do původního stavu.</t>
  </si>
  <si>
    <t>005124010R</t>
  </si>
  <si>
    <t>Koordinační činnost</t>
  </si>
  <si>
    <t>Náklady spojené se zajištěním koordinace prací s jinými dodavateli na staveništi a umožnění souběhu prací.</t>
  </si>
  <si>
    <t>005211010R</t>
  </si>
  <si>
    <t>Předání a převzetí staveniště</t>
  </si>
  <si>
    <t>005211020R</t>
  </si>
  <si>
    <t>Ochrana stávajících inženýrských sítí na staveništ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</si>
  <si>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</si>
  <si>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005231010R</t>
  </si>
  <si>
    <t>Revize</t>
  </si>
  <si>
    <t>Náklady spojené s provedením všech předepsaných revizí a zkoušek stavebních konstrukcí, stavebních prací.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</si>
  <si>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</si>
  <si>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</si>
  <si>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značek, jejich rozmístění a přemísťování a jejich údržba v průběhu výstavby včetně následného odstranění po ukončení stavebních prací.</t>
  </si>
  <si>
    <t>005211040R</t>
  </si>
  <si>
    <t xml:space="preserve">Užívání veřejných ploch a prostranství  </t>
  </si>
  <si>
    <t>Poplatek za úžívání pozemků pro zařízení staveniště, skládky metariálu apod.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</si>
  <si>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</si>
  <si>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</si>
  <si>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</si>
  <si>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</si>
  <si>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</si>
  <si>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DSPS - Dokumentace skutečného provedení stavby (dále jen "DSPS") bude vypracována v souladu a náležitostech dle Vyhlášky č. 62/2013 Sb., kterouse mění Vyhláška č. 499/2003 Sb. o dokumentaci staveb, dle zadávacích podmínek a dle platných TPK a ČSN. Podkladem pro vypracování DSPS bude RDS a DSP, geodetické zaměření provedených prací, případně další požadavky objednatele. DSPS bude předána objednateli v požadovaném počtu v tištěné podobě a v elektronické podobě (na CD). Při vypracování dokumentace DSPS musí zhotovitel respektovat paramentry vymezené předchozím stupněm projektové dokumentace.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</si>
  <si>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</si>
  <si>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</si>
  <si>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 nebo do dokumentací správců IS.</t>
  </si>
  <si>
    <t>Zajištění bezpečnosti a ochrany zdraví při práci, eliminace negativních jevů při provádění prací zejména hlučnost a prašnost, šetrné provádění prací vůči přírodě.</t>
  </si>
  <si>
    <t/>
  </si>
  <si>
    <t>SUM</t>
  </si>
  <si>
    <t>POPUZIV</t>
  </si>
  <si>
    <t>END</t>
  </si>
  <si>
    <t>SO 000</t>
  </si>
  <si>
    <t>SO 101</t>
  </si>
  <si>
    <t>SO 102</t>
  </si>
  <si>
    <t>Vedlejší náklady.</t>
  </si>
  <si>
    <t>Propojení parkovacích stání.</t>
  </si>
  <si>
    <t>Cena</t>
  </si>
  <si>
    <t>DPH 21%</t>
  </si>
  <si>
    <t>Parkovací stání před č.p. 249, 250.</t>
  </si>
  <si>
    <t>SO 101 Parkovací stání před č.p. 249, 250.</t>
  </si>
  <si>
    <t>Krajířova 27</t>
  </si>
  <si>
    <t>CZ00246476</t>
  </si>
  <si>
    <t>38001</t>
  </si>
  <si>
    <t>Dačice-Dačice I</t>
  </si>
  <si>
    <t>Zemní práce</t>
  </si>
  <si>
    <t>5</t>
  </si>
  <si>
    <t>Komunikace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</si>
  <si>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</si>
  <si>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</si>
  <si>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</si>
  <si>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</si>
  <si>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</si>
  <si>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</si>
  <si>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</si>
  <si>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</si>
  <si>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M21</t>
  </si>
  <si>
    <t>Elektromontáže</t>
  </si>
  <si>
    <t>M23</t>
  </si>
  <si>
    <t>Montáže potrubí</t>
  </si>
  <si>
    <t>M46</t>
  </si>
  <si>
    <t>Zemní práce při montážích</t>
  </si>
  <si>
    <t>121100002RA0</t>
  </si>
  <si>
    <t>Sejmutí ornice a uložení na deponii</t>
  </si>
  <si>
    <t>m3</t>
  </si>
  <si>
    <t>POL2_0</t>
  </si>
  <si>
    <t>Celková plocha pláně. Uvažuje se průměrná hloubka 150 mm.</t>
  </si>
  <si>
    <t>170,57*0,15</t>
  </si>
  <si>
    <t>113202111R00</t>
  </si>
  <si>
    <t>Vytrhání obrub obrubníků silničních</t>
  </si>
  <si>
    <t>m</t>
  </si>
  <si>
    <t>Betonový obrubník podél asfaltobetonového krytu místní komunikace.</t>
  </si>
  <si>
    <t>31</t>
  </si>
  <si>
    <t>113108315R00</t>
  </si>
  <si>
    <t>Odstranění asfaltové vrstvy pl. do 50 m2, tl.15 cm</t>
  </si>
  <si>
    <t>m2</t>
  </si>
  <si>
    <t>Odkop živičného krytu mezi obrubou a odříznutým asfaltobetonovým krytem.</t>
  </si>
  <si>
    <t>4,64</t>
  </si>
  <si>
    <t>113107530R00</t>
  </si>
  <si>
    <t>Odstranění podkladu pl. 50 m2,kam.drcené tl.30 cm</t>
  </si>
  <si>
    <t>Podklad mezi obrubou a asfaltobetonovým krytem včetně podkladu pod vytrhanými obrubníky.</t>
  </si>
  <si>
    <t>9,10</t>
  </si>
  <si>
    <t>122302201R00</t>
  </si>
  <si>
    <t>Odkopávky pro silnice v hor. 4 do 100 m3</t>
  </si>
  <si>
    <t>Celková plocha pláně.</t>
  </si>
  <si>
    <t>170,57*0,33</t>
  </si>
  <si>
    <t>122302209R00</t>
  </si>
  <si>
    <t>Příplatek za lepivost - odkop pro silnice v hor. 4</t>
  </si>
  <si>
    <t>Do měrných jednotek se udává poměrné množství zeminy, které ulpí v nářadí a o které je snížen celkový výkon stroje. (50%).</t>
  </si>
  <si>
    <t>170,56*0,33/2</t>
  </si>
  <si>
    <t>120001101R00</t>
  </si>
  <si>
    <t>Příplatek za ztížení vykopávky v blízkosti vedení</t>
  </si>
  <si>
    <t>Odkopávky nad kabelovým vedením NN a VO v délce 30 m.</t>
  </si>
  <si>
    <t>30*1*0,33</t>
  </si>
  <si>
    <t>139600012RAA</t>
  </si>
  <si>
    <t>Ruční výkop v hornině 3, hloubka do 1 m, odvoz kolečkem do 20 m</t>
  </si>
  <si>
    <t>Přeložka VO, NN. Odkopání a obnažení kabelu veřejného osvětlení 19 bm a nízkého napětí 6 bm.</t>
  </si>
  <si>
    <t>VO:19*0,30*0,80</t>
  </si>
  <si>
    <t>NN:6*0,30*0,80</t>
  </si>
  <si>
    <t>119000002RA0</t>
  </si>
  <si>
    <t>Dočasné zajištění kabelů ve výkopu</t>
  </si>
  <si>
    <t>Manipulace a ochrana obnažených kabelů NN a VO.</t>
  </si>
  <si>
    <t>15</t>
  </si>
  <si>
    <t>162601101R00</t>
  </si>
  <si>
    <t>Vodorovné přemístění výkopku z hor.1-4 do 4000 m</t>
  </si>
  <si>
    <t>Odvoz zeminy na skládku. Odkop plochy na úroveň pláně. Výkop rýhy přeložky veřejného osvětlení. Předpokládá se skládka Borek.</t>
  </si>
  <si>
    <t>(5,50*0,35*0,50)/3*2</t>
  </si>
  <si>
    <t>112100011RA0</t>
  </si>
  <si>
    <t>Kácení stromů 30-40 cm, naložení a odvoz do 1 km</t>
  </si>
  <si>
    <t>kus</t>
  </si>
  <si>
    <t>Kácení se provede s ohledem na okolní zástavbu.</t>
  </si>
  <si>
    <t>4</t>
  </si>
  <si>
    <t>112100104RA0</t>
  </si>
  <si>
    <t>Odstranění pařezů 50-60 cm,odklizení,úprava terénu</t>
  </si>
  <si>
    <t>Pařezy se vyfrézují do hloubky min. 200 mm pod niveletu pláně.</t>
  </si>
  <si>
    <t>162301402R00</t>
  </si>
  <si>
    <t>Vod.přemístění větví listnatých, D 50cm  do 5000 m</t>
  </si>
  <si>
    <t>Odvoz dřeva na skládku.</t>
  </si>
  <si>
    <t>199000005R00</t>
  </si>
  <si>
    <t>Poplatek za skládku zeminy 1- 4</t>
  </si>
  <si>
    <t>t</t>
  </si>
  <si>
    <t>Poplatek na skládku je orientační. Přesnou částku je nutné zjistit u organizace, která skládku provozuje.</t>
  </si>
  <si>
    <t>56,9298+10,63</t>
  </si>
  <si>
    <t>181101102R00</t>
  </si>
  <si>
    <t>Úprava pláně v zářezech v hor. 1-4, se zhutněním</t>
  </si>
  <si>
    <t>170,57</t>
  </si>
  <si>
    <t>181300012RAB</t>
  </si>
  <si>
    <t>Rozprostření ornice v rovině tloušťka 20 cm, dovoz ornice ze vzdálenosti 1 km, osetí trávou</t>
  </si>
  <si>
    <t>Ornice za obrubou šířka 1,00 m ( změřeno programem Auto CAD )</t>
  </si>
  <si>
    <t>35,60</t>
  </si>
  <si>
    <t>180400020RA0</t>
  </si>
  <si>
    <t>Založení trávníku parkového, rovina, dodání osiva</t>
  </si>
  <si>
    <t>40445050.AR</t>
  </si>
  <si>
    <t>Značka dopr inf IP 11-13 500/700 fól1, EG7letá</t>
  </si>
  <si>
    <t>POL3_0</t>
  </si>
  <si>
    <t>138,96</t>
  </si>
  <si>
    <t>564851111R00</t>
  </si>
  <si>
    <t>Podklad ze štěrkodrti po zhutnění tloušťky 15 cm, ŠD 0/63</t>
  </si>
  <si>
    <t>Oprava pruhu mezi obrubníkem a odříznutou částí komunikace z asfaltobetonu.</t>
  </si>
  <si>
    <t>Podklad ze štěrkodrti po zhutnění tloušťky 15 cm, ŠD 0/32</t>
  </si>
  <si>
    <t>565171112R00</t>
  </si>
  <si>
    <t>Podklad z obal kamen. ACP 22+, š. do 3 m, tl.11 cm</t>
  </si>
  <si>
    <t>577131111R00</t>
  </si>
  <si>
    <t>Beton asfalt. ACO 11+ obrusný, š. do 3 m, tl. 4 cm</t>
  </si>
  <si>
    <t>599142111R00</t>
  </si>
  <si>
    <t>Úprava zálivky dil.spár hloubky do 4 cm š. do 4 cm</t>
  </si>
  <si>
    <t>Zalití spáry pružnou asfaltovou zálivkou.</t>
  </si>
  <si>
    <t>917862111R00</t>
  </si>
  <si>
    <t>Osazení stojat. obrub. bet. s opěrou,lože z B 12,5</t>
  </si>
  <si>
    <t>Osazení silničních obrubníků stojatých, nájezdových do betonového lože se zapatkováním.</t>
  </si>
  <si>
    <t>71,76</t>
  </si>
  <si>
    <t>59217460</t>
  </si>
  <si>
    <t>Obrubník silniční dvouvrstvý ABO 2-15  100x15x25cm</t>
  </si>
  <si>
    <t>Připočte se 1 % ztratné, zaokrouhlí na celé kusy.</t>
  </si>
  <si>
    <t>42,20*0,4220</t>
  </si>
  <si>
    <t>18-17,8084</t>
  </si>
  <si>
    <t>59217476</t>
  </si>
  <si>
    <t>Obrubník silniční nájezdový 1000/150/150 šedý</t>
  </si>
  <si>
    <t>Podél plochy pro parkování, připočte se 1 % ztratné, zaokrouhlí na celé kusy.</t>
  </si>
  <si>
    <t>29,56+0,2956</t>
  </si>
  <si>
    <t>30-29,8556</t>
  </si>
  <si>
    <t>919735113R00</t>
  </si>
  <si>
    <t>Řezání stávajícího živičného krytu tl. 10 - 15 cm</t>
  </si>
  <si>
    <t>Odříznutí asfaltobetonu ve vzdálenosti 150 mm od hrany stávajících betonových obrubníků.</t>
  </si>
  <si>
    <t>32</t>
  </si>
  <si>
    <t>914002813R00</t>
  </si>
  <si>
    <t>Osazení dopravních značek, tabule 50 x 70 cm.</t>
  </si>
  <si>
    <t>Patka, sloupek a značka je v provedení hliník. Symbol značky je proveden z retroreflexní fólie.</t>
  </si>
  <si>
    <t>966006211R00</t>
  </si>
  <si>
    <t>Odstranění doprav. značek ze sloupů nebo konzolí</t>
  </si>
  <si>
    <t>979094111R00</t>
  </si>
  <si>
    <t>Nakládání nebo překládání vybouraných hmot</t>
  </si>
  <si>
    <t>Ruční uložení vybouraných obrub. Naložení živičného krytu s podkladními vrstami z kameniva.</t>
  </si>
  <si>
    <t>10,63</t>
  </si>
  <si>
    <t>979084216R00</t>
  </si>
  <si>
    <t>Vodorovná doprava vybour. hmot po suchu do 5 km</t>
  </si>
  <si>
    <t>Odvoz vybouraného materiálu na skládku.</t>
  </si>
  <si>
    <t>998223011R00</t>
  </si>
  <si>
    <t>Přesun hmot, pozemní komunikace, kryt dlážděný</t>
  </si>
  <si>
    <t>210100030RAA</t>
  </si>
  <si>
    <t>Přípojka elektro pro veřejné osvětlení, ve volném terénu</t>
  </si>
  <si>
    <t>Prodloužení kabelu k nově osaazenému sloupu veřejného osvětlení.</t>
  </si>
  <si>
    <t>6</t>
  </si>
  <si>
    <t>210220022RT1</t>
  </si>
  <si>
    <t>Vedení uzemňovací v zemi FeZn, D 8 - 10 mm, včetně drátu FeZn 10 mm</t>
  </si>
  <si>
    <t>Přeložka veřejného osvětlení.</t>
  </si>
  <si>
    <t>210204221R00</t>
  </si>
  <si>
    <t>Montáž/demontáž osvět.stož.</t>
  </si>
  <si>
    <t>Přeložení stožáru veřejného osvětlení.</t>
  </si>
  <si>
    <t>230191005R00</t>
  </si>
  <si>
    <t>Uložení chráničky ve výkopu PE 50x3,0mm</t>
  </si>
  <si>
    <t>Uložení kabelu veřejného osvětlení do plastové chráničky.</t>
  </si>
  <si>
    <t>5,50</t>
  </si>
  <si>
    <t>460050703RT1</t>
  </si>
  <si>
    <t>Jáma do 2 m3 pro stožár veřejného osvětlení, hor.3, ruční výkop jámy</t>
  </si>
  <si>
    <t>0,30*0,30*1,5</t>
  </si>
  <si>
    <t>460080001RT1</t>
  </si>
  <si>
    <t>Betonový základ do zeminy bez bednění, uložení betonu do výkopu</t>
  </si>
  <si>
    <t>Zabetonování stožáru VO.</t>
  </si>
  <si>
    <t>0,3*0,3*1,5</t>
  </si>
  <si>
    <t>460200103RT1</t>
  </si>
  <si>
    <t>Výkop kabelové rýhy 35/20 cm, hornina 3, strojní výkop rýhy</t>
  </si>
  <si>
    <t>Prodloužení kabelu VO k přemístěnému sloupu osvětlení.</t>
  </si>
  <si>
    <t>460420041RT3</t>
  </si>
  <si>
    <t>Zřízení kab.lože v rýze 100 cm z pís./cem. 12 cm, lože tloušťky 15 cm</t>
  </si>
  <si>
    <t>460570003R00</t>
  </si>
  <si>
    <t>Zához rýhy 20/50 cm, hornina třídy 3, se zhutněním</t>
  </si>
  <si>
    <t>Úprava podkladu pro pokládku bet. chrániček kabelů VO a NN.</t>
  </si>
  <si>
    <t>VO+NN:19+6</t>
  </si>
  <si>
    <t>460510204RT1</t>
  </si>
  <si>
    <t>Žlab kabelový prefabrikovaný T2N, neasfaltovaný, včetně dodávky žlabu a poklopu</t>
  </si>
  <si>
    <t>Chránička pro kabely VO a NN.</t>
  </si>
  <si>
    <t>19+6</t>
  </si>
  <si>
    <t>460571503R00</t>
  </si>
  <si>
    <t>Zához rýhy, hornina tř. 3, se zhutněním</t>
  </si>
  <si>
    <t>Obsyp bet. chrániček.</t>
  </si>
  <si>
    <t>25</t>
  </si>
  <si>
    <t>460300001R00</t>
  </si>
  <si>
    <t>Záhrn rýh strojem v zastavěném prostoru</t>
  </si>
  <si>
    <t>1,8</t>
  </si>
  <si>
    <t>460300006R00</t>
  </si>
  <si>
    <t>Hutnění zeminy po vrstvách 20 cm</t>
  </si>
  <si>
    <t>460490012R00</t>
  </si>
  <si>
    <t>Fólie výstražná z PVC, šířka 33 cm</t>
  </si>
  <si>
    <t>19+5,5+6</t>
  </si>
  <si>
    <t>SO 102 Propojení parkovacích stání.</t>
  </si>
  <si>
    <t>71*0,15</t>
  </si>
  <si>
    <t>Betonový obrubník podél přídlažby a ohraničující stávající parkovací stání.</t>
  </si>
  <si>
    <t>26</t>
  </si>
  <si>
    <t>113106231R00</t>
  </si>
  <si>
    <t>Rozebrání dlažeb ze zámkové dlažby v kamenivu</t>
  </si>
  <si>
    <t>Zámková dlažba po stranách parkovacího stání v místech napojení.</t>
  </si>
  <si>
    <t>19</t>
  </si>
  <si>
    <t>71*0,33</t>
  </si>
  <si>
    <t>23,43/2</t>
  </si>
  <si>
    <t>Odkopávky nad STL plynovodem v délce 14,00 m.</t>
  </si>
  <si>
    <t>14,00*2,2*0,48</t>
  </si>
  <si>
    <t>Odvoz zeminy na skládku. Odkop plochy na úroveň pláně. Předpokládá se skládka Borek.</t>
  </si>
  <si>
    <t>23,43</t>
  </si>
  <si>
    <t>2</t>
  </si>
  <si>
    <t>3</t>
  </si>
  <si>
    <t>Vod.přemístění větví, D 50cm  do 5000 m</t>
  </si>
  <si>
    <t>37,488</t>
  </si>
  <si>
    <t>72,90</t>
  </si>
  <si>
    <t>6,65</t>
  </si>
  <si>
    <t>69,56</t>
  </si>
  <si>
    <t>78,89</t>
  </si>
  <si>
    <t>5992</t>
  </si>
  <si>
    <t>Zálivka spár cementová do 10 cm.</t>
  </si>
  <si>
    <t>14,15</t>
  </si>
  <si>
    <t>Osazení silničních obrubníků stojatých do betonového lože se zapatkováním. Zadní strana plochy.</t>
  </si>
  <si>
    <t>13,30</t>
  </si>
  <si>
    <t>917762111R00</t>
  </si>
  <si>
    <t>Osazení ležat. obrub. bet. s opěrou,lože z C 12/15</t>
  </si>
  <si>
    <t>Silniční obrubník osazený naležato. Přední strana parkovacího stání.</t>
  </si>
  <si>
    <t>14,11</t>
  </si>
  <si>
    <t>13,30+14,11+0,2741</t>
  </si>
  <si>
    <t>28-27,6841</t>
  </si>
  <si>
    <t>Ruční naložení vybouraných obrub a betonu.</t>
  </si>
  <si>
    <t>3,75</t>
  </si>
  <si>
    <t>15,25397</t>
  </si>
  <si>
    <t>564221111R00</t>
  </si>
  <si>
    <t>Podklad ze štěrkopísku po zhutnění tloušťky 8 cm</t>
  </si>
  <si>
    <t>Podklad nebo podsyp ze štěrkopísku 0/8 s rozprostřením, vlhčením a zhutněním. Štěrkopísek je možné nahradit štěrkodrtí 0/8. Vrstva tl. 60-100 mm, průměrná vrstva 80 mm.</t>
  </si>
  <si>
    <t>564782111R00</t>
  </si>
  <si>
    <t>Podklad z kam.drceného 32-63 s výplň.kamen. 30 cm</t>
  </si>
  <si>
    <t>Podklad nebo kryt z kameniva hrubého drceného vel. 32 - 63 mm s výplňovým kamenivem 8-16 mm (vibrovaný štěrk), s rozprostřením, vlhčením a zhutněním.</t>
  </si>
  <si>
    <t>596111111R00</t>
  </si>
  <si>
    <t>Kladení dlažby 1barva, lože z kam.do 4 cm</t>
  </si>
  <si>
    <t>Kladení dlažby s provedením lože tl. do 40 mm, s vyplněním spár, s dvojím beraněním a se smetením přebytečného materiálu na vzdálenost do 3 m.</t>
  </si>
  <si>
    <t>59248130R</t>
  </si>
  <si>
    <t>Dlažba vegetační LORA LOR 24/24/8 II nat</t>
  </si>
  <si>
    <t>Spotřeba drenážní dažby na m2 je 17,6 ks. Plocha dlažby je 138,96 m2. K počtu kusů dlažby se připočte 2% ztratné a zaokrouhlí na celé kusy.</t>
  </si>
  <si>
    <t>138,96*17,6</t>
  </si>
  <si>
    <t>24,45696*2</t>
  </si>
  <si>
    <t>Mezisoučet</t>
  </si>
  <si>
    <t>2495-2494,60992</t>
  </si>
  <si>
    <t>45,66132</t>
  </si>
  <si>
    <t>Dlažba vegetační 24/24/8 II nat</t>
  </si>
  <si>
    <t>Spotřeba drenážní dažby na m2 je 17,6 ks. Plocha dlažby je 78,89 m2. K počtu kusů dlažby se připočte 2% ztratné a zaokrouhlí na celé kusy.</t>
  </si>
  <si>
    <t>78,89*17,6</t>
  </si>
  <si>
    <t>13,88464*2</t>
  </si>
  <si>
    <t>1417-1416,23328</t>
  </si>
  <si>
    <t>Opětovné zalití spáry mezi nově položeným silničním obrubníkem naležato a stávající přídlažbou. Bílou přídlažbu je nutné řádně omýt.</t>
  </si>
  <si>
    <t>Souhrn stavebních objektů.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</si>
</sst>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  <numFmt numFmtId="174" formatCode="_-* #,##0.00\ [$CZK]_-;\-* #,##0.00\ [$CZK]_-;_-* &quot;-&quot;??\ [$CZK]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Alignment="1">
      <alignment horizontal="left" vertical="center"/>
    </xf>
    <xf numFmtId="0" fontId="0" fillId="33" borderId="10" xfId="0" applyFill="1" applyBorder="1" applyAlignment="1">
      <alignment horizontal="left" vertical="center" indent="1"/>
    </xf>
    <xf numFmtId="0" fontId="5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49" fontId="3" fillId="0" borderId="21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3" fillId="23" borderId="38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3" borderId="43" xfId="0" applyFill="1" applyBorder="1" applyAlignment="1">
      <alignment/>
    </xf>
    <xf numFmtId="49" fontId="0" fillId="33" borderId="44" xfId="0" applyNumberForma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16" fillId="0" borderId="0" xfId="0" applyNumberFormat="1" applyFont="1" applyAlignment="1">
      <alignment wrapText="1"/>
    </xf>
    <xf numFmtId="0" fontId="0" fillId="33" borderId="46" xfId="0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7" xfId="0" applyFill="1" applyBorder="1" applyAlignment="1">
      <alignment vertical="top"/>
    </xf>
    <xf numFmtId="0" fontId="0" fillId="33" borderId="48" xfId="0" applyFill="1" applyBorder="1" applyAlignment="1">
      <alignment wrapText="1"/>
    </xf>
    <xf numFmtId="0" fontId="13" fillId="0" borderId="4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5" fillId="0" borderId="49" xfId="0" applyFont="1" applyBorder="1" applyAlignment="1">
      <alignment vertical="top" wrapText="1" shrinkToFit="1"/>
    </xf>
    <xf numFmtId="172" fontId="13" fillId="0" borderId="49" xfId="0" applyNumberFormat="1" applyFont="1" applyBorder="1" applyAlignment="1">
      <alignment vertical="top" shrinkToFit="1"/>
    </xf>
    <xf numFmtId="172" fontId="15" fillId="0" borderId="49" xfId="0" applyNumberFormat="1" applyFont="1" applyBorder="1" applyAlignment="1">
      <alignment vertical="top" wrapText="1" shrinkToFit="1"/>
    </xf>
    <xf numFmtId="4" fontId="13" fillId="34" borderId="49" xfId="0" applyNumberFormat="1" applyFont="1" applyFill="1" applyBorder="1" applyAlignment="1" applyProtection="1">
      <alignment vertical="top" shrinkToFit="1"/>
      <protection locked="0"/>
    </xf>
    <xf numFmtId="4" fontId="13" fillId="0" borderId="49" xfId="0" applyNumberFormat="1" applyFont="1" applyBorder="1" applyAlignment="1">
      <alignment vertical="top" shrinkToFit="1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wrapText="1"/>
    </xf>
    <xf numFmtId="0" fontId="0" fillId="33" borderId="52" xfId="0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49" fontId="0" fillId="33" borderId="47" xfId="0" applyNumberFormat="1" applyFill="1" applyBorder="1" applyAlignment="1">
      <alignment vertical="top"/>
    </xf>
    <xf numFmtId="172" fontId="0" fillId="33" borderId="47" xfId="0" applyNumberFormat="1" applyFill="1" applyBorder="1" applyAlignment="1">
      <alignment vertical="top"/>
    </xf>
    <xf numFmtId="4" fontId="0" fillId="33" borderId="47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5" fillId="0" borderId="38" xfId="0" applyFont="1" applyBorder="1" applyAlignment="1">
      <alignment vertical="top" wrapText="1" shrinkToFit="1"/>
    </xf>
    <xf numFmtId="172" fontId="15" fillId="0" borderId="38" xfId="0" applyNumberFormat="1" applyFont="1" applyBorder="1" applyAlignment="1">
      <alignment vertical="top" wrapText="1" shrinkToFit="1"/>
    </xf>
    <xf numFmtId="4" fontId="13" fillId="0" borderId="38" xfId="0" applyNumberFormat="1" applyFont="1" applyBorder="1" applyAlignment="1">
      <alignment vertical="top" shrinkToFit="1"/>
    </xf>
    <xf numFmtId="0" fontId="13" fillId="0" borderId="38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3" fillId="0" borderId="49" xfId="0" applyFont="1" applyBorder="1" applyAlignment="1">
      <alignment horizontal="left" vertical="top" wrapText="1"/>
    </xf>
    <xf numFmtId="0" fontId="15" fillId="0" borderId="49" xfId="0" applyFont="1" applyBorder="1" applyAlignment="1" quotePrefix="1">
      <alignment horizontal="left" vertical="top" wrapText="1"/>
    </xf>
    <xf numFmtId="0" fontId="15" fillId="0" borderId="38" xfId="0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49" fontId="3" fillId="0" borderId="37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 horizontal="left" vertical="top" wrapText="1"/>
    </xf>
    <xf numFmtId="0" fontId="0" fillId="33" borderId="38" xfId="0" applyFill="1" applyBorder="1" applyAlignment="1">
      <alignment vertical="top" shrinkToFit="1"/>
    </xf>
    <xf numFmtId="172" fontId="0" fillId="33" borderId="38" xfId="0" applyNumberFormat="1" applyFill="1" applyBorder="1" applyAlignment="1">
      <alignment vertical="top" shrinkToFit="1"/>
    </xf>
    <xf numFmtId="4" fontId="0" fillId="33" borderId="38" xfId="0" applyNumberFormat="1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0" fillId="0" borderId="27" xfId="0" applyNumberFormat="1" applyBorder="1" applyAlignment="1">
      <alignment horizontal="right" vertical="center"/>
    </xf>
    <xf numFmtId="174" fontId="5" fillId="0" borderId="27" xfId="0" applyNumberFormat="1" applyFont="1" applyBorder="1" applyAlignment="1">
      <alignment horizontal="right" vertical="center"/>
    </xf>
    <xf numFmtId="0" fontId="51" fillId="0" borderId="49" xfId="0" applyFont="1" applyBorder="1" applyAlignment="1" quotePrefix="1">
      <alignment horizontal="left" vertical="top" wrapText="1"/>
    </xf>
    <xf numFmtId="0" fontId="51" fillId="0" borderId="49" xfId="0" applyFont="1" applyBorder="1" applyAlignment="1">
      <alignment vertical="top" wrapText="1" shrinkToFit="1"/>
    </xf>
    <xf numFmtId="172" fontId="51" fillId="0" borderId="49" xfId="0" applyNumberFormat="1" applyFont="1" applyBorder="1" applyAlignment="1">
      <alignment vertical="top" wrapText="1" shrinkToFit="1"/>
    </xf>
    <xf numFmtId="49" fontId="5" fillId="34" borderId="0" xfId="0" applyNumberFormat="1" applyFont="1" applyFill="1" applyAlignment="1" applyProtection="1">
      <alignment horizontal="left" vertical="center"/>
      <protection locked="0"/>
    </xf>
    <xf numFmtId="0" fontId="12" fillId="33" borderId="46" xfId="0" applyFont="1" applyFill="1" applyBorder="1" applyAlignment="1">
      <alignment horizontal="center" vertical="center" wrapText="1"/>
    </xf>
    <xf numFmtId="4" fontId="3" fillId="23" borderId="38" xfId="0" applyNumberFormat="1" applyFont="1" applyFill="1" applyBorder="1" applyAlignment="1">
      <alignment/>
    </xf>
    <xf numFmtId="0" fontId="3" fillId="35" borderId="0" xfId="0" applyFont="1" applyFill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74" fontId="5" fillId="0" borderId="21" xfId="0" applyNumberFormat="1" applyFont="1" applyBorder="1" applyAlignment="1">
      <alignment horizontal="right" vertical="center"/>
    </xf>
    <xf numFmtId="174" fontId="5" fillId="0" borderId="22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4" fontId="0" fillId="0" borderId="21" xfId="0" applyNumberFormat="1" applyBorder="1" applyAlignment="1">
      <alignment horizontal="right" vertical="center"/>
    </xf>
    <xf numFmtId="174" fontId="0" fillId="0" borderId="53" xfId="0" applyNumberForma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174" fontId="8" fillId="0" borderId="21" xfId="0" applyNumberFormat="1" applyFont="1" applyBorder="1" applyAlignment="1">
      <alignment horizontal="right" vertical="center"/>
    </xf>
    <xf numFmtId="174" fontId="8" fillId="0" borderId="22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57" xfId="0" applyNumberFormat="1" applyFont="1" applyBorder="1" applyAlignment="1">
      <alignment horizontal="right" vertical="center"/>
    </xf>
    <xf numFmtId="4" fontId="8" fillId="0" borderId="58" xfId="0" applyNumberFormat="1" applyFont="1" applyBorder="1" applyAlignment="1">
      <alignment horizontal="right" vertical="center"/>
    </xf>
    <xf numFmtId="2" fontId="9" fillId="33" borderId="35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9" xfId="0" applyNumberFormat="1" applyFill="1" applyBorder="1" applyAlignment="1">
      <alignment/>
    </xf>
    <xf numFmtId="0" fontId="12" fillId="33" borderId="46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" fontId="3" fillId="23" borderId="38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9" xfId="0" applyBorder="1" applyAlignment="1">
      <alignment horizontal="right" inden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0" fillId="34" borderId="61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62" xfId="0" applyFill="1" applyBorder="1" applyAlignment="1" applyProtection="1">
      <alignment vertical="top" wrapText="1"/>
      <protection locked="0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 shrinkToFit="1"/>
    </xf>
    <xf numFmtId="172" fontId="14" fillId="0" borderId="0" xfId="0" applyNumberFormat="1" applyFont="1" applyAlignment="1">
      <alignment vertical="top" wrapText="1" shrinkToFit="1"/>
    </xf>
    <xf numFmtId="4" fontId="14" fillId="0" borderId="0" xfId="0" applyNumberFormat="1" applyFont="1" applyAlignment="1">
      <alignment vertical="top" wrapText="1" shrinkToFit="1"/>
    </xf>
    <xf numFmtId="4" fontId="14" fillId="0" borderId="61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4" xfId="0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4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E16" sqref="E16"/>
    </sheetView>
  </sheetViews>
  <sheetFormatPr defaultColWidth="9.00390625" defaultRowHeight="12.75"/>
  <sheetData>
    <row r="1" ht="12.75">
      <c r="A1" s="28" t="s">
        <v>38</v>
      </c>
    </row>
    <row r="2" spans="1:7" ht="57.75" customHeight="1">
      <c r="A2" s="195" t="s">
        <v>39</v>
      </c>
      <c r="B2" s="195"/>
      <c r="C2" s="195"/>
      <c r="D2" s="195"/>
      <c r="E2" s="195"/>
      <c r="F2" s="195"/>
      <c r="G2" s="19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41"/>
  <sheetViews>
    <sheetView showGridLines="0" zoomScaleSheetLayoutView="75" workbookViewId="0" topLeftCell="B3">
      <selection activeCell="O17" sqref="O17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8.75390625" style="0" customWidth="1"/>
    <col min="7" max="7" width="4.75390625" style="0" customWidth="1"/>
    <col min="8" max="9" width="12.75390625" style="0" customWidth="1"/>
    <col min="10" max="10" width="6.75390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63" t="s">
        <v>36</v>
      </c>
      <c r="B1" s="200" t="s">
        <v>390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>
      <c r="A2" s="3"/>
      <c r="B2" s="71" t="s">
        <v>40</v>
      </c>
      <c r="C2" s="72"/>
      <c r="D2" s="203" t="s">
        <v>47</v>
      </c>
      <c r="E2" s="204"/>
      <c r="F2" s="204"/>
      <c r="G2" s="204"/>
      <c r="H2" s="204"/>
      <c r="I2" s="204"/>
      <c r="J2" s="205"/>
      <c r="O2" s="1"/>
    </row>
    <row r="3" spans="1:10" ht="23.25" customHeight="1">
      <c r="A3" s="3"/>
      <c r="B3" s="73" t="s">
        <v>45</v>
      </c>
      <c r="C3" s="74"/>
      <c r="D3" s="206" t="s">
        <v>50</v>
      </c>
      <c r="E3" s="207"/>
      <c r="F3" s="207"/>
      <c r="G3" s="207"/>
      <c r="H3" s="207"/>
      <c r="I3" s="207"/>
      <c r="J3" s="208"/>
    </row>
    <row r="4" spans="1:10" ht="23.25" customHeight="1" hidden="1">
      <c r="A4" s="3"/>
      <c r="B4" s="75" t="s">
        <v>44</v>
      </c>
      <c r="C4" s="76"/>
      <c r="D4" s="77"/>
      <c r="E4" s="77"/>
      <c r="F4" s="78"/>
      <c r="G4" s="79"/>
      <c r="H4" s="78"/>
      <c r="I4" s="79"/>
      <c r="J4" s="80"/>
    </row>
    <row r="5" spans="1:10" ht="24" customHeight="1">
      <c r="A5" s="3"/>
      <c r="B5" s="40" t="s">
        <v>21</v>
      </c>
      <c r="D5" s="81" t="s">
        <v>48</v>
      </c>
      <c r="E5" s="23"/>
      <c r="F5" s="23"/>
      <c r="G5" s="23"/>
      <c r="H5" s="25" t="s">
        <v>33</v>
      </c>
      <c r="I5" s="81" t="s">
        <v>52</v>
      </c>
      <c r="J5" s="9"/>
    </row>
    <row r="6" spans="1:10" ht="15.75" customHeight="1">
      <c r="A6" s="3"/>
      <c r="B6" s="35"/>
      <c r="C6" s="23"/>
      <c r="D6" s="81" t="s">
        <v>49</v>
      </c>
      <c r="E6" s="23"/>
      <c r="F6" s="23"/>
      <c r="G6" s="23"/>
      <c r="H6" s="25" t="s">
        <v>34</v>
      </c>
      <c r="I6" s="81" t="s">
        <v>148</v>
      </c>
      <c r="J6" s="9"/>
    </row>
    <row r="7" spans="1:10" ht="15.75" customHeight="1">
      <c r="A7" s="3"/>
      <c r="B7" s="36"/>
      <c r="C7" s="82" t="s">
        <v>51</v>
      </c>
      <c r="D7" s="70" t="s">
        <v>50</v>
      </c>
      <c r="E7" s="30"/>
      <c r="F7" s="30"/>
      <c r="G7" s="30"/>
      <c r="H7" s="31"/>
      <c r="I7" s="30"/>
      <c r="J7" s="43"/>
    </row>
    <row r="8" spans="1:10" ht="24" customHeight="1" hidden="1">
      <c r="A8" s="3"/>
      <c r="B8" s="40" t="s">
        <v>19</v>
      </c>
      <c r="D8" s="29"/>
      <c r="H8" s="25" t="s">
        <v>33</v>
      </c>
      <c r="I8" s="29"/>
      <c r="J8" s="9"/>
    </row>
    <row r="9" spans="1:10" ht="15.75" customHeight="1" hidden="1">
      <c r="A9" s="3"/>
      <c r="B9" s="3"/>
      <c r="D9" s="29"/>
      <c r="H9" s="25" t="s">
        <v>34</v>
      </c>
      <c r="I9" s="29"/>
      <c r="J9" s="9"/>
    </row>
    <row r="10" spans="1:10" ht="15.75" customHeight="1" hidden="1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0" ht="24" customHeight="1">
      <c r="A11" s="3"/>
      <c r="B11" s="40" t="s">
        <v>18</v>
      </c>
      <c r="D11" s="209"/>
      <c r="E11" s="209"/>
      <c r="F11" s="209"/>
      <c r="G11" s="209"/>
      <c r="H11" s="25" t="s">
        <v>33</v>
      </c>
      <c r="I11" s="84"/>
      <c r="J11" s="9"/>
    </row>
    <row r="12" spans="1:10" ht="15.75" customHeight="1">
      <c r="A12" s="3"/>
      <c r="B12" s="35"/>
      <c r="C12" s="23"/>
      <c r="D12" s="210"/>
      <c r="E12" s="210"/>
      <c r="F12" s="210"/>
      <c r="G12" s="210"/>
      <c r="H12" s="25" t="s">
        <v>34</v>
      </c>
      <c r="I12" s="84"/>
      <c r="J12" s="9"/>
    </row>
    <row r="13" spans="1:10" ht="15.75" customHeight="1">
      <c r="A13" s="3"/>
      <c r="B13" s="36"/>
      <c r="C13" s="83"/>
      <c r="D13" s="211"/>
      <c r="E13" s="211"/>
      <c r="F13" s="211"/>
      <c r="G13" s="211"/>
      <c r="H13" s="26"/>
      <c r="I13" s="30"/>
      <c r="J13" s="43"/>
    </row>
    <row r="14" spans="1:10" ht="24" customHeight="1" hidden="1">
      <c r="A14" s="3"/>
      <c r="B14" s="56" t="s">
        <v>20</v>
      </c>
      <c r="C14" s="57"/>
      <c r="D14" s="58" t="s">
        <v>46</v>
      </c>
      <c r="E14" s="59"/>
      <c r="F14" s="59"/>
      <c r="G14" s="59"/>
      <c r="H14" s="60"/>
      <c r="I14" s="59"/>
      <c r="J14" s="61"/>
    </row>
    <row r="15" spans="1:10" ht="32.25" customHeight="1">
      <c r="A15" s="3"/>
      <c r="B15" s="44" t="s">
        <v>31</v>
      </c>
      <c r="C15" s="62"/>
      <c r="D15" s="15"/>
      <c r="E15" s="170"/>
      <c r="F15" s="171" t="s">
        <v>143</v>
      </c>
      <c r="G15" s="196" t="s">
        <v>144</v>
      </c>
      <c r="H15" s="196"/>
      <c r="I15" s="196" t="s">
        <v>28</v>
      </c>
      <c r="J15" s="197"/>
    </row>
    <row r="16" spans="1:10" ht="23.25" customHeight="1">
      <c r="A16" s="122" t="s">
        <v>23</v>
      </c>
      <c r="B16" s="123" t="s">
        <v>138</v>
      </c>
      <c r="C16" s="212" t="s">
        <v>141</v>
      </c>
      <c r="D16" s="213"/>
      <c r="E16" s="213"/>
      <c r="F16" s="187">
        <f>SUM('Stavba SO 000'!ZakladDPHZakl)</f>
        <v>0</v>
      </c>
      <c r="G16" s="214">
        <f>SUM(F16*0.21)</f>
        <v>0</v>
      </c>
      <c r="H16" s="215"/>
      <c r="I16" s="198">
        <f>SUM(F16+G16)</f>
        <v>0</v>
      </c>
      <c r="J16" s="199"/>
    </row>
    <row r="17" spans="1:10" ht="23.25" customHeight="1">
      <c r="A17" s="122"/>
      <c r="B17" s="123" t="s">
        <v>139</v>
      </c>
      <c r="C17" s="212" t="s">
        <v>145</v>
      </c>
      <c r="D17" s="213"/>
      <c r="E17" s="213"/>
      <c r="F17" s="187">
        <f>SUM('Stavba SO 101'!ZakladDPHZakl)</f>
        <v>0</v>
      </c>
      <c r="G17" s="214">
        <f>SUM(F17*0.21)</f>
        <v>0</v>
      </c>
      <c r="H17" s="215"/>
      <c r="I17" s="198">
        <f aca="true" t="shared" si="0" ref="I17:I26">SUM(F17+G17)</f>
        <v>0</v>
      </c>
      <c r="J17" s="199"/>
    </row>
    <row r="18" spans="1:10" ht="23.25" customHeight="1">
      <c r="A18" s="122"/>
      <c r="B18" s="123" t="s">
        <v>140</v>
      </c>
      <c r="C18" s="212" t="s">
        <v>142</v>
      </c>
      <c r="D18" s="213"/>
      <c r="E18" s="213"/>
      <c r="F18" s="187">
        <f>SUM('Stavba SO 102'!ZakladDPHZakl)</f>
        <v>0</v>
      </c>
      <c r="G18" s="214">
        <f aca="true" t="shared" si="1" ref="G18:G26">SUM(F18*0.21)</f>
        <v>0</v>
      </c>
      <c r="H18" s="215"/>
      <c r="I18" s="198">
        <f t="shared" si="0"/>
        <v>0</v>
      </c>
      <c r="J18" s="199"/>
    </row>
    <row r="19" spans="1:10" ht="23.25" customHeight="1">
      <c r="A19" s="122"/>
      <c r="B19" s="123"/>
      <c r="C19" s="212"/>
      <c r="D19" s="213"/>
      <c r="E19" s="213"/>
      <c r="F19" s="187"/>
      <c r="G19" s="214">
        <f t="shared" si="1"/>
        <v>0</v>
      </c>
      <c r="H19" s="215"/>
      <c r="I19" s="198">
        <f t="shared" si="0"/>
        <v>0</v>
      </c>
      <c r="J19" s="199"/>
    </row>
    <row r="20" spans="1:10" ht="23.25" customHeight="1">
      <c r="A20" s="122"/>
      <c r="B20" s="123"/>
      <c r="C20" s="212"/>
      <c r="D20" s="213"/>
      <c r="E20" s="213"/>
      <c r="F20" s="187"/>
      <c r="G20" s="214">
        <f t="shared" si="1"/>
        <v>0</v>
      </c>
      <c r="H20" s="215"/>
      <c r="I20" s="198">
        <f t="shared" si="0"/>
        <v>0</v>
      </c>
      <c r="J20" s="199"/>
    </row>
    <row r="21" spans="1:10" ht="23.25" customHeight="1">
      <c r="A21" s="122"/>
      <c r="B21" s="123"/>
      <c r="C21" s="212"/>
      <c r="D21" s="213"/>
      <c r="E21" s="213"/>
      <c r="F21" s="187"/>
      <c r="G21" s="214">
        <f t="shared" si="1"/>
        <v>0</v>
      </c>
      <c r="H21" s="215"/>
      <c r="I21" s="198">
        <f t="shared" si="0"/>
        <v>0</v>
      </c>
      <c r="J21" s="199"/>
    </row>
    <row r="22" spans="1:10" ht="23.25" customHeight="1">
      <c r="A22" s="122" t="s">
        <v>24</v>
      </c>
      <c r="B22" s="123"/>
      <c r="C22" s="212"/>
      <c r="D22" s="213"/>
      <c r="E22" s="213"/>
      <c r="F22" s="187"/>
      <c r="G22" s="214">
        <f t="shared" si="1"/>
        <v>0</v>
      </c>
      <c r="H22" s="215"/>
      <c r="I22" s="198">
        <f t="shared" si="0"/>
        <v>0</v>
      </c>
      <c r="J22" s="199"/>
    </row>
    <row r="23" spans="1:10" ht="23.25" customHeight="1">
      <c r="A23" s="122" t="s">
        <v>25</v>
      </c>
      <c r="B23" s="123"/>
      <c r="C23" s="212"/>
      <c r="D23" s="213"/>
      <c r="E23" s="213"/>
      <c r="F23" s="187"/>
      <c r="G23" s="214">
        <f t="shared" si="1"/>
        <v>0</v>
      </c>
      <c r="H23" s="215"/>
      <c r="I23" s="198">
        <f t="shared" si="0"/>
        <v>0</v>
      </c>
      <c r="J23" s="199"/>
    </row>
    <row r="24" spans="1:10" ht="23.25" customHeight="1">
      <c r="A24" s="122" t="s">
        <v>58</v>
      </c>
      <c r="B24" s="123"/>
      <c r="C24" s="212"/>
      <c r="D24" s="213"/>
      <c r="E24" s="213"/>
      <c r="F24" s="187"/>
      <c r="G24" s="214">
        <f t="shared" si="1"/>
        <v>0</v>
      </c>
      <c r="H24" s="215"/>
      <c r="I24" s="198">
        <f t="shared" si="0"/>
        <v>0</v>
      </c>
      <c r="J24" s="199"/>
    </row>
    <row r="25" spans="1:10" ht="23.25" customHeight="1">
      <c r="A25" s="122" t="s">
        <v>59</v>
      </c>
      <c r="B25" s="123"/>
      <c r="C25" s="212"/>
      <c r="D25" s="213"/>
      <c r="E25" s="213"/>
      <c r="F25" s="187"/>
      <c r="G25" s="214">
        <f t="shared" si="1"/>
        <v>0</v>
      </c>
      <c r="H25" s="215"/>
      <c r="I25" s="198">
        <f t="shared" si="0"/>
        <v>0</v>
      </c>
      <c r="J25" s="199"/>
    </row>
    <row r="26" spans="1:10" ht="23.25" customHeight="1">
      <c r="A26" s="3"/>
      <c r="B26" s="229" t="s">
        <v>28</v>
      </c>
      <c r="C26" s="230"/>
      <c r="D26" s="230"/>
      <c r="E26" s="231"/>
      <c r="F26" s="188">
        <f>SUM(F16:F25)</f>
        <v>0</v>
      </c>
      <c r="G26" s="214">
        <f t="shared" si="1"/>
        <v>0</v>
      </c>
      <c r="H26" s="215"/>
      <c r="I26" s="218">
        <f t="shared" si="0"/>
        <v>0</v>
      </c>
      <c r="J26" s="219"/>
    </row>
    <row r="27" spans="1:10" ht="33" customHeight="1">
      <c r="A27" s="3"/>
      <c r="B27" s="55" t="s">
        <v>32</v>
      </c>
      <c r="C27" s="48"/>
      <c r="D27" s="49"/>
      <c r="E27" s="54"/>
      <c r="F27" s="51"/>
      <c r="G27" s="42"/>
      <c r="H27" s="42"/>
      <c r="I27" s="42"/>
      <c r="J27" s="52"/>
    </row>
    <row r="28" spans="1:10" ht="23.25" customHeight="1">
      <c r="A28" s="3"/>
      <c r="B28" s="47" t="s">
        <v>11</v>
      </c>
      <c r="C28" s="48"/>
      <c r="D28" s="49"/>
      <c r="E28" s="50">
        <v>15</v>
      </c>
      <c r="F28" s="51" t="s">
        <v>0</v>
      </c>
      <c r="G28" s="220">
        <v>0</v>
      </c>
      <c r="H28" s="221"/>
      <c r="I28" s="221"/>
      <c r="J28" s="52" t="str">
        <f aca="true" t="shared" si="2" ref="J28:J33">Mena</f>
        <v>CZK</v>
      </c>
    </row>
    <row r="29" spans="1:10" ht="23.25" customHeight="1">
      <c r="A29" s="3"/>
      <c r="B29" s="47" t="s">
        <v>12</v>
      </c>
      <c r="C29" s="48"/>
      <c r="D29" s="49"/>
      <c r="E29" s="50">
        <f>SazbaDPH1</f>
        <v>15</v>
      </c>
      <c r="F29" s="51" t="s">
        <v>0</v>
      </c>
      <c r="G29" s="222">
        <v>0</v>
      </c>
      <c r="H29" s="223"/>
      <c r="I29" s="223"/>
      <c r="J29" s="52" t="str">
        <f t="shared" si="2"/>
        <v>CZK</v>
      </c>
    </row>
    <row r="30" spans="1:10" ht="23.25" customHeight="1">
      <c r="A30" s="3"/>
      <c r="B30" s="47" t="s">
        <v>13</v>
      </c>
      <c r="C30" s="48"/>
      <c r="D30" s="49"/>
      <c r="E30" s="50">
        <v>21</v>
      </c>
      <c r="F30" s="51" t="s">
        <v>0</v>
      </c>
      <c r="G30" s="220">
        <f>SUM(F26)</f>
        <v>0</v>
      </c>
      <c r="H30" s="221"/>
      <c r="I30" s="221"/>
      <c r="J30" s="52" t="str">
        <f t="shared" si="2"/>
        <v>CZK</v>
      </c>
    </row>
    <row r="31" spans="1:10" ht="23.25" customHeight="1">
      <c r="A31" s="3"/>
      <c r="B31" s="41" t="s">
        <v>14</v>
      </c>
      <c r="C31" s="19"/>
      <c r="D31" s="15"/>
      <c r="E31" s="37">
        <f>SazbaDPH2</f>
        <v>21</v>
      </c>
      <c r="F31" s="38" t="s">
        <v>0</v>
      </c>
      <c r="G31" s="224">
        <f>SUM(ZakladDPHZakl*0.21)</f>
        <v>0</v>
      </c>
      <c r="H31" s="225"/>
      <c r="I31" s="225"/>
      <c r="J31" s="46" t="str">
        <f t="shared" si="2"/>
        <v>CZK</v>
      </c>
    </row>
    <row r="32" spans="1:10" ht="23.25" customHeight="1" thickBot="1">
      <c r="A32" s="3"/>
      <c r="B32" s="40" t="s">
        <v>4</v>
      </c>
      <c r="C32" s="17"/>
      <c r="D32" s="20"/>
      <c r="E32" s="17"/>
      <c r="F32" s="18"/>
      <c r="G32" s="226">
        <f>ROUND(SUM(G28:G31),0)-(SUM(G28:G31))</f>
        <v>0</v>
      </c>
      <c r="H32" s="227"/>
      <c r="I32" s="227"/>
      <c r="J32" s="53" t="str">
        <f t="shared" si="2"/>
        <v>CZK</v>
      </c>
    </row>
    <row r="33" spans="1:10" ht="27.75" customHeight="1" hidden="1" thickBot="1">
      <c r="A33" s="3"/>
      <c r="B33" s="103" t="s">
        <v>22</v>
      </c>
      <c r="C33" s="104"/>
      <c r="D33" s="104"/>
      <c r="E33" s="105"/>
      <c r="F33" s="106"/>
      <c r="G33" s="228" t="e">
        <f>ZakladDPHSniVypocet+ZakladDPHZaklVypocet</f>
        <v>#REF!</v>
      </c>
      <c r="H33" s="228"/>
      <c r="I33" s="228"/>
      <c r="J33" s="107" t="str">
        <f t="shared" si="2"/>
        <v>CZK</v>
      </c>
    </row>
    <row r="34" spans="1:10" ht="27.75" customHeight="1" thickBot="1">
      <c r="A34" s="3"/>
      <c r="B34" s="103" t="s">
        <v>35</v>
      </c>
      <c r="C34" s="108"/>
      <c r="D34" s="108"/>
      <c r="E34" s="108"/>
      <c r="F34" s="108"/>
      <c r="G34" s="216">
        <f>SUM(G28:G32)</f>
        <v>0</v>
      </c>
      <c r="H34" s="216"/>
      <c r="I34" s="216"/>
      <c r="J34" s="109" t="s">
        <v>55</v>
      </c>
    </row>
    <row r="35" spans="1:10" ht="37.5" customHeight="1">
      <c r="A35" s="3"/>
      <c r="B35" s="3"/>
      <c r="J35" s="10"/>
    </row>
    <row r="36" spans="1:10" ht="21.75" customHeight="1">
      <c r="A36" s="3"/>
      <c r="B36" s="21"/>
      <c r="C36" s="16" t="s">
        <v>10</v>
      </c>
      <c r="D36" s="33"/>
      <c r="E36" s="33"/>
      <c r="F36" s="16" t="s">
        <v>9</v>
      </c>
      <c r="G36" s="33"/>
      <c r="H36" s="34">
        <f ca="1">TODAY()</f>
        <v>43647</v>
      </c>
      <c r="I36" s="33"/>
      <c r="J36" s="10"/>
    </row>
    <row r="37" spans="1:10" ht="29.25" customHeight="1">
      <c r="A37" s="3"/>
      <c r="B37" s="3"/>
      <c r="J37" s="10"/>
    </row>
    <row r="38" spans="1:10" s="28" customFormat="1" ht="20.25" customHeight="1">
      <c r="A38" s="27"/>
      <c r="B38" s="27"/>
      <c r="D38" s="22"/>
      <c r="E38" s="22"/>
      <c r="G38" s="22"/>
      <c r="H38" s="22"/>
      <c r="I38" s="22"/>
      <c r="J38" s="32"/>
    </row>
    <row r="39" spans="1:10" ht="12.75" customHeight="1">
      <c r="A39" s="3"/>
      <c r="B39" s="3"/>
      <c r="D39" s="217" t="s">
        <v>2</v>
      </c>
      <c r="E39" s="217"/>
      <c r="H39" s="11" t="s">
        <v>3</v>
      </c>
      <c r="J39" s="10"/>
    </row>
    <row r="40" spans="1:10" ht="13.5" customHeight="1" thickBot="1">
      <c r="A40" s="12"/>
      <c r="B40" s="12"/>
      <c r="C40" s="13"/>
      <c r="D40" s="13"/>
      <c r="E40" s="13"/>
      <c r="F40" s="13"/>
      <c r="G40" s="13"/>
      <c r="H40" s="13"/>
      <c r="I40" s="13"/>
      <c r="J40" s="14"/>
    </row>
    <row r="41" spans="6:10" ht="12.75">
      <c r="F41" s="86"/>
      <c r="G41" s="86"/>
      <c r="H41" s="86"/>
      <c r="I41" s="86"/>
      <c r="J41" s="86"/>
    </row>
  </sheetData>
  <sheetProtection password="EA73" sheet="1"/>
  <mergeCells count="49">
    <mergeCell ref="C21:E21"/>
    <mergeCell ref="C22:E22"/>
    <mergeCell ref="C23:E23"/>
    <mergeCell ref="C24:E24"/>
    <mergeCell ref="C25:E25"/>
    <mergeCell ref="B26:E26"/>
    <mergeCell ref="C17:E17"/>
    <mergeCell ref="C18:E18"/>
    <mergeCell ref="C19:E19"/>
    <mergeCell ref="C20:E20"/>
    <mergeCell ref="G16:H16"/>
    <mergeCell ref="G17:H17"/>
    <mergeCell ref="I17:J17"/>
    <mergeCell ref="G18:H18"/>
    <mergeCell ref="G19:H19"/>
    <mergeCell ref="G31:I31"/>
    <mergeCell ref="G32:I32"/>
    <mergeCell ref="G33:I33"/>
    <mergeCell ref="G30:I30"/>
    <mergeCell ref="I18:J18"/>
    <mergeCell ref="I19:J19"/>
    <mergeCell ref="G24:H24"/>
    <mergeCell ref="G34:I34"/>
    <mergeCell ref="D39:E39"/>
    <mergeCell ref="G20:H20"/>
    <mergeCell ref="G21:H21"/>
    <mergeCell ref="I20:J20"/>
    <mergeCell ref="I21:J21"/>
    <mergeCell ref="G26:H26"/>
    <mergeCell ref="I26:J26"/>
    <mergeCell ref="G28:I28"/>
    <mergeCell ref="G29:I29"/>
    <mergeCell ref="I24:J24"/>
    <mergeCell ref="G25:H25"/>
    <mergeCell ref="I25:J25"/>
    <mergeCell ref="G22:H22"/>
    <mergeCell ref="I22:J22"/>
    <mergeCell ref="G23:H23"/>
    <mergeCell ref="I23:J23"/>
    <mergeCell ref="G15:H15"/>
    <mergeCell ref="I15:J15"/>
    <mergeCell ref="I16:J16"/>
    <mergeCell ref="B1:J1"/>
    <mergeCell ref="D2:J2"/>
    <mergeCell ref="D3:J3"/>
    <mergeCell ref="D11:G11"/>
    <mergeCell ref="D12:G12"/>
    <mergeCell ref="D13:G13"/>
    <mergeCell ref="C16:E1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O51"/>
  <sheetViews>
    <sheetView showGridLines="0" zoomScaleSheetLayoutView="75" workbookViewId="0" topLeftCell="B23">
      <selection activeCell="I47" sqref="I47:J47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9" width="12.75390625" style="0" customWidth="1"/>
    <col min="10" max="10" width="6.75390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6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>
      <c r="A2" s="3"/>
      <c r="B2" s="71" t="s">
        <v>40</v>
      </c>
      <c r="C2" s="72"/>
      <c r="D2" s="203" t="s">
        <v>47</v>
      </c>
      <c r="E2" s="204"/>
      <c r="F2" s="204"/>
      <c r="G2" s="204"/>
      <c r="H2" s="204"/>
      <c r="I2" s="204"/>
      <c r="J2" s="205"/>
      <c r="O2" s="1"/>
    </row>
    <row r="3" spans="1:10" ht="23.25" customHeight="1">
      <c r="A3" s="3"/>
      <c r="B3" s="73" t="s">
        <v>45</v>
      </c>
      <c r="C3" s="74"/>
      <c r="D3" s="206" t="s">
        <v>43</v>
      </c>
      <c r="E3" s="207"/>
      <c r="F3" s="207"/>
      <c r="G3" s="207"/>
      <c r="H3" s="207"/>
      <c r="I3" s="207"/>
      <c r="J3" s="208"/>
    </row>
    <row r="4" spans="1:10" ht="23.25" customHeight="1" hidden="1">
      <c r="A4" s="3"/>
      <c r="B4" s="75" t="s">
        <v>44</v>
      </c>
      <c r="C4" s="76"/>
      <c r="D4" s="77"/>
      <c r="E4" s="77"/>
      <c r="F4" s="79"/>
      <c r="G4" s="79"/>
      <c r="H4" s="79"/>
      <c r="I4" s="79"/>
      <c r="J4" s="80"/>
    </row>
    <row r="5" spans="1:10" ht="24" customHeight="1">
      <c r="A5" s="3"/>
      <c r="B5" s="40" t="s">
        <v>21</v>
      </c>
      <c r="D5" s="81" t="s">
        <v>48</v>
      </c>
      <c r="E5" s="23"/>
      <c r="F5" s="23"/>
      <c r="G5" s="23"/>
      <c r="H5" s="25" t="s">
        <v>33</v>
      </c>
      <c r="I5" s="81" t="s">
        <v>52</v>
      </c>
      <c r="J5" s="9"/>
    </row>
    <row r="6" spans="1:10" ht="15.75" customHeight="1">
      <c r="A6" s="3"/>
      <c r="B6" s="35"/>
      <c r="C6" s="23"/>
      <c r="D6" s="81" t="s">
        <v>49</v>
      </c>
      <c r="E6" s="23"/>
      <c r="F6" s="23"/>
      <c r="G6" s="23"/>
      <c r="H6" s="25" t="s">
        <v>34</v>
      </c>
      <c r="I6" s="81" t="s">
        <v>148</v>
      </c>
      <c r="J6" s="9"/>
    </row>
    <row r="7" spans="1:10" ht="15.75" customHeight="1">
      <c r="A7" s="3"/>
      <c r="B7" s="36"/>
      <c r="C7" s="82" t="s">
        <v>51</v>
      </c>
      <c r="D7" s="70" t="s">
        <v>50</v>
      </c>
      <c r="E7" s="30"/>
      <c r="F7" s="30"/>
      <c r="G7" s="30"/>
      <c r="H7" s="31"/>
      <c r="I7" s="30"/>
      <c r="J7" s="43"/>
    </row>
    <row r="8" spans="1:10" ht="24" customHeight="1" hidden="1">
      <c r="A8" s="3"/>
      <c r="B8" s="40" t="s">
        <v>19</v>
      </c>
      <c r="D8" s="29"/>
      <c r="H8" s="25" t="s">
        <v>33</v>
      </c>
      <c r="I8" s="29"/>
      <c r="J8" s="9"/>
    </row>
    <row r="9" spans="1:10" ht="15.75" customHeight="1" hidden="1">
      <c r="A9" s="3"/>
      <c r="B9" s="3"/>
      <c r="D9" s="29"/>
      <c r="H9" s="25" t="s">
        <v>34</v>
      </c>
      <c r="I9" s="29"/>
      <c r="J9" s="9"/>
    </row>
    <row r="10" spans="1:10" ht="15.75" customHeight="1" hidden="1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0" ht="24" customHeight="1">
      <c r="A11" s="3"/>
      <c r="B11" s="40" t="s">
        <v>18</v>
      </c>
      <c r="D11" s="209"/>
      <c r="E11" s="209"/>
      <c r="F11" s="209"/>
      <c r="G11" s="209"/>
      <c r="H11" s="25" t="s">
        <v>33</v>
      </c>
      <c r="I11" s="192"/>
      <c r="J11" s="9"/>
    </row>
    <row r="12" spans="1:10" ht="15.75" customHeight="1">
      <c r="A12" s="3"/>
      <c r="B12" s="35"/>
      <c r="C12" s="23"/>
      <c r="D12" s="210"/>
      <c r="E12" s="210"/>
      <c r="F12" s="210"/>
      <c r="G12" s="210"/>
      <c r="H12" s="25" t="s">
        <v>34</v>
      </c>
      <c r="I12" s="192"/>
      <c r="J12" s="9"/>
    </row>
    <row r="13" spans="1:10" ht="15.75" customHeight="1">
      <c r="A13" s="3"/>
      <c r="B13" s="36"/>
      <c r="C13" s="83"/>
      <c r="D13" s="211"/>
      <c r="E13" s="211"/>
      <c r="F13" s="211"/>
      <c r="G13" s="211"/>
      <c r="H13" s="26"/>
      <c r="I13" s="30"/>
      <c r="J13" s="43"/>
    </row>
    <row r="14" spans="1:10" ht="24" customHeight="1" hidden="1">
      <c r="A14" s="3"/>
      <c r="B14" s="56" t="s">
        <v>20</v>
      </c>
      <c r="C14" s="57"/>
      <c r="D14" s="58" t="s">
        <v>46</v>
      </c>
      <c r="E14" s="59"/>
      <c r="F14" s="59"/>
      <c r="G14" s="59"/>
      <c r="H14" s="60"/>
      <c r="I14" s="59"/>
      <c r="J14" s="61"/>
    </row>
    <row r="15" spans="1:10" ht="32.25" customHeight="1">
      <c r="A15" s="3"/>
      <c r="B15" s="44" t="s">
        <v>31</v>
      </c>
      <c r="C15" s="62"/>
      <c r="D15" s="15"/>
      <c r="E15" s="245"/>
      <c r="F15" s="245"/>
      <c r="G15" s="250"/>
      <c r="H15" s="250"/>
      <c r="I15" s="250" t="s">
        <v>28</v>
      </c>
      <c r="J15" s="251"/>
    </row>
    <row r="16" spans="1:10" ht="23.25" customHeight="1">
      <c r="A16" s="122" t="s">
        <v>23</v>
      </c>
      <c r="B16" s="123" t="s">
        <v>23</v>
      </c>
      <c r="C16" s="48"/>
      <c r="D16" s="49"/>
      <c r="E16" s="242"/>
      <c r="F16" s="243"/>
      <c r="G16" s="242"/>
      <c r="H16" s="243"/>
      <c r="I16" s="242">
        <f>SUMIF(F47:F47,A16,I47:I47)+SUMIF(F47:F47,"PSU",I47:I47)</f>
        <v>0</v>
      </c>
      <c r="J16" s="244"/>
    </row>
    <row r="17" spans="1:10" ht="23.25" customHeight="1">
      <c r="A17" s="122" t="s">
        <v>24</v>
      </c>
      <c r="B17" s="123" t="s">
        <v>24</v>
      </c>
      <c r="C17" s="48"/>
      <c r="D17" s="49"/>
      <c r="E17" s="242"/>
      <c r="F17" s="243"/>
      <c r="G17" s="242"/>
      <c r="H17" s="243"/>
      <c r="I17" s="242">
        <f>SUMIF(F47:F47,A17,I47:I47)</f>
        <v>0</v>
      </c>
      <c r="J17" s="244"/>
    </row>
    <row r="18" spans="1:10" ht="23.25" customHeight="1">
      <c r="A18" s="122" t="s">
        <v>25</v>
      </c>
      <c r="B18" s="123" t="s">
        <v>25</v>
      </c>
      <c r="C18" s="48"/>
      <c r="D18" s="49"/>
      <c r="E18" s="242"/>
      <c r="F18" s="243"/>
      <c r="G18" s="242"/>
      <c r="H18" s="243"/>
      <c r="I18" s="242">
        <f>SUMIF(F47:F47,A18,I47:I47)</f>
        <v>0</v>
      </c>
      <c r="J18" s="244"/>
    </row>
    <row r="19" spans="1:10" ht="23.25" customHeight="1">
      <c r="A19" s="122" t="s">
        <v>58</v>
      </c>
      <c r="B19" s="123" t="s">
        <v>26</v>
      </c>
      <c r="C19" s="48"/>
      <c r="D19" s="49"/>
      <c r="E19" s="242"/>
      <c r="F19" s="243"/>
      <c r="G19" s="242"/>
      <c r="H19" s="243"/>
      <c r="I19" s="242">
        <f>SUMIF(F47:F47,A19,I47:I47)</f>
        <v>0</v>
      </c>
      <c r="J19" s="244"/>
    </row>
    <row r="20" spans="1:10" ht="23.25" customHeight="1">
      <c r="A20" s="122" t="s">
        <v>59</v>
      </c>
      <c r="B20" s="123" t="s">
        <v>27</v>
      </c>
      <c r="C20" s="48"/>
      <c r="D20" s="49"/>
      <c r="E20" s="242"/>
      <c r="F20" s="243"/>
      <c r="G20" s="242"/>
      <c r="H20" s="243"/>
      <c r="I20" s="242">
        <f>SUMIF(F47:F47,A20,I47:I47)</f>
        <v>0</v>
      </c>
      <c r="J20" s="244"/>
    </row>
    <row r="21" spans="1:10" ht="23.25" customHeight="1">
      <c r="A21" s="3"/>
      <c r="B21" s="64" t="s">
        <v>28</v>
      </c>
      <c r="C21" s="65"/>
      <c r="D21" s="66"/>
      <c r="E21" s="246"/>
      <c r="F21" s="249"/>
      <c r="G21" s="246"/>
      <c r="H21" s="249"/>
      <c r="I21" s="246">
        <f>SUM(I16:J20)</f>
        <v>0</v>
      </c>
      <c r="J21" s="247"/>
    </row>
    <row r="22" spans="1:10" ht="33" customHeight="1">
      <c r="A22" s="3"/>
      <c r="B22" s="55" t="s">
        <v>32</v>
      </c>
      <c r="C22" s="48"/>
      <c r="D22" s="49"/>
      <c r="E22" s="54"/>
      <c r="F22" s="51"/>
      <c r="G22" s="42"/>
      <c r="H22" s="42"/>
      <c r="I22" s="42"/>
      <c r="J22" s="52"/>
    </row>
    <row r="23" spans="1:10" ht="23.25" customHeight="1">
      <c r="A23" s="3"/>
      <c r="B23" s="47" t="s">
        <v>11</v>
      </c>
      <c r="C23" s="48"/>
      <c r="D23" s="49"/>
      <c r="E23" s="50">
        <v>15</v>
      </c>
      <c r="F23" s="51" t="s">
        <v>0</v>
      </c>
      <c r="G23" s="220">
        <f>ZakladDPHSniVypocet</f>
        <v>0</v>
      </c>
      <c r="H23" s="221"/>
      <c r="I23" s="221"/>
      <c r="J23" s="52" t="str">
        <f aca="true" t="shared" si="0" ref="J23:J28">Mena</f>
        <v>CZK</v>
      </c>
    </row>
    <row r="24" spans="1:10" ht="23.25" customHeight="1">
      <c r="A24" s="3"/>
      <c r="B24" s="47" t="s">
        <v>12</v>
      </c>
      <c r="C24" s="48"/>
      <c r="D24" s="49"/>
      <c r="E24" s="50">
        <f>SazbaDPH1</f>
        <v>15</v>
      </c>
      <c r="F24" s="51" t="s">
        <v>0</v>
      </c>
      <c r="G24" s="222">
        <f>ZakladDPHSni*SazbaDPH1/100</f>
        <v>0</v>
      </c>
      <c r="H24" s="223"/>
      <c r="I24" s="223"/>
      <c r="J24" s="52" t="str">
        <f t="shared" si="0"/>
        <v>CZK</v>
      </c>
    </row>
    <row r="25" spans="1:10" ht="23.25" customHeight="1">
      <c r="A25" s="3"/>
      <c r="B25" s="47" t="s">
        <v>13</v>
      </c>
      <c r="C25" s="48"/>
      <c r="D25" s="49"/>
      <c r="E25" s="50">
        <v>21</v>
      </c>
      <c r="F25" s="51" t="s">
        <v>0</v>
      </c>
      <c r="G25" s="220">
        <f>I21</f>
        <v>0</v>
      </c>
      <c r="H25" s="221"/>
      <c r="I25" s="221"/>
      <c r="J25" s="52" t="str">
        <f t="shared" si="0"/>
        <v>CZK</v>
      </c>
    </row>
    <row r="26" spans="1:10" ht="23.25" customHeight="1">
      <c r="A26" s="3"/>
      <c r="B26" s="41" t="s">
        <v>14</v>
      </c>
      <c r="C26" s="19"/>
      <c r="D26" s="15"/>
      <c r="E26" s="37">
        <f>SazbaDPH2</f>
        <v>21</v>
      </c>
      <c r="F26" s="38" t="s">
        <v>0</v>
      </c>
      <c r="G26" s="224">
        <f>ZakladDPHZakl*SazbaDPH2/100</f>
        <v>0</v>
      </c>
      <c r="H26" s="225"/>
      <c r="I26" s="225"/>
      <c r="J26" s="46" t="str">
        <f t="shared" si="0"/>
        <v>CZK</v>
      </c>
    </row>
    <row r="27" spans="1:10" ht="23.25" customHeight="1" thickBot="1">
      <c r="A27" s="3"/>
      <c r="B27" s="40" t="s">
        <v>4</v>
      </c>
      <c r="C27" s="17"/>
      <c r="D27" s="20"/>
      <c r="E27" s="17"/>
      <c r="F27" s="18"/>
      <c r="G27" s="248">
        <f>ROUND(SUM(G23:G26),0)-(SUM(G23:G26))</f>
        <v>0</v>
      </c>
      <c r="H27" s="248"/>
      <c r="I27" s="248"/>
      <c r="J27" s="53" t="str">
        <f t="shared" si="0"/>
        <v>CZK</v>
      </c>
    </row>
    <row r="28" spans="1:10" ht="27.75" customHeight="1" hidden="1" thickBot="1">
      <c r="A28" s="3"/>
      <c r="B28" s="103" t="s">
        <v>22</v>
      </c>
      <c r="C28" s="104"/>
      <c r="D28" s="104"/>
      <c r="E28" s="105"/>
      <c r="F28" s="106"/>
      <c r="G28" s="228">
        <f>ZakladDPHSniVypocet+ZakladDPHZaklVypocet</f>
        <v>0</v>
      </c>
      <c r="H28" s="228"/>
      <c r="I28" s="228"/>
      <c r="J28" s="107" t="str">
        <f t="shared" si="0"/>
        <v>CZK</v>
      </c>
    </row>
    <row r="29" spans="1:10" ht="27.75" customHeight="1" thickBot="1">
      <c r="A29" s="3"/>
      <c r="B29" s="103" t="s">
        <v>35</v>
      </c>
      <c r="C29" s="108"/>
      <c r="D29" s="108"/>
      <c r="E29" s="108"/>
      <c r="F29" s="108"/>
      <c r="G29" s="216">
        <f>ZakladDPHSni+DPHSni+ZakladDPHZakl+DPHZakl+Zaokrouhleni</f>
        <v>0</v>
      </c>
      <c r="H29" s="216"/>
      <c r="I29" s="216"/>
      <c r="J29" s="109" t="s">
        <v>55</v>
      </c>
    </row>
    <row r="30" spans="1:10" ht="12.75" customHeight="1">
      <c r="A30" s="3"/>
      <c r="B30" s="3"/>
      <c r="J30" s="10"/>
    </row>
    <row r="31" spans="1:10" ht="30" customHeight="1">
      <c r="A31" s="3"/>
      <c r="B31" s="3"/>
      <c r="J31" s="10"/>
    </row>
    <row r="32" spans="1:10" ht="18.75" customHeight="1">
      <c r="A32" s="3"/>
      <c r="B32" s="21"/>
      <c r="C32" s="16" t="s">
        <v>10</v>
      </c>
      <c r="D32" s="33"/>
      <c r="E32" s="33"/>
      <c r="F32" s="16" t="s">
        <v>9</v>
      </c>
      <c r="G32" s="33"/>
      <c r="H32" s="34">
        <f ca="1">TODAY()</f>
        <v>43647</v>
      </c>
      <c r="I32" s="33"/>
      <c r="J32" s="10"/>
    </row>
    <row r="33" spans="1:10" ht="47.25" customHeight="1">
      <c r="A33" s="3"/>
      <c r="B33" s="3"/>
      <c r="J33" s="10"/>
    </row>
    <row r="34" spans="1:10" s="28" customFormat="1" ht="18.75" customHeight="1">
      <c r="A34" s="27"/>
      <c r="B34" s="27"/>
      <c r="D34" s="22"/>
      <c r="E34" s="22"/>
      <c r="G34" s="22"/>
      <c r="H34" s="22"/>
      <c r="I34" s="22"/>
      <c r="J34" s="32"/>
    </row>
    <row r="35" spans="1:10" ht="12.75" customHeight="1">
      <c r="A35" s="3"/>
      <c r="B35" s="3"/>
      <c r="D35" s="217" t="s">
        <v>2</v>
      </c>
      <c r="E35" s="217"/>
      <c r="H35" s="11" t="s">
        <v>3</v>
      </c>
      <c r="J35" s="10"/>
    </row>
    <row r="36" spans="1:10" ht="13.5" customHeight="1" thickBot="1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27" customHeight="1" hidden="1">
      <c r="B37" s="67" t="s">
        <v>15</v>
      </c>
      <c r="C37" s="2"/>
      <c r="D37" s="2"/>
      <c r="E37" s="2"/>
      <c r="F37" s="95"/>
      <c r="G37" s="95"/>
      <c r="H37" s="95"/>
      <c r="I37" s="95"/>
      <c r="J37" s="2"/>
    </row>
    <row r="38" spans="1:10" ht="25.5" customHeight="1" hidden="1">
      <c r="A38" s="87" t="s">
        <v>37</v>
      </c>
      <c r="B38" s="89" t="s">
        <v>16</v>
      </c>
      <c r="C38" s="90" t="s">
        <v>5</v>
      </c>
      <c r="D38" s="91"/>
      <c r="E38" s="91"/>
      <c r="F38" s="96" t="str">
        <f>B23</f>
        <v>Základ pro sníženou DPH</v>
      </c>
      <c r="G38" s="96" t="str">
        <f>B25</f>
        <v>Základ pro základní DPH</v>
      </c>
      <c r="H38" s="97" t="s">
        <v>17</v>
      </c>
      <c r="I38" s="97" t="s">
        <v>1</v>
      </c>
      <c r="J38" s="92" t="s">
        <v>0</v>
      </c>
    </row>
    <row r="39" spans="1:10" ht="25.5" customHeight="1" hidden="1">
      <c r="A39" s="87">
        <v>0</v>
      </c>
      <c r="B39" s="93" t="s">
        <v>53</v>
      </c>
      <c r="C39" s="232" t="s">
        <v>47</v>
      </c>
      <c r="D39" s="233"/>
      <c r="E39" s="233"/>
      <c r="F39" s="98">
        <f>'Rozpočet Pol SO 000'!AC52</f>
        <v>0</v>
      </c>
      <c r="G39" s="99">
        <f>'Rozpočet Pol SO 000'!AD52</f>
        <v>0</v>
      </c>
      <c r="H39" s="100">
        <f>(F39*SazbaDPH1/100)+(G39*SazbaDPH2/100)</f>
        <v>0</v>
      </c>
      <c r="I39" s="100">
        <f>F39+G39+H39</f>
        <v>0</v>
      </c>
      <c r="J39" s="94">
        <f>IF(CenaCelkemVypocet=0,"",I39/CenaCelkemVypocet*100)</f>
      </c>
    </row>
    <row r="40" spans="1:10" ht="25.5" customHeight="1" hidden="1">
      <c r="A40" s="87"/>
      <c r="B40" s="234" t="s">
        <v>54</v>
      </c>
      <c r="C40" s="235"/>
      <c r="D40" s="235"/>
      <c r="E40" s="236"/>
      <c r="F40" s="101">
        <f>SUMIF(A39:A39,"=1",F39:F39)</f>
        <v>0</v>
      </c>
      <c r="G40" s="102">
        <f>SUMIF(A39:A39,"=1",G39:G39)</f>
        <v>0</v>
      </c>
      <c r="H40" s="102">
        <f>SUMIF(A39:A39,"=1",H39:H39)</f>
        <v>0</v>
      </c>
      <c r="I40" s="102">
        <f>SUMIF(A39:A39,"=1",I39:I39)</f>
        <v>0</v>
      </c>
      <c r="J40" s="88">
        <f>SUMIF(A39:A39,"=1",J39:J39)</f>
        <v>0</v>
      </c>
    </row>
    <row r="44" ht="15.75">
      <c r="B44" s="110" t="s">
        <v>56</v>
      </c>
    </row>
    <row r="46" spans="1:10" ht="25.5" customHeight="1">
      <c r="A46" s="111"/>
      <c r="B46" s="114" t="s">
        <v>16</v>
      </c>
      <c r="C46" s="114" t="s">
        <v>5</v>
      </c>
      <c r="D46" s="115"/>
      <c r="E46" s="115"/>
      <c r="F46" s="193" t="s">
        <v>57</v>
      </c>
      <c r="G46" s="193"/>
      <c r="H46" s="193"/>
      <c r="I46" s="237" t="s">
        <v>28</v>
      </c>
      <c r="J46" s="237"/>
    </row>
    <row r="47" spans="1:10" ht="25.5" customHeight="1">
      <c r="A47" s="112"/>
      <c r="B47" s="118" t="s">
        <v>58</v>
      </c>
      <c r="C47" s="239" t="s">
        <v>26</v>
      </c>
      <c r="D47" s="240"/>
      <c r="E47" s="240"/>
      <c r="F47" s="119" t="s">
        <v>58</v>
      </c>
      <c r="G47" s="120"/>
      <c r="H47" s="120"/>
      <c r="I47" s="238">
        <f>'Rozpočet Pol SO 000'!G8</f>
        <v>0</v>
      </c>
      <c r="J47" s="238"/>
    </row>
    <row r="48" spans="1:10" ht="25.5" customHeight="1">
      <c r="A48" s="113"/>
      <c r="B48" s="116" t="s">
        <v>1</v>
      </c>
      <c r="C48" s="116"/>
      <c r="D48" s="117"/>
      <c r="E48" s="117"/>
      <c r="F48" s="121"/>
      <c r="G48" s="194"/>
      <c r="H48" s="194"/>
      <c r="I48" s="241">
        <f>I47</f>
        <v>0</v>
      </c>
      <c r="J48" s="241"/>
    </row>
    <row r="49" spans="6:10" ht="12.75">
      <c r="F49" s="86"/>
      <c r="G49" s="86"/>
      <c r="H49" s="86"/>
      <c r="I49" s="86"/>
      <c r="J49" s="86"/>
    </row>
    <row r="50" spans="6:10" ht="12.75">
      <c r="F50" s="86"/>
      <c r="G50" s="86"/>
      <c r="H50" s="86"/>
      <c r="I50" s="86"/>
      <c r="J50" s="86"/>
    </row>
    <row r="51" spans="6:10" ht="12.75">
      <c r="F51" s="86"/>
      <c r="G51" s="86"/>
      <c r="H51" s="86"/>
      <c r="I51" s="86"/>
      <c r="J51" s="86"/>
    </row>
  </sheetData>
  <sheetProtection password="EA73" sheet="1"/>
  <mergeCells count="41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I46:J46"/>
    <mergeCell ref="I47:J47"/>
    <mergeCell ref="C47:E47"/>
    <mergeCell ref="I48:J4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2"/>
  <sheetViews>
    <sheetView zoomScalePageLayoutView="0" workbookViewId="0" topLeftCell="A32">
      <selection activeCell="X30" sqref="X30"/>
    </sheetView>
  </sheetViews>
  <sheetFormatPr defaultColWidth="9.00390625" defaultRowHeight="12.75" outlineLevelRow="1"/>
  <cols>
    <col min="1" max="1" width="4.25390625" style="0" customWidth="1"/>
    <col min="2" max="2" width="14.375" style="85" customWidth="1"/>
    <col min="3" max="3" width="38.25390625" style="8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71" t="s">
        <v>6</v>
      </c>
      <c r="B1" s="271"/>
      <c r="C1" s="271"/>
      <c r="D1" s="271"/>
      <c r="E1" s="271"/>
      <c r="F1" s="271"/>
      <c r="G1" s="271"/>
      <c r="AE1" t="s">
        <v>61</v>
      </c>
    </row>
    <row r="2" spans="1:31" ht="24.75" customHeight="1">
      <c r="A2" s="126" t="s">
        <v>60</v>
      </c>
      <c r="B2" s="124"/>
      <c r="C2" s="272" t="s">
        <v>47</v>
      </c>
      <c r="D2" s="273"/>
      <c r="E2" s="273"/>
      <c r="F2" s="273"/>
      <c r="G2" s="274"/>
      <c r="AE2" t="s">
        <v>62</v>
      </c>
    </row>
    <row r="3" spans="1:31" ht="24.75" customHeight="1">
      <c r="A3" s="127" t="s">
        <v>7</v>
      </c>
      <c r="B3" s="125"/>
      <c r="C3" s="275" t="s">
        <v>43</v>
      </c>
      <c r="D3" s="276"/>
      <c r="E3" s="276"/>
      <c r="F3" s="276"/>
      <c r="G3" s="277"/>
      <c r="AE3" t="s">
        <v>63</v>
      </c>
    </row>
    <row r="4" spans="1:31" ht="24.75" customHeight="1" hidden="1">
      <c r="A4" s="127" t="s">
        <v>8</v>
      </c>
      <c r="B4" s="125"/>
      <c r="C4" s="275"/>
      <c r="D4" s="276"/>
      <c r="E4" s="276"/>
      <c r="F4" s="276"/>
      <c r="G4" s="277"/>
      <c r="AE4" t="s">
        <v>64</v>
      </c>
    </row>
    <row r="5" spans="1:31" ht="12.75" hidden="1">
      <c r="A5" s="128" t="s">
        <v>65</v>
      </c>
      <c r="B5" s="129"/>
      <c r="C5" s="129"/>
      <c r="D5" s="130"/>
      <c r="E5" s="130"/>
      <c r="F5" s="130"/>
      <c r="G5" s="131"/>
      <c r="AE5" t="s">
        <v>66</v>
      </c>
    </row>
    <row r="7" spans="1:21" ht="38.25">
      <c r="A7" s="136" t="s">
        <v>67</v>
      </c>
      <c r="B7" s="137" t="s">
        <v>68</v>
      </c>
      <c r="C7" s="137" t="s">
        <v>69</v>
      </c>
      <c r="D7" s="136" t="s">
        <v>70</v>
      </c>
      <c r="E7" s="136" t="s">
        <v>71</v>
      </c>
      <c r="F7" s="132" t="s">
        <v>72</v>
      </c>
      <c r="G7" s="147" t="s">
        <v>28</v>
      </c>
      <c r="H7" s="148" t="s">
        <v>29</v>
      </c>
      <c r="I7" s="148" t="s">
        <v>73</v>
      </c>
      <c r="J7" s="148" t="s">
        <v>30</v>
      </c>
      <c r="K7" s="148" t="s">
        <v>74</v>
      </c>
      <c r="L7" s="148" t="s">
        <v>75</v>
      </c>
      <c r="M7" s="148" t="s">
        <v>76</v>
      </c>
      <c r="N7" s="148" t="s">
        <v>77</v>
      </c>
      <c r="O7" s="148" t="s">
        <v>78</v>
      </c>
      <c r="P7" s="148" t="s">
        <v>79</v>
      </c>
      <c r="Q7" s="148" t="s">
        <v>80</v>
      </c>
      <c r="R7" s="148" t="s">
        <v>81</v>
      </c>
      <c r="S7" s="148" t="s">
        <v>82</v>
      </c>
      <c r="T7" s="148" t="s">
        <v>83</v>
      </c>
      <c r="U7" s="139" t="s">
        <v>84</v>
      </c>
    </row>
    <row r="8" spans="1:31" ht="12.75">
      <c r="A8" s="149" t="s">
        <v>85</v>
      </c>
      <c r="B8" s="150" t="s">
        <v>58</v>
      </c>
      <c r="C8" s="151" t="s">
        <v>26</v>
      </c>
      <c r="D8" s="138"/>
      <c r="E8" s="152"/>
      <c r="F8" s="153"/>
      <c r="G8" s="153">
        <f>SUMIF(AE9:AE50,"&lt;&gt;NOR",G9:G50)</f>
        <v>0</v>
      </c>
      <c r="H8" s="153"/>
      <c r="I8" s="153">
        <f>SUM(I9:I50)</f>
        <v>0</v>
      </c>
      <c r="J8" s="153"/>
      <c r="K8" s="153">
        <f>SUM(K9:K50)</f>
        <v>0</v>
      </c>
      <c r="L8" s="153"/>
      <c r="M8" s="153">
        <f>SUM(M9:M50)</f>
        <v>0</v>
      </c>
      <c r="N8" s="138"/>
      <c r="O8" s="138">
        <f>SUM(O9:O50)</f>
        <v>0</v>
      </c>
      <c r="P8" s="138"/>
      <c r="Q8" s="138">
        <f>SUM(Q9:Q50)</f>
        <v>0</v>
      </c>
      <c r="R8" s="138"/>
      <c r="S8" s="138"/>
      <c r="T8" s="149"/>
      <c r="U8" s="138">
        <f>SUM(U9:U50)</f>
        <v>0</v>
      </c>
      <c r="AE8" t="s">
        <v>86</v>
      </c>
    </row>
    <row r="9" spans="1:60" ht="12.75" outlineLevel="1">
      <c r="A9" s="134">
        <v>1</v>
      </c>
      <c r="B9" s="134" t="s">
        <v>87</v>
      </c>
      <c r="C9" s="164" t="s">
        <v>88</v>
      </c>
      <c r="D9" s="140" t="s">
        <v>89</v>
      </c>
      <c r="E9" s="143">
        <v>1</v>
      </c>
      <c r="F9" s="145"/>
      <c r="G9" s="146">
        <f>ROUND(E9*F9,2)</f>
        <v>0</v>
      </c>
      <c r="H9" s="145"/>
      <c r="I9" s="146">
        <f>ROUND(E9*H9,2)</f>
        <v>0</v>
      </c>
      <c r="J9" s="145"/>
      <c r="K9" s="146">
        <f>ROUND(E9*J9,2)</f>
        <v>0</v>
      </c>
      <c r="L9" s="146">
        <v>21</v>
      </c>
      <c r="M9" s="146">
        <f>G9*(1+L9/100)</f>
        <v>0</v>
      </c>
      <c r="N9" s="140">
        <v>0</v>
      </c>
      <c r="O9" s="140">
        <f>ROUND(E9*N9,5)</f>
        <v>0</v>
      </c>
      <c r="P9" s="140">
        <v>0</v>
      </c>
      <c r="Q9" s="140">
        <f>ROUND(E9*P9,5)</f>
        <v>0</v>
      </c>
      <c r="R9" s="140"/>
      <c r="S9" s="140"/>
      <c r="T9" s="141">
        <v>0</v>
      </c>
      <c r="U9" s="140">
        <f>ROUND(E9*T9,2)</f>
        <v>0</v>
      </c>
      <c r="V9" s="133"/>
      <c r="W9" s="133"/>
      <c r="X9" s="133"/>
      <c r="Y9" s="133"/>
      <c r="Z9" s="133"/>
      <c r="AA9" s="133"/>
      <c r="AB9" s="133"/>
      <c r="AC9" s="133"/>
      <c r="AD9" s="133"/>
      <c r="AE9" s="133" t="s">
        <v>90</v>
      </c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</row>
    <row r="10" spans="1:60" ht="33.75" outlineLevel="1">
      <c r="A10" s="134"/>
      <c r="B10" s="134"/>
      <c r="C10" s="266" t="s">
        <v>91</v>
      </c>
      <c r="D10" s="267"/>
      <c r="E10" s="268"/>
      <c r="F10" s="269"/>
      <c r="G10" s="270"/>
      <c r="H10" s="146"/>
      <c r="I10" s="146"/>
      <c r="J10" s="146"/>
      <c r="K10" s="146"/>
      <c r="L10" s="146"/>
      <c r="M10" s="146"/>
      <c r="N10" s="140"/>
      <c r="O10" s="140"/>
      <c r="P10" s="140"/>
      <c r="Q10" s="140"/>
      <c r="R10" s="140"/>
      <c r="S10" s="140"/>
      <c r="T10" s="141"/>
      <c r="U10" s="140"/>
      <c r="V10" s="133"/>
      <c r="W10" s="133"/>
      <c r="X10" s="133"/>
      <c r="Y10" s="133"/>
      <c r="Z10" s="133"/>
      <c r="AA10" s="133"/>
      <c r="AB10" s="133"/>
      <c r="AC10" s="133"/>
      <c r="AD10" s="133"/>
      <c r="AE10" s="133" t="s">
        <v>92</v>
      </c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5" t="str">
        <f>C10</f>
        <v>Geodetická měření v průběhu stavby .Geodetické vytýčení prostoru staveniště v terénu před zahájením stavebních prací (směrové a výškové), vytýčení hranic trvalého i dočasného záboru.; Soustavné vytyčování zřetelného označení obvodu staveniště.</v>
      </c>
      <c r="BB10" s="133"/>
      <c r="BC10" s="133"/>
      <c r="BD10" s="133"/>
      <c r="BE10" s="133"/>
      <c r="BF10" s="133"/>
      <c r="BG10" s="133"/>
      <c r="BH10" s="133"/>
    </row>
    <row r="11" spans="1:60" ht="12.75" outlineLevel="1">
      <c r="A11" s="134"/>
      <c r="B11" s="134"/>
      <c r="C11" s="165" t="s">
        <v>93</v>
      </c>
      <c r="D11" s="142"/>
      <c r="E11" s="144">
        <v>1</v>
      </c>
      <c r="F11" s="146"/>
      <c r="G11" s="146"/>
      <c r="H11" s="146"/>
      <c r="I11" s="146"/>
      <c r="J11" s="146"/>
      <c r="K11" s="146"/>
      <c r="L11" s="146"/>
      <c r="M11" s="146"/>
      <c r="N11" s="140"/>
      <c r="O11" s="140"/>
      <c r="P11" s="140"/>
      <c r="Q11" s="140"/>
      <c r="R11" s="140"/>
      <c r="S11" s="140"/>
      <c r="T11" s="141"/>
      <c r="U11" s="140"/>
      <c r="V11" s="133"/>
      <c r="W11" s="133"/>
      <c r="X11" s="133"/>
      <c r="Y11" s="133"/>
      <c r="Z11" s="133"/>
      <c r="AA11" s="133"/>
      <c r="AB11" s="133"/>
      <c r="AC11" s="133"/>
      <c r="AD11" s="133"/>
      <c r="AE11" s="133" t="s">
        <v>94</v>
      </c>
      <c r="AF11" s="133">
        <v>0</v>
      </c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1:60" ht="12.75" outlineLevel="1">
      <c r="A12" s="134">
        <v>2</v>
      </c>
      <c r="B12" s="134" t="s">
        <v>95</v>
      </c>
      <c r="C12" s="164" t="s">
        <v>96</v>
      </c>
      <c r="D12" s="140" t="s">
        <v>89</v>
      </c>
      <c r="E12" s="143">
        <v>1</v>
      </c>
      <c r="F12" s="145"/>
      <c r="G12" s="146">
        <f>ROUND(E12*F12,2)</f>
        <v>0</v>
      </c>
      <c r="H12" s="145"/>
      <c r="I12" s="146">
        <f>ROUND(E12*H12,2)</f>
        <v>0</v>
      </c>
      <c r="J12" s="145"/>
      <c r="K12" s="146">
        <f>ROUND(E12*J12,2)</f>
        <v>0</v>
      </c>
      <c r="L12" s="146">
        <v>21</v>
      </c>
      <c r="M12" s="146">
        <f>G12*(1+L12/100)</f>
        <v>0</v>
      </c>
      <c r="N12" s="140">
        <v>0</v>
      </c>
      <c r="O12" s="140">
        <f>ROUND(E12*N12,5)</f>
        <v>0</v>
      </c>
      <c r="P12" s="140">
        <v>0</v>
      </c>
      <c r="Q12" s="140">
        <f>ROUND(E12*P12,5)</f>
        <v>0</v>
      </c>
      <c r="R12" s="140"/>
      <c r="S12" s="140"/>
      <c r="T12" s="141">
        <v>0</v>
      </c>
      <c r="U12" s="140">
        <f>ROUND(E12*T12,2)</f>
        <v>0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 t="s">
        <v>90</v>
      </c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</row>
    <row r="13" spans="1:60" ht="22.5" outlineLevel="1">
      <c r="A13" s="134"/>
      <c r="B13" s="134"/>
      <c r="C13" s="266" t="s">
        <v>97</v>
      </c>
      <c r="D13" s="267"/>
      <c r="E13" s="268"/>
      <c r="F13" s="269"/>
      <c r="G13" s="270"/>
      <c r="H13" s="146"/>
      <c r="I13" s="146"/>
      <c r="J13" s="146"/>
      <c r="K13" s="146"/>
      <c r="L13" s="146"/>
      <c r="M13" s="146"/>
      <c r="N13" s="140"/>
      <c r="O13" s="140"/>
      <c r="P13" s="140"/>
      <c r="Q13" s="140"/>
      <c r="R13" s="140"/>
      <c r="S13" s="140"/>
      <c r="T13" s="141"/>
      <c r="U13" s="140"/>
      <c r="V13" s="133"/>
      <c r="W13" s="133"/>
      <c r="X13" s="133"/>
      <c r="Y13" s="133"/>
      <c r="Z13" s="133"/>
      <c r="AA13" s="133"/>
      <c r="AB13" s="133"/>
      <c r="AC13" s="133"/>
      <c r="AD13" s="133"/>
      <c r="AE13" s="133" t="s">
        <v>92</v>
      </c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5" t="str">
        <f>C13</f>
        <v>Zajištění vytýčení veškerých stávajících inženýrských sítí (včetně úhrady za vytýčení), odpovědnost za jejich neporušení během výstavby a zpětné předání jejich zprávcům.</v>
      </c>
      <c r="BB13" s="133"/>
      <c r="BC13" s="133"/>
      <c r="BD13" s="133"/>
      <c r="BE13" s="133"/>
      <c r="BF13" s="133"/>
      <c r="BG13" s="133"/>
      <c r="BH13" s="133"/>
    </row>
    <row r="14" spans="1:60" ht="12.75" outlineLevel="1">
      <c r="A14" s="134"/>
      <c r="B14" s="134"/>
      <c r="C14" s="165" t="s">
        <v>93</v>
      </c>
      <c r="D14" s="142"/>
      <c r="E14" s="144">
        <v>1</v>
      </c>
      <c r="F14" s="146"/>
      <c r="G14" s="146"/>
      <c r="H14" s="146"/>
      <c r="I14" s="146"/>
      <c r="J14" s="146"/>
      <c r="K14" s="146"/>
      <c r="L14" s="146"/>
      <c r="M14" s="146"/>
      <c r="N14" s="140"/>
      <c r="O14" s="140"/>
      <c r="P14" s="140"/>
      <c r="Q14" s="140"/>
      <c r="R14" s="140"/>
      <c r="S14" s="140"/>
      <c r="T14" s="141"/>
      <c r="U14" s="140"/>
      <c r="V14" s="133"/>
      <c r="W14" s="133"/>
      <c r="X14" s="133"/>
      <c r="Y14" s="133"/>
      <c r="Z14" s="133"/>
      <c r="AA14" s="133"/>
      <c r="AB14" s="133"/>
      <c r="AC14" s="133"/>
      <c r="AD14" s="133"/>
      <c r="AE14" s="133" t="s">
        <v>94</v>
      </c>
      <c r="AF14" s="133">
        <v>0</v>
      </c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</row>
    <row r="15" spans="1:60" ht="12.75" outlineLevel="1">
      <c r="A15" s="134">
        <v>3</v>
      </c>
      <c r="B15" s="134" t="s">
        <v>98</v>
      </c>
      <c r="C15" s="164" t="s">
        <v>99</v>
      </c>
      <c r="D15" s="140" t="s">
        <v>89</v>
      </c>
      <c r="E15" s="143">
        <v>1</v>
      </c>
      <c r="F15" s="145"/>
      <c r="G15" s="146">
        <f>ROUND(E15*F15,2)</f>
        <v>0</v>
      </c>
      <c r="H15" s="145"/>
      <c r="I15" s="146">
        <f>ROUND(E15*H15,2)</f>
        <v>0</v>
      </c>
      <c r="J15" s="145"/>
      <c r="K15" s="146">
        <f>ROUND(E15*J15,2)</f>
        <v>0</v>
      </c>
      <c r="L15" s="146">
        <v>21</v>
      </c>
      <c r="M15" s="146">
        <f>G15*(1+L15/100)</f>
        <v>0</v>
      </c>
      <c r="N15" s="140">
        <v>0</v>
      </c>
      <c r="O15" s="140">
        <f>ROUND(E15*N15,5)</f>
        <v>0</v>
      </c>
      <c r="P15" s="140">
        <v>0</v>
      </c>
      <c r="Q15" s="140">
        <f>ROUND(E15*P15,5)</f>
        <v>0</v>
      </c>
      <c r="R15" s="140"/>
      <c r="S15" s="140"/>
      <c r="T15" s="141">
        <v>0</v>
      </c>
      <c r="U15" s="140">
        <f>ROUND(E15*T15,2)</f>
        <v>0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 t="s">
        <v>90</v>
      </c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</row>
    <row r="16" spans="1:60" ht="12.75" outlineLevel="1">
      <c r="A16" s="134"/>
      <c r="B16" s="134"/>
      <c r="C16" s="266" t="s">
        <v>100</v>
      </c>
      <c r="D16" s="267"/>
      <c r="E16" s="268"/>
      <c r="F16" s="269"/>
      <c r="G16" s="270"/>
      <c r="H16" s="146"/>
      <c r="I16" s="146"/>
      <c r="J16" s="146"/>
      <c r="K16" s="146"/>
      <c r="L16" s="146"/>
      <c r="M16" s="146"/>
      <c r="N16" s="140"/>
      <c r="O16" s="140"/>
      <c r="P16" s="140"/>
      <c r="Q16" s="140"/>
      <c r="R16" s="140"/>
      <c r="S16" s="140"/>
      <c r="T16" s="141"/>
      <c r="U16" s="140"/>
      <c r="V16" s="133"/>
      <c r="W16" s="133"/>
      <c r="X16" s="133"/>
      <c r="Y16" s="133"/>
      <c r="Z16" s="133"/>
      <c r="AA16" s="133"/>
      <c r="AB16" s="133"/>
      <c r="AC16" s="133"/>
      <c r="AD16" s="133"/>
      <c r="AE16" s="133" t="s">
        <v>92</v>
      </c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5" t="str">
        <f>C16</f>
        <v>Předpokládá se stavební buňka a chemické WC.</v>
      </c>
      <c r="BB16" s="133"/>
      <c r="BC16" s="133"/>
      <c r="BD16" s="133"/>
      <c r="BE16" s="133"/>
      <c r="BF16" s="133"/>
      <c r="BG16" s="133"/>
      <c r="BH16" s="133"/>
    </row>
    <row r="17" spans="1:60" ht="12.75" outlineLevel="1">
      <c r="A17" s="134"/>
      <c r="B17" s="134"/>
      <c r="C17" s="165" t="s">
        <v>93</v>
      </c>
      <c r="D17" s="142"/>
      <c r="E17" s="144">
        <v>1</v>
      </c>
      <c r="F17" s="146"/>
      <c r="G17" s="146"/>
      <c r="H17" s="146"/>
      <c r="I17" s="146"/>
      <c r="J17" s="146"/>
      <c r="K17" s="146"/>
      <c r="L17" s="146"/>
      <c r="M17" s="146"/>
      <c r="N17" s="140"/>
      <c r="O17" s="140"/>
      <c r="P17" s="140"/>
      <c r="Q17" s="140"/>
      <c r="R17" s="140"/>
      <c r="S17" s="140"/>
      <c r="T17" s="141"/>
      <c r="U17" s="140"/>
      <c r="V17" s="133"/>
      <c r="W17" s="133"/>
      <c r="X17" s="133"/>
      <c r="Y17" s="133"/>
      <c r="Z17" s="133"/>
      <c r="AA17" s="133"/>
      <c r="AB17" s="133"/>
      <c r="AC17" s="133"/>
      <c r="AD17" s="133"/>
      <c r="AE17" s="133" t="s">
        <v>94</v>
      </c>
      <c r="AF17" s="133">
        <v>0</v>
      </c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</row>
    <row r="18" spans="1:60" ht="12.75" outlineLevel="1">
      <c r="A18" s="134">
        <v>4</v>
      </c>
      <c r="B18" s="134" t="s">
        <v>101</v>
      </c>
      <c r="C18" s="164" t="s">
        <v>102</v>
      </c>
      <c r="D18" s="140" t="s">
        <v>89</v>
      </c>
      <c r="E18" s="143">
        <v>1</v>
      </c>
      <c r="F18" s="145"/>
      <c r="G18" s="146">
        <f>ROUND(E18*F18,2)</f>
        <v>0</v>
      </c>
      <c r="H18" s="145"/>
      <c r="I18" s="146">
        <f>ROUND(E18*H18,2)</f>
        <v>0</v>
      </c>
      <c r="J18" s="145"/>
      <c r="K18" s="146">
        <f>ROUND(E18*J18,2)</f>
        <v>0</v>
      </c>
      <c r="L18" s="146">
        <v>21</v>
      </c>
      <c r="M18" s="146">
        <f>G18*(1+L18/100)</f>
        <v>0</v>
      </c>
      <c r="N18" s="140">
        <v>0</v>
      </c>
      <c r="O18" s="140">
        <f>ROUND(E18*N18,5)</f>
        <v>0</v>
      </c>
      <c r="P18" s="140">
        <v>0</v>
      </c>
      <c r="Q18" s="140">
        <f>ROUND(E18*P18,5)</f>
        <v>0</v>
      </c>
      <c r="R18" s="140"/>
      <c r="S18" s="140"/>
      <c r="T18" s="141">
        <v>0</v>
      </c>
      <c r="U18" s="140">
        <f>ROUND(E18*T18,2)</f>
        <v>0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 t="s">
        <v>90</v>
      </c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</row>
    <row r="19" spans="1:60" ht="12.75" outlineLevel="1">
      <c r="A19" s="134"/>
      <c r="B19" s="134"/>
      <c r="C19" s="266" t="s">
        <v>103</v>
      </c>
      <c r="D19" s="267"/>
      <c r="E19" s="268"/>
      <c r="F19" s="269"/>
      <c r="G19" s="270"/>
      <c r="H19" s="146"/>
      <c r="I19" s="146"/>
      <c r="J19" s="146"/>
      <c r="K19" s="146"/>
      <c r="L19" s="146"/>
      <c r="M19" s="146"/>
      <c r="N19" s="140"/>
      <c r="O19" s="140"/>
      <c r="P19" s="140"/>
      <c r="Q19" s="140"/>
      <c r="R19" s="140"/>
      <c r="S19" s="140"/>
      <c r="T19" s="141"/>
      <c r="U19" s="140"/>
      <c r="V19" s="133"/>
      <c r="W19" s="133"/>
      <c r="X19" s="133"/>
      <c r="Y19" s="133"/>
      <c r="Z19" s="133"/>
      <c r="AA19" s="133"/>
      <c r="AB19" s="133"/>
      <c r="AC19" s="133"/>
      <c r="AD19" s="133"/>
      <c r="AE19" s="133" t="s">
        <v>92</v>
      </c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5" t="str">
        <f>C19</f>
        <v>Náklady na údržbu zařízení.</v>
      </c>
      <c r="BB19" s="133"/>
      <c r="BC19" s="133"/>
      <c r="BD19" s="133"/>
      <c r="BE19" s="133"/>
      <c r="BF19" s="133"/>
      <c r="BG19" s="133"/>
      <c r="BH19" s="133"/>
    </row>
    <row r="20" spans="1:60" ht="12.75" outlineLevel="1">
      <c r="A20" s="134"/>
      <c r="B20" s="134"/>
      <c r="C20" s="165" t="s">
        <v>93</v>
      </c>
      <c r="D20" s="142"/>
      <c r="E20" s="144">
        <v>1</v>
      </c>
      <c r="F20" s="146"/>
      <c r="G20" s="146"/>
      <c r="H20" s="146"/>
      <c r="I20" s="146"/>
      <c r="J20" s="146"/>
      <c r="K20" s="146"/>
      <c r="L20" s="146"/>
      <c r="M20" s="146"/>
      <c r="N20" s="140"/>
      <c r="O20" s="140"/>
      <c r="P20" s="140"/>
      <c r="Q20" s="140"/>
      <c r="R20" s="140"/>
      <c r="S20" s="140"/>
      <c r="T20" s="141"/>
      <c r="U20" s="140"/>
      <c r="V20" s="133"/>
      <c r="W20" s="133"/>
      <c r="X20" s="133"/>
      <c r="Y20" s="133"/>
      <c r="Z20" s="133"/>
      <c r="AA20" s="133"/>
      <c r="AB20" s="133"/>
      <c r="AC20" s="133"/>
      <c r="AD20" s="133"/>
      <c r="AE20" s="133" t="s">
        <v>94</v>
      </c>
      <c r="AF20" s="133">
        <v>0</v>
      </c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</row>
    <row r="21" spans="1:60" ht="12.75" outlineLevel="1">
      <c r="A21" s="134">
        <v>5</v>
      </c>
      <c r="B21" s="134" t="s">
        <v>104</v>
      </c>
      <c r="C21" s="164" t="s">
        <v>105</v>
      </c>
      <c r="D21" s="140" t="s">
        <v>89</v>
      </c>
      <c r="E21" s="143">
        <v>1</v>
      </c>
      <c r="F21" s="145"/>
      <c r="G21" s="146">
        <f>ROUND(E21*F21,2)</f>
        <v>0</v>
      </c>
      <c r="H21" s="145"/>
      <c r="I21" s="146">
        <f>ROUND(E21*H21,2)</f>
        <v>0</v>
      </c>
      <c r="J21" s="145"/>
      <c r="K21" s="146">
        <f>ROUND(E21*J21,2)</f>
        <v>0</v>
      </c>
      <c r="L21" s="146">
        <v>21</v>
      </c>
      <c r="M21" s="146">
        <f>G21*(1+L21/100)</f>
        <v>0</v>
      </c>
      <c r="N21" s="140">
        <v>0</v>
      </c>
      <c r="O21" s="140">
        <f>ROUND(E21*N21,5)</f>
        <v>0</v>
      </c>
      <c r="P21" s="140">
        <v>0</v>
      </c>
      <c r="Q21" s="140">
        <f>ROUND(E21*P21,5)</f>
        <v>0</v>
      </c>
      <c r="R21" s="140"/>
      <c r="S21" s="140"/>
      <c r="T21" s="141">
        <v>0</v>
      </c>
      <c r="U21" s="140">
        <f>ROUND(E21*T21,2)</f>
        <v>0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 t="s">
        <v>90</v>
      </c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</row>
    <row r="22" spans="1:60" ht="12.75" outlineLevel="1">
      <c r="A22" s="134"/>
      <c r="B22" s="134"/>
      <c r="C22" s="266" t="s">
        <v>106</v>
      </c>
      <c r="D22" s="267"/>
      <c r="E22" s="268"/>
      <c r="F22" s="269"/>
      <c r="G22" s="270"/>
      <c r="H22" s="146"/>
      <c r="I22" s="146"/>
      <c r="J22" s="146"/>
      <c r="K22" s="146"/>
      <c r="L22" s="146"/>
      <c r="M22" s="146"/>
      <c r="N22" s="140"/>
      <c r="O22" s="140"/>
      <c r="P22" s="140"/>
      <c r="Q22" s="140"/>
      <c r="R22" s="140"/>
      <c r="S22" s="140"/>
      <c r="T22" s="141"/>
      <c r="U22" s="140"/>
      <c r="V22" s="133"/>
      <c r="W22" s="133"/>
      <c r="X22" s="133"/>
      <c r="Y22" s="133"/>
      <c r="Z22" s="133"/>
      <c r="AA22" s="133"/>
      <c r="AB22" s="133"/>
      <c r="AC22" s="133"/>
      <c r="AD22" s="133"/>
      <c r="AE22" s="133" t="s">
        <v>92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5" t="str">
        <f>C22</f>
        <v>Odvoz zařízení, úprava plochy - uvedení do původního stavu.</v>
      </c>
      <c r="BB22" s="133"/>
      <c r="BC22" s="133"/>
      <c r="BD22" s="133"/>
      <c r="BE22" s="133"/>
      <c r="BF22" s="133"/>
      <c r="BG22" s="133"/>
      <c r="BH22" s="133"/>
    </row>
    <row r="23" spans="1:60" ht="12.75" outlineLevel="1">
      <c r="A23" s="134"/>
      <c r="B23" s="134"/>
      <c r="C23" s="165" t="s">
        <v>93</v>
      </c>
      <c r="D23" s="142"/>
      <c r="E23" s="144">
        <v>1</v>
      </c>
      <c r="F23" s="146"/>
      <c r="G23" s="146"/>
      <c r="H23" s="146"/>
      <c r="I23" s="146"/>
      <c r="J23" s="146"/>
      <c r="K23" s="146"/>
      <c r="L23" s="146"/>
      <c r="M23" s="146"/>
      <c r="N23" s="140"/>
      <c r="O23" s="140"/>
      <c r="P23" s="140"/>
      <c r="Q23" s="140"/>
      <c r="R23" s="140"/>
      <c r="S23" s="140"/>
      <c r="T23" s="141"/>
      <c r="U23" s="140"/>
      <c r="V23" s="133"/>
      <c r="W23" s="133"/>
      <c r="X23" s="133"/>
      <c r="Y23" s="133"/>
      <c r="Z23" s="133"/>
      <c r="AA23" s="133"/>
      <c r="AB23" s="133"/>
      <c r="AC23" s="133"/>
      <c r="AD23" s="133"/>
      <c r="AE23" s="133" t="s">
        <v>94</v>
      </c>
      <c r="AF23" s="133">
        <v>0</v>
      </c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</row>
    <row r="24" spans="1:60" ht="12.75" outlineLevel="1">
      <c r="A24" s="134">
        <v>6</v>
      </c>
      <c r="B24" s="134" t="s">
        <v>107</v>
      </c>
      <c r="C24" s="164" t="s">
        <v>108</v>
      </c>
      <c r="D24" s="140" t="s">
        <v>89</v>
      </c>
      <c r="E24" s="143">
        <v>1</v>
      </c>
      <c r="F24" s="145"/>
      <c r="G24" s="146">
        <f>ROUND(E24*F24,2)</f>
        <v>0</v>
      </c>
      <c r="H24" s="145"/>
      <c r="I24" s="146">
        <f>ROUND(E24*H24,2)</f>
        <v>0</v>
      </c>
      <c r="J24" s="145"/>
      <c r="K24" s="146">
        <f>ROUND(E24*J24,2)</f>
        <v>0</v>
      </c>
      <c r="L24" s="146">
        <v>21</v>
      </c>
      <c r="M24" s="146">
        <f>G24*(1+L24/100)</f>
        <v>0</v>
      </c>
      <c r="N24" s="140">
        <v>0</v>
      </c>
      <c r="O24" s="140">
        <f>ROUND(E24*N24,5)</f>
        <v>0</v>
      </c>
      <c r="P24" s="140">
        <v>0</v>
      </c>
      <c r="Q24" s="140">
        <f>ROUND(E24*P24,5)</f>
        <v>0</v>
      </c>
      <c r="R24" s="140"/>
      <c r="S24" s="140"/>
      <c r="T24" s="141">
        <v>0</v>
      </c>
      <c r="U24" s="140">
        <f>ROUND(E24*T24,2)</f>
        <v>0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 t="s">
        <v>90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</row>
    <row r="25" spans="1:60" ht="22.5" outlineLevel="1">
      <c r="A25" s="134"/>
      <c r="B25" s="134"/>
      <c r="C25" s="266" t="s">
        <v>109</v>
      </c>
      <c r="D25" s="267"/>
      <c r="E25" s="268"/>
      <c r="F25" s="269"/>
      <c r="G25" s="270"/>
      <c r="H25" s="146"/>
      <c r="I25" s="146"/>
      <c r="J25" s="146"/>
      <c r="K25" s="146"/>
      <c r="L25" s="146"/>
      <c r="M25" s="146"/>
      <c r="N25" s="140"/>
      <c r="O25" s="140"/>
      <c r="P25" s="140"/>
      <c r="Q25" s="140"/>
      <c r="R25" s="140"/>
      <c r="S25" s="140"/>
      <c r="T25" s="141"/>
      <c r="U25" s="140"/>
      <c r="V25" s="133"/>
      <c r="W25" s="133"/>
      <c r="X25" s="133"/>
      <c r="Y25" s="133"/>
      <c r="Z25" s="133"/>
      <c r="AA25" s="133"/>
      <c r="AB25" s="133"/>
      <c r="AC25" s="133"/>
      <c r="AD25" s="133"/>
      <c r="AE25" s="133" t="s">
        <v>92</v>
      </c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5" t="str">
        <f>C25</f>
        <v>Náklady spojené se zajištěním koordinace prací s jinými dodavateli na staveništi a umožnění souběhu prací.</v>
      </c>
      <c r="BB25" s="133"/>
      <c r="BC25" s="133"/>
      <c r="BD25" s="133"/>
      <c r="BE25" s="133"/>
      <c r="BF25" s="133"/>
      <c r="BG25" s="133"/>
      <c r="BH25" s="133"/>
    </row>
    <row r="26" spans="1:60" ht="12.75" outlineLevel="1">
      <c r="A26" s="134"/>
      <c r="B26" s="134"/>
      <c r="C26" s="165" t="s">
        <v>93</v>
      </c>
      <c r="D26" s="142"/>
      <c r="E26" s="144">
        <v>1</v>
      </c>
      <c r="F26" s="146"/>
      <c r="G26" s="146"/>
      <c r="H26" s="146"/>
      <c r="I26" s="146"/>
      <c r="J26" s="146"/>
      <c r="K26" s="146"/>
      <c r="L26" s="146"/>
      <c r="M26" s="146"/>
      <c r="N26" s="140"/>
      <c r="O26" s="140"/>
      <c r="P26" s="140"/>
      <c r="Q26" s="140"/>
      <c r="R26" s="140"/>
      <c r="S26" s="140"/>
      <c r="T26" s="141"/>
      <c r="U26" s="140"/>
      <c r="V26" s="133"/>
      <c r="W26" s="133"/>
      <c r="X26" s="133"/>
      <c r="Y26" s="133"/>
      <c r="Z26" s="133"/>
      <c r="AA26" s="133"/>
      <c r="AB26" s="133"/>
      <c r="AC26" s="133"/>
      <c r="AD26" s="133"/>
      <c r="AE26" s="133" t="s">
        <v>94</v>
      </c>
      <c r="AF26" s="133">
        <v>0</v>
      </c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</row>
    <row r="27" spans="1:60" ht="12.75" outlineLevel="1">
      <c r="A27" s="134">
        <v>7</v>
      </c>
      <c r="B27" s="134" t="s">
        <v>110</v>
      </c>
      <c r="C27" s="164" t="s">
        <v>111</v>
      </c>
      <c r="D27" s="140" t="s">
        <v>89</v>
      </c>
      <c r="E27" s="143">
        <v>1</v>
      </c>
      <c r="F27" s="145"/>
      <c r="G27" s="146">
        <f>ROUND(E27*F27,2)</f>
        <v>0</v>
      </c>
      <c r="H27" s="145"/>
      <c r="I27" s="146">
        <f>ROUND(E27*H27,2)</f>
        <v>0</v>
      </c>
      <c r="J27" s="145"/>
      <c r="K27" s="146">
        <f>ROUND(E27*J27,2)</f>
        <v>0</v>
      </c>
      <c r="L27" s="146">
        <v>21</v>
      </c>
      <c r="M27" s="146">
        <f>G27*(1+L27/100)</f>
        <v>0</v>
      </c>
      <c r="N27" s="140">
        <v>0</v>
      </c>
      <c r="O27" s="140">
        <f>ROUND(E27*N27,5)</f>
        <v>0</v>
      </c>
      <c r="P27" s="140">
        <v>0</v>
      </c>
      <c r="Q27" s="140">
        <f>ROUND(E27*P27,5)</f>
        <v>0</v>
      </c>
      <c r="R27" s="140"/>
      <c r="S27" s="140"/>
      <c r="T27" s="141">
        <v>0</v>
      </c>
      <c r="U27" s="140">
        <f>ROUND(E27*T27,2)</f>
        <v>0</v>
      </c>
      <c r="V27" s="133"/>
      <c r="W27" s="133"/>
      <c r="X27" s="133"/>
      <c r="Y27" s="133"/>
      <c r="Z27" s="133"/>
      <c r="AA27" s="133"/>
      <c r="AB27" s="133"/>
      <c r="AC27" s="133"/>
      <c r="AD27" s="133"/>
      <c r="AE27" s="133" t="s">
        <v>90</v>
      </c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</row>
    <row r="28" spans="1:60" ht="12.75" outlineLevel="1">
      <c r="A28" s="134"/>
      <c r="B28" s="134"/>
      <c r="C28" s="165" t="s">
        <v>93</v>
      </c>
      <c r="D28" s="142"/>
      <c r="E28" s="144">
        <v>1</v>
      </c>
      <c r="F28" s="146"/>
      <c r="G28" s="146"/>
      <c r="H28" s="146"/>
      <c r="I28" s="146"/>
      <c r="J28" s="146"/>
      <c r="K28" s="146"/>
      <c r="L28" s="146"/>
      <c r="M28" s="146"/>
      <c r="N28" s="140"/>
      <c r="O28" s="140"/>
      <c r="P28" s="140"/>
      <c r="Q28" s="140"/>
      <c r="R28" s="140"/>
      <c r="S28" s="140"/>
      <c r="T28" s="141"/>
      <c r="U28" s="140"/>
      <c r="V28" s="133"/>
      <c r="W28" s="133"/>
      <c r="X28" s="133"/>
      <c r="Y28" s="133"/>
      <c r="Z28" s="133"/>
      <c r="AA28" s="133"/>
      <c r="AB28" s="133"/>
      <c r="AC28" s="133"/>
      <c r="AD28" s="133"/>
      <c r="AE28" s="133" t="s">
        <v>94</v>
      </c>
      <c r="AF28" s="133">
        <v>0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</row>
    <row r="29" spans="1:60" ht="12.75" outlineLevel="1">
      <c r="A29" s="134">
        <v>8</v>
      </c>
      <c r="B29" s="134" t="s">
        <v>112</v>
      </c>
      <c r="C29" s="164" t="s">
        <v>113</v>
      </c>
      <c r="D29" s="140" t="s">
        <v>89</v>
      </c>
      <c r="E29" s="143">
        <v>1</v>
      </c>
      <c r="F29" s="145"/>
      <c r="G29" s="146">
        <f>ROUND(E29*F29,2)</f>
        <v>0</v>
      </c>
      <c r="H29" s="145"/>
      <c r="I29" s="146">
        <f>ROUND(E29*H29,2)</f>
        <v>0</v>
      </c>
      <c r="J29" s="145"/>
      <c r="K29" s="146">
        <f>ROUND(E29*J29,2)</f>
        <v>0</v>
      </c>
      <c r="L29" s="146">
        <v>21</v>
      </c>
      <c r="M29" s="146">
        <f>G29*(1+L29/100)</f>
        <v>0</v>
      </c>
      <c r="N29" s="140">
        <v>0</v>
      </c>
      <c r="O29" s="140">
        <f>ROUND(E29*N29,5)</f>
        <v>0</v>
      </c>
      <c r="P29" s="140">
        <v>0</v>
      </c>
      <c r="Q29" s="140">
        <f>ROUND(E29*P29,5)</f>
        <v>0</v>
      </c>
      <c r="R29" s="140"/>
      <c r="S29" s="140"/>
      <c r="T29" s="141">
        <v>0</v>
      </c>
      <c r="U29" s="140">
        <f>ROUND(E29*T29,2)</f>
        <v>0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 t="s">
        <v>90</v>
      </c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</row>
    <row r="30" spans="1:60" ht="33.75" outlineLevel="1">
      <c r="A30" s="134"/>
      <c r="B30" s="134"/>
      <c r="C30" s="266" t="s">
        <v>114</v>
      </c>
      <c r="D30" s="267"/>
      <c r="E30" s="268"/>
      <c r="F30" s="269"/>
      <c r="G30" s="270"/>
      <c r="H30" s="146"/>
      <c r="I30" s="146"/>
      <c r="J30" s="146"/>
      <c r="K30" s="146"/>
      <c r="L30" s="146"/>
      <c r="M30" s="146"/>
      <c r="N30" s="140"/>
      <c r="O30" s="140"/>
      <c r="P30" s="140"/>
      <c r="Q30" s="140"/>
      <c r="R30" s="140"/>
      <c r="S30" s="140"/>
      <c r="T30" s="141"/>
      <c r="U30" s="140"/>
      <c r="V30" s="133"/>
      <c r="W30" s="133"/>
      <c r="X30" s="133"/>
      <c r="Y30" s="133"/>
      <c r="Z30" s="133"/>
      <c r="AA30" s="133"/>
      <c r="AB30" s="133"/>
      <c r="AC30" s="133"/>
      <c r="AD30" s="133"/>
      <c r="AE30" s="133" t="s">
        <v>92</v>
      </c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5" t="str">
        <f>C30</f>
        <v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v>
      </c>
      <c r="BB30" s="133"/>
      <c r="BC30" s="133"/>
      <c r="BD30" s="133"/>
      <c r="BE30" s="133"/>
      <c r="BF30" s="133"/>
      <c r="BG30" s="133"/>
      <c r="BH30" s="133"/>
    </row>
    <row r="31" spans="1:60" ht="12.75" outlineLevel="1">
      <c r="A31" s="134"/>
      <c r="B31" s="134"/>
      <c r="C31" s="165" t="s">
        <v>93</v>
      </c>
      <c r="D31" s="142"/>
      <c r="E31" s="144">
        <v>1</v>
      </c>
      <c r="F31" s="146"/>
      <c r="G31" s="146"/>
      <c r="H31" s="146"/>
      <c r="I31" s="146"/>
      <c r="J31" s="146"/>
      <c r="K31" s="146"/>
      <c r="L31" s="146"/>
      <c r="M31" s="146"/>
      <c r="N31" s="140"/>
      <c r="O31" s="140"/>
      <c r="P31" s="140"/>
      <c r="Q31" s="140"/>
      <c r="R31" s="140"/>
      <c r="S31" s="140"/>
      <c r="T31" s="141"/>
      <c r="U31" s="140"/>
      <c r="V31" s="133"/>
      <c r="W31" s="133"/>
      <c r="X31" s="133"/>
      <c r="Y31" s="133"/>
      <c r="Z31" s="133"/>
      <c r="AA31" s="133"/>
      <c r="AB31" s="133"/>
      <c r="AC31" s="133"/>
      <c r="AD31" s="133"/>
      <c r="AE31" s="133" t="s">
        <v>94</v>
      </c>
      <c r="AF31" s="133">
        <v>0</v>
      </c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</row>
    <row r="32" spans="1:60" ht="12.75" outlineLevel="1">
      <c r="A32" s="134">
        <v>9</v>
      </c>
      <c r="B32" s="134" t="s">
        <v>115</v>
      </c>
      <c r="C32" s="164" t="s">
        <v>116</v>
      </c>
      <c r="D32" s="140" t="s">
        <v>89</v>
      </c>
      <c r="E32" s="143">
        <v>1</v>
      </c>
      <c r="F32" s="145"/>
      <c r="G32" s="146">
        <f>ROUND(E32*F32,2)</f>
        <v>0</v>
      </c>
      <c r="H32" s="145"/>
      <c r="I32" s="146">
        <f>ROUND(E32*H32,2)</f>
        <v>0</v>
      </c>
      <c r="J32" s="145"/>
      <c r="K32" s="146">
        <f>ROUND(E32*J32,2)</f>
        <v>0</v>
      </c>
      <c r="L32" s="146">
        <v>21</v>
      </c>
      <c r="M32" s="146">
        <f>G32*(1+L32/100)</f>
        <v>0</v>
      </c>
      <c r="N32" s="140">
        <v>0</v>
      </c>
      <c r="O32" s="140">
        <f>ROUND(E32*N32,5)</f>
        <v>0</v>
      </c>
      <c r="P32" s="140">
        <v>0</v>
      </c>
      <c r="Q32" s="140">
        <f>ROUND(E32*P32,5)</f>
        <v>0</v>
      </c>
      <c r="R32" s="140"/>
      <c r="S32" s="140"/>
      <c r="T32" s="141">
        <v>0</v>
      </c>
      <c r="U32" s="140">
        <f>ROUND(E32*T32,2)</f>
        <v>0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 t="s">
        <v>90</v>
      </c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</row>
    <row r="33" spans="1:60" ht="22.5" outlineLevel="1">
      <c r="A33" s="134"/>
      <c r="B33" s="134"/>
      <c r="C33" s="266" t="s">
        <v>117</v>
      </c>
      <c r="D33" s="267"/>
      <c r="E33" s="268"/>
      <c r="F33" s="269"/>
      <c r="G33" s="270"/>
      <c r="H33" s="146"/>
      <c r="I33" s="146"/>
      <c r="J33" s="146"/>
      <c r="K33" s="146"/>
      <c r="L33" s="146"/>
      <c r="M33" s="146"/>
      <c r="N33" s="140"/>
      <c r="O33" s="140"/>
      <c r="P33" s="140"/>
      <c r="Q33" s="140"/>
      <c r="R33" s="140"/>
      <c r="S33" s="140"/>
      <c r="T33" s="141"/>
      <c r="U33" s="140"/>
      <c r="V33" s="133"/>
      <c r="W33" s="133"/>
      <c r="X33" s="133"/>
      <c r="Y33" s="133"/>
      <c r="Z33" s="133"/>
      <c r="AA33" s="133"/>
      <c r="AB33" s="133"/>
      <c r="AC33" s="133"/>
      <c r="AD33" s="133"/>
      <c r="AE33" s="133" t="s">
        <v>92</v>
      </c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5" t="str">
        <f>C33</f>
        <v>Náklady spojené s provedením všech předepsaných revizí a zkoušek stavebních konstrukcí, stavebních prací.</v>
      </c>
      <c r="BB33" s="133"/>
      <c r="BC33" s="133"/>
      <c r="BD33" s="133"/>
      <c r="BE33" s="133"/>
      <c r="BF33" s="133"/>
      <c r="BG33" s="133"/>
      <c r="BH33" s="133"/>
    </row>
    <row r="34" spans="1:60" ht="12.75" outlineLevel="1">
      <c r="A34" s="134"/>
      <c r="B34" s="134"/>
      <c r="C34" s="165" t="s">
        <v>93</v>
      </c>
      <c r="D34" s="142"/>
      <c r="E34" s="144">
        <v>1</v>
      </c>
      <c r="F34" s="146"/>
      <c r="G34" s="146"/>
      <c r="H34" s="146"/>
      <c r="I34" s="146"/>
      <c r="J34" s="146"/>
      <c r="K34" s="146"/>
      <c r="L34" s="146"/>
      <c r="M34" s="146"/>
      <c r="N34" s="140"/>
      <c r="O34" s="140"/>
      <c r="P34" s="140"/>
      <c r="Q34" s="140"/>
      <c r="R34" s="140"/>
      <c r="S34" s="140"/>
      <c r="T34" s="141"/>
      <c r="U34" s="140"/>
      <c r="V34" s="133"/>
      <c r="W34" s="133"/>
      <c r="X34" s="133"/>
      <c r="Y34" s="133"/>
      <c r="Z34" s="133"/>
      <c r="AA34" s="133"/>
      <c r="AB34" s="133"/>
      <c r="AC34" s="133"/>
      <c r="AD34" s="133"/>
      <c r="AE34" s="133" t="s">
        <v>94</v>
      </c>
      <c r="AF34" s="133">
        <v>0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</row>
    <row r="35" spans="1:60" ht="12.75" outlineLevel="1">
      <c r="A35" s="134">
        <v>10</v>
      </c>
      <c r="B35" s="134" t="s">
        <v>118</v>
      </c>
      <c r="C35" s="164" t="s">
        <v>119</v>
      </c>
      <c r="D35" s="140" t="s">
        <v>89</v>
      </c>
      <c r="E35" s="143">
        <v>1</v>
      </c>
      <c r="F35" s="145"/>
      <c r="G35" s="146">
        <f>ROUND(E35*F35,2)</f>
        <v>0</v>
      </c>
      <c r="H35" s="145"/>
      <c r="I35" s="146">
        <f>ROUND(E35*H35,2)</f>
        <v>0</v>
      </c>
      <c r="J35" s="145"/>
      <c r="K35" s="146">
        <f>ROUND(E35*J35,2)</f>
        <v>0</v>
      </c>
      <c r="L35" s="146">
        <v>21</v>
      </c>
      <c r="M35" s="146">
        <f>G35*(1+L35/100)</f>
        <v>0</v>
      </c>
      <c r="N35" s="140">
        <v>0</v>
      </c>
      <c r="O35" s="140">
        <f>ROUND(E35*N35,5)</f>
        <v>0</v>
      </c>
      <c r="P35" s="140">
        <v>0</v>
      </c>
      <c r="Q35" s="140">
        <f>ROUND(E35*P35,5)</f>
        <v>0</v>
      </c>
      <c r="R35" s="140"/>
      <c r="S35" s="140"/>
      <c r="T35" s="141">
        <v>0</v>
      </c>
      <c r="U35" s="140">
        <f>ROUND(E35*T35,2)</f>
        <v>0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 t="s">
        <v>90</v>
      </c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</row>
    <row r="36" spans="1:60" ht="33.75" outlineLevel="1">
      <c r="A36" s="134"/>
      <c r="B36" s="134"/>
      <c r="C36" s="266" t="s">
        <v>120</v>
      </c>
      <c r="D36" s="267"/>
      <c r="E36" s="268"/>
      <c r="F36" s="269"/>
      <c r="G36" s="270"/>
      <c r="H36" s="146"/>
      <c r="I36" s="146"/>
      <c r="J36" s="146"/>
      <c r="K36" s="146"/>
      <c r="L36" s="146"/>
      <c r="M36" s="146"/>
      <c r="N36" s="140"/>
      <c r="O36" s="140"/>
      <c r="P36" s="140"/>
      <c r="Q36" s="140"/>
      <c r="R36" s="140"/>
      <c r="S36" s="140"/>
      <c r="T36" s="141"/>
      <c r="U36" s="140"/>
      <c r="V36" s="133"/>
      <c r="W36" s="133"/>
      <c r="X36" s="133"/>
      <c r="Y36" s="133"/>
      <c r="Z36" s="133"/>
      <c r="AA36" s="133"/>
      <c r="AB36" s="133"/>
      <c r="AC36" s="133"/>
      <c r="AD36" s="133"/>
      <c r="AE36" s="133" t="s">
        <v>92</v>
      </c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5" t="str">
        <f>C36</f>
        <v>Náklady na vyhotovení návrhu dočasného dopravního značení, jeho projednání s dotčenými orgány a organizacemi, dodání dopravních značek, jejich rozmístění a přemísťování a jejich údržba v průběhu výstavby včetně následného odstranění po ukončení stavebních prací.</v>
      </c>
      <c r="BB36" s="133"/>
      <c r="BC36" s="133"/>
      <c r="BD36" s="133"/>
      <c r="BE36" s="133"/>
      <c r="BF36" s="133"/>
      <c r="BG36" s="133"/>
      <c r="BH36" s="133"/>
    </row>
    <row r="37" spans="1:60" ht="12.75" outlineLevel="1">
      <c r="A37" s="134"/>
      <c r="B37" s="134"/>
      <c r="C37" s="165" t="s">
        <v>93</v>
      </c>
      <c r="D37" s="142"/>
      <c r="E37" s="144">
        <v>1</v>
      </c>
      <c r="F37" s="146"/>
      <c r="G37" s="146"/>
      <c r="H37" s="146"/>
      <c r="I37" s="146"/>
      <c r="J37" s="146"/>
      <c r="K37" s="146"/>
      <c r="L37" s="146"/>
      <c r="M37" s="146"/>
      <c r="N37" s="140"/>
      <c r="O37" s="140"/>
      <c r="P37" s="140"/>
      <c r="Q37" s="140"/>
      <c r="R37" s="140"/>
      <c r="S37" s="140"/>
      <c r="T37" s="141"/>
      <c r="U37" s="140"/>
      <c r="V37" s="133"/>
      <c r="W37" s="133"/>
      <c r="X37" s="133"/>
      <c r="Y37" s="133"/>
      <c r="Z37" s="133"/>
      <c r="AA37" s="133"/>
      <c r="AB37" s="133"/>
      <c r="AC37" s="133"/>
      <c r="AD37" s="133"/>
      <c r="AE37" s="133" t="s">
        <v>94</v>
      </c>
      <c r="AF37" s="133">
        <v>0</v>
      </c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</row>
    <row r="38" spans="1:60" ht="12.75" outlineLevel="1">
      <c r="A38" s="134">
        <v>11</v>
      </c>
      <c r="B38" s="134" t="s">
        <v>121</v>
      </c>
      <c r="C38" s="164" t="s">
        <v>122</v>
      </c>
      <c r="D38" s="140" t="s">
        <v>89</v>
      </c>
      <c r="E38" s="143">
        <v>1</v>
      </c>
      <c r="F38" s="145"/>
      <c r="G38" s="146">
        <f>ROUND(E38*F38,2)</f>
        <v>0</v>
      </c>
      <c r="H38" s="145"/>
      <c r="I38" s="146">
        <f>ROUND(E38*H38,2)</f>
        <v>0</v>
      </c>
      <c r="J38" s="145"/>
      <c r="K38" s="146">
        <f>ROUND(E38*J38,2)</f>
        <v>0</v>
      </c>
      <c r="L38" s="146">
        <v>21</v>
      </c>
      <c r="M38" s="146">
        <f>G38*(1+L38/100)</f>
        <v>0</v>
      </c>
      <c r="N38" s="140">
        <v>0</v>
      </c>
      <c r="O38" s="140">
        <f>ROUND(E38*N38,5)</f>
        <v>0</v>
      </c>
      <c r="P38" s="140">
        <v>0</v>
      </c>
      <c r="Q38" s="140">
        <f>ROUND(E38*P38,5)</f>
        <v>0</v>
      </c>
      <c r="R38" s="140"/>
      <c r="S38" s="140"/>
      <c r="T38" s="141">
        <v>0</v>
      </c>
      <c r="U38" s="140">
        <f>ROUND(E38*T38,2)</f>
        <v>0</v>
      </c>
      <c r="V38" s="133"/>
      <c r="W38" s="133"/>
      <c r="X38" s="133"/>
      <c r="Y38" s="133"/>
      <c r="Z38" s="133"/>
      <c r="AA38" s="133"/>
      <c r="AB38" s="133"/>
      <c r="AC38" s="133"/>
      <c r="AD38" s="133"/>
      <c r="AE38" s="133" t="s">
        <v>90</v>
      </c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</row>
    <row r="39" spans="1:60" ht="12.75" outlineLevel="1">
      <c r="A39" s="134"/>
      <c r="B39" s="134"/>
      <c r="C39" s="266" t="s">
        <v>123</v>
      </c>
      <c r="D39" s="267"/>
      <c r="E39" s="268"/>
      <c r="F39" s="269"/>
      <c r="G39" s="270"/>
      <c r="H39" s="146"/>
      <c r="I39" s="146"/>
      <c r="J39" s="146"/>
      <c r="K39" s="146"/>
      <c r="L39" s="146"/>
      <c r="M39" s="146"/>
      <c r="N39" s="140"/>
      <c r="O39" s="140"/>
      <c r="P39" s="140"/>
      <c r="Q39" s="140"/>
      <c r="R39" s="140"/>
      <c r="S39" s="140"/>
      <c r="T39" s="141"/>
      <c r="U39" s="140"/>
      <c r="V39" s="133"/>
      <c r="W39" s="133"/>
      <c r="X39" s="133"/>
      <c r="Y39" s="133"/>
      <c r="Z39" s="133"/>
      <c r="AA39" s="133"/>
      <c r="AB39" s="133"/>
      <c r="AC39" s="133"/>
      <c r="AD39" s="133"/>
      <c r="AE39" s="133" t="s">
        <v>92</v>
      </c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5" t="str">
        <f>C39</f>
        <v>Poplatek za úžívání pozemků pro zařízení staveniště, skládky metariálu apod.</v>
      </c>
      <c r="BB39" s="133"/>
      <c r="BC39" s="133"/>
      <c r="BD39" s="133"/>
      <c r="BE39" s="133"/>
      <c r="BF39" s="133"/>
      <c r="BG39" s="133"/>
      <c r="BH39" s="133"/>
    </row>
    <row r="40" spans="1:60" ht="12.75" outlineLevel="1">
      <c r="A40" s="134"/>
      <c r="B40" s="134"/>
      <c r="C40" s="165" t="s">
        <v>93</v>
      </c>
      <c r="D40" s="142"/>
      <c r="E40" s="144">
        <v>1</v>
      </c>
      <c r="F40" s="146"/>
      <c r="G40" s="146"/>
      <c r="H40" s="146"/>
      <c r="I40" s="146"/>
      <c r="J40" s="146"/>
      <c r="K40" s="146"/>
      <c r="L40" s="146"/>
      <c r="M40" s="146"/>
      <c r="N40" s="140"/>
      <c r="O40" s="140"/>
      <c r="P40" s="140"/>
      <c r="Q40" s="140"/>
      <c r="R40" s="140"/>
      <c r="S40" s="140"/>
      <c r="T40" s="141"/>
      <c r="U40" s="140"/>
      <c r="V40" s="133"/>
      <c r="W40" s="133"/>
      <c r="X40" s="133"/>
      <c r="Y40" s="133"/>
      <c r="Z40" s="133"/>
      <c r="AA40" s="133"/>
      <c r="AB40" s="133"/>
      <c r="AC40" s="133"/>
      <c r="AD40" s="133"/>
      <c r="AE40" s="133" t="s">
        <v>94</v>
      </c>
      <c r="AF40" s="133">
        <v>0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</row>
    <row r="41" spans="1:60" ht="12.75" outlineLevel="1">
      <c r="A41" s="134">
        <v>12</v>
      </c>
      <c r="B41" s="134" t="s">
        <v>124</v>
      </c>
      <c r="C41" s="164" t="s">
        <v>125</v>
      </c>
      <c r="D41" s="140" t="s">
        <v>89</v>
      </c>
      <c r="E41" s="143">
        <v>1</v>
      </c>
      <c r="F41" s="145"/>
      <c r="G41" s="146">
        <f>ROUND(E41*F41,2)</f>
        <v>0</v>
      </c>
      <c r="H41" s="145"/>
      <c r="I41" s="146">
        <f>ROUND(E41*H41,2)</f>
        <v>0</v>
      </c>
      <c r="J41" s="145"/>
      <c r="K41" s="146">
        <f>ROUND(E41*J41,2)</f>
        <v>0</v>
      </c>
      <c r="L41" s="146">
        <v>21</v>
      </c>
      <c r="M41" s="146">
        <f>G41*(1+L41/100)</f>
        <v>0</v>
      </c>
      <c r="N41" s="140">
        <v>0</v>
      </c>
      <c r="O41" s="140">
        <f>ROUND(E41*N41,5)</f>
        <v>0</v>
      </c>
      <c r="P41" s="140">
        <v>0</v>
      </c>
      <c r="Q41" s="140">
        <f>ROUND(E41*P41,5)</f>
        <v>0</v>
      </c>
      <c r="R41" s="140"/>
      <c r="S41" s="140"/>
      <c r="T41" s="141">
        <v>0</v>
      </c>
      <c r="U41" s="140">
        <f>ROUND(E41*T41,2)</f>
        <v>0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 t="s">
        <v>90</v>
      </c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</row>
    <row r="42" spans="1:60" ht="22.5" outlineLevel="1">
      <c r="A42" s="134"/>
      <c r="B42" s="134"/>
      <c r="C42" s="266" t="s">
        <v>133</v>
      </c>
      <c r="D42" s="267"/>
      <c r="E42" s="268"/>
      <c r="F42" s="269"/>
      <c r="G42" s="270"/>
      <c r="H42" s="146"/>
      <c r="I42" s="146"/>
      <c r="J42" s="146"/>
      <c r="K42" s="146"/>
      <c r="L42" s="146"/>
      <c r="M42" s="146"/>
      <c r="N42" s="140"/>
      <c r="O42" s="140"/>
      <c r="P42" s="140"/>
      <c r="Q42" s="140"/>
      <c r="R42" s="140"/>
      <c r="S42" s="140"/>
      <c r="T42" s="141"/>
      <c r="U42" s="140"/>
      <c r="V42" s="133"/>
      <c r="W42" s="133"/>
      <c r="X42" s="133"/>
      <c r="Y42" s="133"/>
      <c r="Z42" s="133"/>
      <c r="AA42" s="133"/>
      <c r="AB42" s="133"/>
      <c r="AC42" s="133"/>
      <c r="AD42" s="133"/>
      <c r="AE42" s="133" t="s">
        <v>92</v>
      </c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5" t="str">
        <f>C42</f>
        <v>Zajištění bezpečnosti a ochrany zdraví při práci, eliminace negativních jevů při provádění prací zejména hlučnost a prašnost, šetrné provádění prací vůči přírodě.</v>
      </c>
      <c r="BB42" s="133"/>
      <c r="BC42" s="133"/>
      <c r="BD42" s="133"/>
      <c r="BE42" s="133"/>
      <c r="BF42" s="133"/>
      <c r="BG42" s="133"/>
      <c r="BH42" s="133"/>
    </row>
    <row r="43" spans="1:60" ht="45" outlineLevel="1">
      <c r="A43" s="134"/>
      <c r="B43" s="134"/>
      <c r="C43" s="266" t="s">
        <v>126</v>
      </c>
      <c r="D43" s="267"/>
      <c r="E43" s="268"/>
      <c r="F43" s="269"/>
      <c r="G43" s="270"/>
      <c r="H43" s="146"/>
      <c r="I43" s="146"/>
      <c r="J43" s="146"/>
      <c r="K43" s="146"/>
      <c r="L43" s="146"/>
      <c r="M43" s="146"/>
      <c r="N43" s="140"/>
      <c r="O43" s="140"/>
      <c r="P43" s="140"/>
      <c r="Q43" s="140"/>
      <c r="R43" s="140"/>
      <c r="S43" s="140"/>
      <c r="T43" s="141"/>
      <c r="U43" s="140"/>
      <c r="V43" s="133"/>
      <c r="W43" s="133"/>
      <c r="X43" s="133"/>
      <c r="Y43" s="133"/>
      <c r="Z43" s="133"/>
      <c r="AA43" s="133"/>
      <c r="AB43" s="133"/>
      <c r="AC43" s="133"/>
      <c r="AD43" s="133"/>
      <c r="AE43" s="133" t="s">
        <v>92</v>
      </c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5" t="str">
        <f>C43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v>
      </c>
      <c r="BB43" s="133"/>
      <c r="BC43" s="133"/>
      <c r="BD43" s="133"/>
      <c r="BE43" s="133"/>
      <c r="BF43" s="133"/>
      <c r="BG43" s="133"/>
      <c r="BH43" s="133"/>
    </row>
    <row r="44" spans="1:60" ht="12.75" outlineLevel="1">
      <c r="A44" s="134"/>
      <c r="B44" s="134"/>
      <c r="C44" s="165" t="s">
        <v>93</v>
      </c>
      <c r="D44" s="142"/>
      <c r="E44" s="144">
        <v>1</v>
      </c>
      <c r="F44" s="146"/>
      <c r="G44" s="146"/>
      <c r="H44" s="146"/>
      <c r="I44" s="146"/>
      <c r="J44" s="146"/>
      <c r="K44" s="146"/>
      <c r="L44" s="146"/>
      <c r="M44" s="146"/>
      <c r="N44" s="140"/>
      <c r="O44" s="140"/>
      <c r="P44" s="140"/>
      <c r="Q44" s="140"/>
      <c r="R44" s="140"/>
      <c r="S44" s="140"/>
      <c r="T44" s="141"/>
      <c r="U44" s="140"/>
      <c r="V44" s="133"/>
      <c r="W44" s="133"/>
      <c r="X44" s="133"/>
      <c r="Y44" s="133"/>
      <c r="Z44" s="133"/>
      <c r="AA44" s="133"/>
      <c r="AB44" s="133"/>
      <c r="AC44" s="133"/>
      <c r="AD44" s="133"/>
      <c r="AE44" s="133" t="s">
        <v>94</v>
      </c>
      <c r="AF44" s="133">
        <v>0</v>
      </c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</row>
    <row r="45" spans="1:60" ht="12.75" outlineLevel="1">
      <c r="A45" s="134">
        <v>13</v>
      </c>
      <c r="B45" s="134" t="s">
        <v>127</v>
      </c>
      <c r="C45" s="164" t="s">
        <v>128</v>
      </c>
      <c r="D45" s="140" t="s">
        <v>89</v>
      </c>
      <c r="E45" s="143">
        <v>1</v>
      </c>
      <c r="F45" s="145"/>
      <c r="G45" s="146">
        <f>ROUND(E45*F45,2)</f>
        <v>0</v>
      </c>
      <c r="H45" s="145"/>
      <c r="I45" s="146">
        <f>ROUND(E45*H45,2)</f>
        <v>0</v>
      </c>
      <c r="J45" s="145"/>
      <c r="K45" s="146">
        <f>ROUND(E45*J45,2)</f>
        <v>0</v>
      </c>
      <c r="L45" s="146">
        <v>21</v>
      </c>
      <c r="M45" s="146">
        <f>G45*(1+L45/100)</f>
        <v>0</v>
      </c>
      <c r="N45" s="140">
        <v>0</v>
      </c>
      <c r="O45" s="140">
        <f>ROUND(E45*N45,5)</f>
        <v>0</v>
      </c>
      <c r="P45" s="140">
        <v>0</v>
      </c>
      <c r="Q45" s="140">
        <f>ROUND(E45*P45,5)</f>
        <v>0</v>
      </c>
      <c r="R45" s="140"/>
      <c r="S45" s="140"/>
      <c r="T45" s="141">
        <v>0</v>
      </c>
      <c r="U45" s="140">
        <f>ROUND(E45*T45,2)</f>
        <v>0</v>
      </c>
      <c r="V45" s="133"/>
      <c r="W45" s="133"/>
      <c r="X45" s="133"/>
      <c r="Y45" s="133"/>
      <c r="Z45" s="133"/>
      <c r="AA45" s="133"/>
      <c r="AB45" s="133"/>
      <c r="AC45" s="133"/>
      <c r="AD45" s="133"/>
      <c r="AE45" s="133" t="s">
        <v>90</v>
      </c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</row>
    <row r="46" spans="1:60" ht="78.75" outlineLevel="1">
      <c r="A46" s="134"/>
      <c r="B46" s="134"/>
      <c r="C46" s="266" t="s">
        <v>129</v>
      </c>
      <c r="D46" s="267"/>
      <c r="E46" s="268"/>
      <c r="F46" s="269"/>
      <c r="G46" s="270"/>
      <c r="H46" s="146"/>
      <c r="I46" s="146"/>
      <c r="J46" s="146"/>
      <c r="K46" s="146"/>
      <c r="L46" s="146"/>
      <c r="M46" s="146"/>
      <c r="N46" s="140"/>
      <c r="O46" s="140"/>
      <c r="P46" s="140"/>
      <c r="Q46" s="140"/>
      <c r="R46" s="140"/>
      <c r="S46" s="140"/>
      <c r="T46" s="141"/>
      <c r="U46" s="140"/>
      <c r="V46" s="133"/>
      <c r="W46" s="133"/>
      <c r="X46" s="133"/>
      <c r="Y46" s="133"/>
      <c r="Z46" s="133"/>
      <c r="AA46" s="133"/>
      <c r="AB46" s="133"/>
      <c r="AC46" s="133"/>
      <c r="AD46" s="133"/>
      <c r="AE46" s="133" t="s">
        <v>92</v>
      </c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5" t="str">
        <f>C46</f>
        <v>DSPS - Dokumentace skutečného provedení stavby (dále jen "DSPS") bude vypracována v souladu a náležitostech dle Vyhlášky č. 62/2013 Sb., kterouse mění Vyhláška č. 499/2003 Sb. o dokumentaci staveb, dle zadávacích podmínek a dle platných TPK a ČSN. Podkladem pro vypracování DSPS bude RDS a DSP, geodetické zaměření provedených prací, případně další požadavky objednatele. DSPS bude předána objednateli v požadovaném počtu v tištěné podobě a v elektronické podobě (na CD). Při vypracování dokumentace DSPS musí zhotovitel respektovat paramentry vymezené předchozím stupněm projektové dokumentace.</v>
      </c>
      <c r="BB46" s="133"/>
      <c r="BC46" s="133"/>
      <c r="BD46" s="133"/>
      <c r="BE46" s="133"/>
      <c r="BF46" s="133"/>
      <c r="BG46" s="133"/>
      <c r="BH46" s="133"/>
    </row>
    <row r="47" spans="1:60" ht="12.75" outlineLevel="1">
      <c r="A47" s="134"/>
      <c r="B47" s="134"/>
      <c r="C47" s="165" t="s">
        <v>93</v>
      </c>
      <c r="D47" s="142"/>
      <c r="E47" s="144">
        <v>1</v>
      </c>
      <c r="F47" s="146"/>
      <c r="G47" s="146"/>
      <c r="H47" s="146"/>
      <c r="I47" s="146"/>
      <c r="J47" s="146"/>
      <c r="K47" s="146"/>
      <c r="L47" s="146"/>
      <c r="M47" s="146"/>
      <c r="N47" s="140"/>
      <c r="O47" s="140"/>
      <c r="P47" s="140"/>
      <c r="Q47" s="140"/>
      <c r="R47" s="140"/>
      <c r="S47" s="140"/>
      <c r="T47" s="141"/>
      <c r="U47" s="140"/>
      <c r="V47" s="133"/>
      <c r="W47" s="133"/>
      <c r="X47" s="133"/>
      <c r="Y47" s="133"/>
      <c r="Z47" s="133"/>
      <c r="AA47" s="133"/>
      <c r="AB47" s="133"/>
      <c r="AC47" s="133"/>
      <c r="AD47" s="133"/>
      <c r="AE47" s="133" t="s">
        <v>94</v>
      </c>
      <c r="AF47" s="133">
        <v>0</v>
      </c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</row>
    <row r="48" spans="1:60" ht="12.75" outlineLevel="1">
      <c r="A48" s="134">
        <v>14</v>
      </c>
      <c r="B48" s="134" t="s">
        <v>130</v>
      </c>
      <c r="C48" s="164" t="s">
        <v>131</v>
      </c>
      <c r="D48" s="140" t="s">
        <v>89</v>
      </c>
      <c r="E48" s="143">
        <v>1</v>
      </c>
      <c r="F48" s="145"/>
      <c r="G48" s="146">
        <f>ROUND(E48*F48,2)</f>
        <v>0</v>
      </c>
      <c r="H48" s="145"/>
      <c r="I48" s="146">
        <f>ROUND(E48*H48,2)</f>
        <v>0</v>
      </c>
      <c r="J48" s="145"/>
      <c r="K48" s="146">
        <f>ROUND(E48*J48,2)</f>
        <v>0</v>
      </c>
      <c r="L48" s="146">
        <v>21</v>
      </c>
      <c r="M48" s="146">
        <f>G48*(1+L48/100)</f>
        <v>0</v>
      </c>
      <c r="N48" s="140">
        <v>0</v>
      </c>
      <c r="O48" s="140">
        <f>ROUND(E48*N48,5)</f>
        <v>0</v>
      </c>
      <c r="P48" s="140">
        <v>0</v>
      </c>
      <c r="Q48" s="140">
        <f>ROUND(E48*P48,5)</f>
        <v>0</v>
      </c>
      <c r="R48" s="140"/>
      <c r="S48" s="140"/>
      <c r="T48" s="141">
        <v>0</v>
      </c>
      <c r="U48" s="140">
        <f>ROUND(E48*T48,2)</f>
        <v>0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33" t="s">
        <v>90</v>
      </c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</row>
    <row r="49" spans="1:60" ht="22.5" outlineLevel="1">
      <c r="A49" s="134"/>
      <c r="B49" s="134"/>
      <c r="C49" s="266" t="s">
        <v>132</v>
      </c>
      <c r="D49" s="267"/>
      <c r="E49" s="268"/>
      <c r="F49" s="269"/>
      <c r="G49" s="270"/>
      <c r="H49" s="146"/>
      <c r="I49" s="146"/>
      <c r="J49" s="146"/>
      <c r="K49" s="146"/>
      <c r="L49" s="146"/>
      <c r="M49" s="146"/>
      <c r="N49" s="140"/>
      <c r="O49" s="140"/>
      <c r="P49" s="140"/>
      <c r="Q49" s="140"/>
      <c r="R49" s="140"/>
      <c r="S49" s="140"/>
      <c r="T49" s="141"/>
      <c r="U49" s="140"/>
      <c r="V49" s="133"/>
      <c r="W49" s="133"/>
      <c r="X49" s="133"/>
      <c r="Y49" s="133"/>
      <c r="Z49" s="133"/>
      <c r="AA49" s="133"/>
      <c r="AB49" s="133"/>
      <c r="AC49" s="133"/>
      <c r="AD49" s="133"/>
      <c r="AE49" s="133" t="s">
        <v>92</v>
      </c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5" t="str">
        <f>C49</f>
        <v>Náklady na provedení skutečného zaměření stavby v rozsahu nezbytném pro zápis změny do katastru nemovitostí nebo do dokumentací správců IS.</v>
      </c>
      <c r="BB49" s="133"/>
      <c r="BC49" s="133"/>
      <c r="BD49" s="133"/>
      <c r="BE49" s="133"/>
      <c r="BF49" s="133"/>
      <c r="BG49" s="133"/>
      <c r="BH49" s="133"/>
    </row>
    <row r="50" spans="1:60" ht="12.75" outlineLevel="1">
      <c r="A50" s="154"/>
      <c r="B50" s="154"/>
      <c r="C50" s="166" t="s">
        <v>93</v>
      </c>
      <c r="D50" s="155"/>
      <c r="E50" s="156">
        <v>1</v>
      </c>
      <c r="F50" s="157"/>
      <c r="G50" s="157"/>
      <c r="H50" s="157"/>
      <c r="I50" s="157"/>
      <c r="J50" s="157"/>
      <c r="K50" s="157"/>
      <c r="L50" s="157"/>
      <c r="M50" s="157"/>
      <c r="N50" s="158"/>
      <c r="O50" s="158"/>
      <c r="P50" s="158"/>
      <c r="Q50" s="158"/>
      <c r="R50" s="158"/>
      <c r="S50" s="158"/>
      <c r="T50" s="159"/>
      <c r="U50" s="158"/>
      <c r="V50" s="133"/>
      <c r="W50" s="133"/>
      <c r="X50" s="133"/>
      <c r="Y50" s="133"/>
      <c r="Z50" s="133"/>
      <c r="AA50" s="133"/>
      <c r="AB50" s="133"/>
      <c r="AC50" s="133"/>
      <c r="AD50" s="133"/>
      <c r="AE50" s="133" t="s">
        <v>94</v>
      </c>
      <c r="AF50" s="133">
        <v>0</v>
      </c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</row>
    <row r="51" spans="1:30" ht="12.75">
      <c r="A51" s="4"/>
      <c r="B51" s="5" t="s">
        <v>134</v>
      </c>
      <c r="C51" s="167" t="s">
        <v>134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AC51">
        <v>15</v>
      </c>
      <c r="AD51">
        <v>21</v>
      </c>
    </row>
    <row r="52" spans="1:31" ht="12.75">
      <c r="A52" s="160"/>
      <c r="B52" s="161">
        <v>26</v>
      </c>
      <c r="C52" s="168" t="s">
        <v>134</v>
      </c>
      <c r="D52" s="162"/>
      <c r="E52" s="162"/>
      <c r="F52" s="162"/>
      <c r="G52" s="163">
        <f>G8</f>
        <v>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AC52">
        <f>SUMIF(L7:L50,AC51,G7:G50)</f>
        <v>0</v>
      </c>
      <c r="AD52">
        <f>SUMIF(L7:L50,AD51,G7:G50)</f>
        <v>0</v>
      </c>
      <c r="AE52" t="s">
        <v>135</v>
      </c>
    </row>
    <row r="53" spans="1:21" ht="12.75">
      <c r="A53" s="4"/>
      <c r="B53" s="5" t="s">
        <v>134</v>
      </c>
      <c r="C53" s="167" t="s">
        <v>134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5" t="s">
        <v>134</v>
      </c>
      <c r="C54" s="167" t="s">
        <v>134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252">
        <v>33</v>
      </c>
      <c r="B55" s="252"/>
      <c r="C55" s="25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31" ht="12.75">
      <c r="A56" s="254"/>
      <c r="B56" s="255"/>
      <c r="C56" s="256"/>
      <c r="D56" s="255"/>
      <c r="E56" s="255"/>
      <c r="F56" s="255"/>
      <c r="G56" s="25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AE56" t="s">
        <v>136</v>
      </c>
    </row>
    <row r="57" spans="1:21" ht="12.75">
      <c r="A57" s="258"/>
      <c r="B57" s="259"/>
      <c r="C57" s="260"/>
      <c r="D57" s="259"/>
      <c r="E57" s="259"/>
      <c r="F57" s="259"/>
      <c r="G57" s="26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258"/>
      <c r="B58" s="259"/>
      <c r="C58" s="260"/>
      <c r="D58" s="259"/>
      <c r="E58" s="259"/>
      <c r="F58" s="259"/>
      <c r="G58" s="26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258"/>
      <c r="B59" s="259"/>
      <c r="C59" s="260"/>
      <c r="D59" s="259"/>
      <c r="E59" s="259"/>
      <c r="F59" s="259"/>
      <c r="G59" s="26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262"/>
      <c r="B60" s="263"/>
      <c r="C60" s="264"/>
      <c r="D60" s="263"/>
      <c r="E60" s="263"/>
      <c r="F60" s="263"/>
      <c r="G60" s="26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5" t="s">
        <v>134</v>
      </c>
      <c r="C61" s="167" t="s">
        <v>134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3:31" ht="12.75">
      <c r="C62" s="169"/>
      <c r="AE62" t="s">
        <v>137</v>
      </c>
    </row>
  </sheetData>
  <sheetProtection password="EA73" sheet="1"/>
  <mergeCells count="20">
    <mergeCell ref="A1:G1"/>
    <mergeCell ref="C2:G2"/>
    <mergeCell ref="C3:G3"/>
    <mergeCell ref="C4:G4"/>
    <mergeCell ref="C10:G10"/>
    <mergeCell ref="C13:G13"/>
    <mergeCell ref="C16:G16"/>
    <mergeCell ref="C19:G19"/>
    <mergeCell ref="C22:G22"/>
    <mergeCell ref="C25:G25"/>
    <mergeCell ref="C30:G30"/>
    <mergeCell ref="C33:G33"/>
    <mergeCell ref="A55:C55"/>
    <mergeCell ref="A56:G60"/>
    <mergeCell ref="C36:G36"/>
    <mergeCell ref="C39:G39"/>
    <mergeCell ref="C42:G42"/>
    <mergeCell ref="C43:G43"/>
    <mergeCell ref="C46:G46"/>
    <mergeCell ref="C49:G49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zoomScaleSheetLayoutView="75" workbookViewId="0" topLeftCell="B27">
      <selection activeCell="M15" sqref="M1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9" width="12.75390625" style="0" customWidth="1"/>
    <col min="10" max="10" width="6.75390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6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>
      <c r="A2" s="3"/>
      <c r="B2" s="71" t="s">
        <v>40</v>
      </c>
      <c r="C2" s="72"/>
      <c r="D2" s="203" t="s">
        <v>47</v>
      </c>
      <c r="E2" s="204"/>
      <c r="F2" s="204"/>
      <c r="G2" s="204"/>
      <c r="H2" s="204"/>
      <c r="I2" s="204"/>
      <c r="J2" s="205"/>
      <c r="O2" s="1"/>
    </row>
    <row r="3" spans="1:10" ht="23.25" customHeight="1">
      <c r="A3" s="3"/>
      <c r="B3" s="73" t="s">
        <v>45</v>
      </c>
      <c r="C3" s="74"/>
      <c r="D3" s="206" t="s">
        <v>146</v>
      </c>
      <c r="E3" s="207"/>
      <c r="F3" s="207"/>
      <c r="G3" s="207"/>
      <c r="H3" s="207"/>
      <c r="I3" s="207"/>
      <c r="J3" s="208"/>
    </row>
    <row r="4" spans="1:10" ht="23.25" customHeight="1" hidden="1">
      <c r="A4" s="3"/>
      <c r="B4" s="75" t="s">
        <v>44</v>
      </c>
      <c r="C4" s="76"/>
      <c r="D4" s="77"/>
      <c r="E4" s="77"/>
      <c r="F4" s="79"/>
      <c r="G4" s="79"/>
      <c r="H4" s="79"/>
      <c r="I4" s="79"/>
      <c r="J4" s="80"/>
    </row>
    <row r="5" spans="1:10" ht="24" customHeight="1">
      <c r="A5" s="3"/>
      <c r="B5" s="40" t="s">
        <v>21</v>
      </c>
      <c r="D5" s="81" t="s">
        <v>48</v>
      </c>
      <c r="E5" s="23"/>
      <c r="F5" s="23"/>
      <c r="G5" s="23"/>
      <c r="H5" s="25" t="s">
        <v>33</v>
      </c>
      <c r="I5" s="81" t="s">
        <v>52</v>
      </c>
      <c r="J5" s="9"/>
    </row>
    <row r="6" spans="1:10" ht="15.75" customHeight="1">
      <c r="A6" s="3"/>
      <c r="B6" s="35"/>
      <c r="C6" s="23"/>
      <c r="D6" s="81" t="s">
        <v>147</v>
      </c>
      <c r="E6" s="23"/>
      <c r="F6" s="23"/>
      <c r="G6" s="23"/>
      <c r="H6" s="25" t="s">
        <v>34</v>
      </c>
      <c r="I6" s="81" t="s">
        <v>148</v>
      </c>
      <c r="J6" s="9"/>
    </row>
    <row r="7" spans="1:10" ht="15.75" customHeight="1">
      <c r="A7" s="3"/>
      <c r="B7" s="36"/>
      <c r="C7" s="82" t="s">
        <v>149</v>
      </c>
      <c r="D7" s="70" t="s">
        <v>150</v>
      </c>
      <c r="E7" s="30"/>
      <c r="F7" s="30"/>
      <c r="G7" s="30"/>
      <c r="H7" s="31"/>
      <c r="I7" s="30"/>
      <c r="J7" s="43"/>
    </row>
    <row r="8" spans="1:10" ht="24" customHeight="1" hidden="1">
      <c r="A8" s="3"/>
      <c r="B8" s="40" t="s">
        <v>19</v>
      </c>
      <c r="D8" s="29"/>
      <c r="H8" s="25" t="s">
        <v>33</v>
      </c>
      <c r="I8" s="29"/>
      <c r="J8" s="9"/>
    </row>
    <row r="9" spans="1:10" ht="15.75" customHeight="1" hidden="1">
      <c r="A9" s="3"/>
      <c r="B9" s="3"/>
      <c r="D9" s="29"/>
      <c r="H9" s="25" t="s">
        <v>34</v>
      </c>
      <c r="I9" s="29"/>
      <c r="J9" s="9"/>
    </row>
    <row r="10" spans="1:10" ht="15.75" customHeight="1" hidden="1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0" ht="24" customHeight="1">
      <c r="A11" s="3"/>
      <c r="B11" s="40" t="s">
        <v>18</v>
      </c>
      <c r="D11" s="209"/>
      <c r="E11" s="209"/>
      <c r="F11" s="209"/>
      <c r="G11" s="209"/>
      <c r="H11" s="25" t="s">
        <v>33</v>
      </c>
      <c r="I11" s="192"/>
      <c r="J11" s="9"/>
    </row>
    <row r="12" spans="1:10" ht="15.75" customHeight="1">
      <c r="A12" s="3"/>
      <c r="B12" s="35"/>
      <c r="C12" s="23"/>
      <c r="D12" s="210"/>
      <c r="E12" s="210"/>
      <c r="F12" s="210"/>
      <c r="G12" s="210"/>
      <c r="H12" s="25" t="s">
        <v>34</v>
      </c>
      <c r="I12" s="192"/>
      <c r="J12" s="9"/>
    </row>
    <row r="13" spans="1:10" ht="15.75" customHeight="1">
      <c r="A13" s="3"/>
      <c r="B13" s="36"/>
      <c r="C13" s="83"/>
      <c r="D13" s="211"/>
      <c r="E13" s="211"/>
      <c r="F13" s="211"/>
      <c r="G13" s="211"/>
      <c r="H13" s="26"/>
      <c r="I13" s="30"/>
      <c r="J13" s="43"/>
    </row>
    <row r="14" spans="1:10" ht="24" customHeight="1" hidden="1">
      <c r="A14" s="3"/>
      <c r="B14" s="56" t="s">
        <v>20</v>
      </c>
      <c r="C14" s="57"/>
      <c r="D14" s="58" t="s">
        <v>46</v>
      </c>
      <c r="E14" s="59"/>
      <c r="F14" s="59"/>
      <c r="G14" s="59"/>
      <c r="H14" s="60"/>
      <c r="I14" s="59"/>
      <c r="J14" s="61"/>
    </row>
    <row r="15" spans="1:10" ht="32.25" customHeight="1">
      <c r="A15" s="3"/>
      <c r="B15" s="44" t="s">
        <v>31</v>
      </c>
      <c r="C15" s="62"/>
      <c r="D15" s="15"/>
      <c r="E15" s="245"/>
      <c r="F15" s="245"/>
      <c r="G15" s="250"/>
      <c r="H15" s="250"/>
      <c r="I15" s="250" t="s">
        <v>28</v>
      </c>
      <c r="J15" s="251"/>
    </row>
    <row r="16" spans="1:10" ht="23.25" customHeight="1">
      <c r="A16" s="122" t="s">
        <v>23</v>
      </c>
      <c r="B16" s="123" t="s">
        <v>23</v>
      </c>
      <c r="C16" s="48"/>
      <c r="D16" s="49"/>
      <c r="E16" s="242"/>
      <c r="F16" s="243"/>
      <c r="G16" s="242"/>
      <c r="H16" s="243"/>
      <c r="I16" s="242">
        <f>SUMIF(F47:F55,A16,I47:I55)+SUMIF(F47:F55,"PSU",I47:I55)</f>
        <v>0</v>
      </c>
      <c r="J16" s="244"/>
    </row>
    <row r="17" spans="1:10" ht="23.25" customHeight="1">
      <c r="A17" s="122" t="s">
        <v>24</v>
      </c>
      <c r="B17" s="123" t="s">
        <v>24</v>
      </c>
      <c r="C17" s="48"/>
      <c r="D17" s="49"/>
      <c r="E17" s="242"/>
      <c r="F17" s="243"/>
      <c r="G17" s="242"/>
      <c r="H17" s="243"/>
      <c r="I17" s="242">
        <f>SUMIF(F47:F55,A17,I47:I55)</f>
        <v>0</v>
      </c>
      <c r="J17" s="244"/>
    </row>
    <row r="18" spans="1:10" ht="23.25" customHeight="1">
      <c r="A18" s="122" t="s">
        <v>25</v>
      </c>
      <c r="B18" s="123" t="s">
        <v>25</v>
      </c>
      <c r="C18" s="48"/>
      <c r="D18" s="49"/>
      <c r="E18" s="242"/>
      <c r="F18" s="243"/>
      <c r="G18" s="242"/>
      <c r="H18" s="243"/>
      <c r="I18" s="242">
        <f>SUMIF(F47:F55,A18,I47:I55)</f>
        <v>0</v>
      </c>
      <c r="J18" s="244"/>
    </row>
    <row r="19" spans="1:10" ht="23.25" customHeight="1">
      <c r="A19" s="122" t="s">
        <v>58</v>
      </c>
      <c r="B19" s="123" t="s">
        <v>26</v>
      </c>
      <c r="C19" s="48"/>
      <c r="D19" s="49"/>
      <c r="E19" s="242"/>
      <c r="F19" s="243"/>
      <c r="G19" s="242"/>
      <c r="H19" s="243"/>
      <c r="I19" s="242">
        <f>SUMIF(F47:F55,A19,I47:I55)</f>
        <v>0</v>
      </c>
      <c r="J19" s="244"/>
    </row>
    <row r="20" spans="1:10" ht="23.25" customHeight="1">
      <c r="A20" s="122" t="s">
        <v>59</v>
      </c>
      <c r="B20" s="123" t="s">
        <v>27</v>
      </c>
      <c r="C20" s="48"/>
      <c r="D20" s="49"/>
      <c r="E20" s="242"/>
      <c r="F20" s="243"/>
      <c r="G20" s="242"/>
      <c r="H20" s="243"/>
      <c r="I20" s="242">
        <f>SUMIF(F47:F55,A20,I47:I55)</f>
        <v>0</v>
      </c>
      <c r="J20" s="244"/>
    </row>
    <row r="21" spans="1:10" ht="23.25" customHeight="1">
      <c r="A21" s="3"/>
      <c r="B21" s="64" t="s">
        <v>28</v>
      </c>
      <c r="C21" s="65"/>
      <c r="D21" s="66"/>
      <c r="E21" s="246"/>
      <c r="F21" s="249"/>
      <c r="G21" s="246"/>
      <c r="H21" s="249"/>
      <c r="I21" s="246">
        <f>SUM(I16:J20)</f>
        <v>0</v>
      </c>
      <c r="J21" s="247"/>
    </row>
    <row r="22" spans="1:10" ht="33" customHeight="1">
      <c r="A22" s="3"/>
      <c r="B22" s="55" t="s">
        <v>32</v>
      </c>
      <c r="C22" s="48"/>
      <c r="D22" s="49"/>
      <c r="E22" s="54"/>
      <c r="F22" s="51"/>
      <c r="G22" s="42"/>
      <c r="H22" s="42"/>
      <c r="I22" s="42"/>
      <c r="J22" s="52"/>
    </row>
    <row r="23" spans="1:10" ht="23.25" customHeight="1">
      <c r="A23" s="3"/>
      <c r="B23" s="47" t="s">
        <v>11</v>
      </c>
      <c r="C23" s="48"/>
      <c r="D23" s="49"/>
      <c r="E23" s="50">
        <v>15</v>
      </c>
      <c r="F23" s="51" t="s">
        <v>0</v>
      </c>
      <c r="G23" s="220">
        <f>ZakladDPHSniVypocet</f>
        <v>0</v>
      </c>
      <c r="H23" s="221"/>
      <c r="I23" s="221"/>
      <c r="J23" s="52" t="str">
        <f aca="true" t="shared" si="0" ref="J23:J28">Mena</f>
        <v>CZK</v>
      </c>
    </row>
    <row r="24" spans="1:10" ht="23.25" customHeight="1">
      <c r="A24" s="3"/>
      <c r="B24" s="47" t="s">
        <v>12</v>
      </c>
      <c r="C24" s="48"/>
      <c r="D24" s="49"/>
      <c r="E24" s="50">
        <f>SazbaDPH1</f>
        <v>15</v>
      </c>
      <c r="F24" s="51" t="s">
        <v>0</v>
      </c>
      <c r="G24" s="222">
        <f>ZakladDPHSni*SazbaDPH1/100</f>
        <v>0</v>
      </c>
      <c r="H24" s="223"/>
      <c r="I24" s="223"/>
      <c r="J24" s="52" t="str">
        <f t="shared" si="0"/>
        <v>CZK</v>
      </c>
    </row>
    <row r="25" spans="1:10" ht="23.25" customHeight="1">
      <c r="A25" s="3"/>
      <c r="B25" s="47" t="s">
        <v>13</v>
      </c>
      <c r="C25" s="48"/>
      <c r="D25" s="49"/>
      <c r="E25" s="50">
        <v>21</v>
      </c>
      <c r="F25" s="51" t="s">
        <v>0</v>
      </c>
      <c r="G25" s="220">
        <f>I21</f>
        <v>0</v>
      </c>
      <c r="H25" s="221"/>
      <c r="I25" s="221"/>
      <c r="J25" s="52" t="str">
        <f t="shared" si="0"/>
        <v>CZK</v>
      </c>
    </row>
    <row r="26" spans="1:10" ht="23.25" customHeight="1">
      <c r="A26" s="3"/>
      <c r="B26" s="41" t="s">
        <v>14</v>
      </c>
      <c r="C26" s="19"/>
      <c r="D26" s="15"/>
      <c r="E26" s="37">
        <f>SazbaDPH2</f>
        <v>21</v>
      </c>
      <c r="F26" s="38" t="s">
        <v>0</v>
      </c>
      <c r="G26" s="224">
        <f>ZakladDPHZakl*SazbaDPH2/100</f>
        <v>0</v>
      </c>
      <c r="H26" s="225"/>
      <c r="I26" s="225"/>
      <c r="J26" s="46" t="str">
        <f t="shared" si="0"/>
        <v>CZK</v>
      </c>
    </row>
    <row r="27" spans="1:10" ht="23.25" customHeight="1" thickBot="1">
      <c r="A27" s="3"/>
      <c r="B27" s="40" t="s">
        <v>4</v>
      </c>
      <c r="C27" s="17"/>
      <c r="D27" s="20"/>
      <c r="E27" s="17"/>
      <c r="F27" s="18"/>
      <c r="G27" s="248">
        <f>ROUND(SUM(G23:G26),0)-(SUM(G23:G26))</f>
        <v>0</v>
      </c>
      <c r="H27" s="248"/>
      <c r="I27" s="248"/>
      <c r="J27" s="53" t="str">
        <f t="shared" si="0"/>
        <v>CZK</v>
      </c>
    </row>
    <row r="28" spans="1:10" ht="27.75" customHeight="1" hidden="1" thickBot="1">
      <c r="A28" s="3"/>
      <c r="B28" s="103" t="s">
        <v>22</v>
      </c>
      <c r="C28" s="104"/>
      <c r="D28" s="104"/>
      <c r="E28" s="105"/>
      <c r="F28" s="106"/>
      <c r="G28" s="228">
        <f>ZakladDPHSniVypocet+ZakladDPHZaklVypocet</f>
        <v>0</v>
      </c>
      <c r="H28" s="228"/>
      <c r="I28" s="228"/>
      <c r="J28" s="107" t="str">
        <f t="shared" si="0"/>
        <v>CZK</v>
      </c>
    </row>
    <row r="29" spans="1:10" ht="27.75" customHeight="1" thickBot="1">
      <c r="A29" s="3"/>
      <c r="B29" s="103" t="s">
        <v>35</v>
      </c>
      <c r="C29" s="108"/>
      <c r="D29" s="108"/>
      <c r="E29" s="108"/>
      <c r="F29" s="108"/>
      <c r="G29" s="216">
        <f>ZakladDPHSni+DPHSni+ZakladDPHZakl+DPHZakl+Zaokrouhleni</f>
        <v>0</v>
      </c>
      <c r="H29" s="216"/>
      <c r="I29" s="216"/>
      <c r="J29" s="109" t="s">
        <v>55</v>
      </c>
    </row>
    <row r="30" spans="1:10" ht="12.75" customHeight="1">
      <c r="A30" s="3"/>
      <c r="B30" s="3"/>
      <c r="J30" s="10"/>
    </row>
    <row r="31" spans="1:10" ht="30" customHeight="1">
      <c r="A31" s="3"/>
      <c r="B31" s="3"/>
      <c r="J31" s="10"/>
    </row>
    <row r="32" spans="1:10" ht="18.75" customHeight="1">
      <c r="A32" s="3"/>
      <c r="B32" s="21"/>
      <c r="C32" s="16" t="s">
        <v>10</v>
      </c>
      <c r="D32" s="33"/>
      <c r="E32" s="33"/>
      <c r="F32" s="16" t="s">
        <v>9</v>
      </c>
      <c r="G32" s="33"/>
      <c r="H32" s="34">
        <f ca="1">TODAY()</f>
        <v>43647</v>
      </c>
      <c r="I32" s="33"/>
      <c r="J32" s="10"/>
    </row>
    <row r="33" spans="1:10" ht="47.25" customHeight="1">
      <c r="A33" s="3"/>
      <c r="B33" s="3"/>
      <c r="J33" s="10"/>
    </row>
    <row r="34" spans="1:10" s="28" customFormat="1" ht="18.75" customHeight="1">
      <c r="A34" s="27"/>
      <c r="B34" s="27"/>
      <c r="D34" s="22"/>
      <c r="E34" s="22"/>
      <c r="G34" s="22"/>
      <c r="H34" s="22"/>
      <c r="I34" s="22"/>
      <c r="J34" s="32"/>
    </row>
    <row r="35" spans="1:10" ht="12.75" customHeight="1">
      <c r="A35" s="3"/>
      <c r="B35" s="3"/>
      <c r="D35" s="217" t="s">
        <v>2</v>
      </c>
      <c r="E35" s="217"/>
      <c r="H35" s="11" t="s">
        <v>3</v>
      </c>
      <c r="J35" s="10"/>
    </row>
    <row r="36" spans="1:10" ht="13.5" customHeight="1" thickBot="1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27" customHeight="1" hidden="1">
      <c r="B37" s="67" t="s">
        <v>15</v>
      </c>
      <c r="C37" s="2"/>
      <c r="D37" s="2"/>
      <c r="E37" s="2"/>
      <c r="F37" s="95"/>
      <c r="G37" s="95"/>
      <c r="H37" s="95"/>
      <c r="I37" s="95"/>
      <c r="J37" s="2"/>
    </row>
    <row r="38" spans="1:10" ht="25.5" customHeight="1" hidden="1">
      <c r="A38" s="87" t="s">
        <v>37</v>
      </c>
      <c r="B38" s="89" t="s">
        <v>16</v>
      </c>
      <c r="C38" s="90" t="s">
        <v>5</v>
      </c>
      <c r="D38" s="91"/>
      <c r="E38" s="91"/>
      <c r="F38" s="96" t="str">
        <f>B23</f>
        <v>Základ pro sníženou DPH</v>
      </c>
      <c r="G38" s="96" t="str">
        <f>B25</f>
        <v>Základ pro základní DPH</v>
      </c>
      <c r="H38" s="97" t="s">
        <v>17</v>
      </c>
      <c r="I38" s="97" t="s">
        <v>1</v>
      </c>
      <c r="J38" s="92" t="s">
        <v>0</v>
      </c>
    </row>
    <row r="39" spans="1:10" ht="25.5" customHeight="1" hidden="1">
      <c r="A39" s="87">
        <v>0</v>
      </c>
      <c r="B39" s="93" t="s">
        <v>53</v>
      </c>
      <c r="C39" s="232" t="s">
        <v>47</v>
      </c>
      <c r="D39" s="233"/>
      <c r="E39" s="233"/>
      <c r="F39" s="98">
        <f>'Rozpočet Pol SO 101'!AC168</f>
        <v>0</v>
      </c>
      <c r="G39" s="99">
        <f>'Rozpočet Pol SO 101'!AD168</f>
        <v>0</v>
      </c>
      <c r="H39" s="100">
        <f>(F39*SazbaDPH1/100)+(G39*SazbaDPH2/100)</f>
        <v>0</v>
      </c>
      <c r="I39" s="100">
        <f>F39+G39+H39</f>
        <v>0</v>
      </c>
      <c r="J39" s="94">
        <f>IF(CenaCelkemVypocet=0,"",I39/CenaCelkemVypocet*100)</f>
      </c>
    </row>
    <row r="40" spans="1:10" ht="25.5" customHeight="1" hidden="1">
      <c r="A40" s="87"/>
      <c r="B40" s="234" t="s">
        <v>54</v>
      </c>
      <c r="C40" s="235"/>
      <c r="D40" s="235"/>
      <c r="E40" s="236"/>
      <c r="F40" s="101">
        <f>SUMIF(A39:A39,"=1",F39:F39)</f>
        <v>0</v>
      </c>
      <c r="G40" s="102">
        <f>SUMIF(A39:A39,"=1",G39:G39)</f>
        <v>0</v>
      </c>
      <c r="H40" s="102">
        <f>SUMIF(A39:A39,"=1",H39:H39)</f>
        <v>0</v>
      </c>
      <c r="I40" s="102">
        <f>SUMIF(A39:A39,"=1",I39:I39)</f>
        <v>0</v>
      </c>
      <c r="J40" s="88">
        <f>SUMIF(A39:A39,"=1",J39:J39)</f>
        <v>0</v>
      </c>
    </row>
    <row r="44" ht="15.75">
      <c r="B44" s="110" t="s">
        <v>56</v>
      </c>
    </row>
    <row r="46" spans="1:10" ht="25.5" customHeight="1">
      <c r="A46" s="111"/>
      <c r="B46" s="114" t="s">
        <v>16</v>
      </c>
      <c r="C46" s="114" t="s">
        <v>5</v>
      </c>
      <c r="D46" s="115"/>
      <c r="E46" s="115"/>
      <c r="F46" s="193" t="s">
        <v>57</v>
      </c>
      <c r="G46" s="193"/>
      <c r="H46" s="193"/>
      <c r="I46" s="237" t="s">
        <v>28</v>
      </c>
      <c r="J46" s="237"/>
    </row>
    <row r="47" spans="1:10" ht="25.5" customHeight="1">
      <c r="A47" s="112"/>
      <c r="B47" s="172" t="s">
        <v>93</v>
      </c>
      <c r="C47" s="279" t="s">
        <v>151</v>
      </c>
      <c r="D47" s="280"/>
      <c r="E47" s="280"/>
      <c r="F47" s="173" t="s">
        <v>23</v>
      </c>
      <c r="G47" s="174"/>
      <c r="H47" s="174"/>
      <c r="I47" s="278">
        <f>'Rozpočet Pol SO 101'!G8</f>
        <v>0</v>
      </c>
      <c r="J47" s="278"/>
    </row>
    <row r="48" spans="1:10" ht="25.5" customHeight="1">
      <c r="A48" s="112"/>
      <c r="B48" s="175" t="s">
        <v>152</v>
      </c>
      <c r="C48" s="282" t="s">
        <v>153</v>
      </c>
      <c r="D48" s="283"/>
      <c r="E48" s="283"/>
      <c r="F48" s="176" t="s">
        <v>23</v>
      </c>
      <c r="G48" s="177"/>
      <c r="H48" s="177"/>
      <c r="I48" s="281">
        <f>'Rozpočet Pol SO 101'!G62</f>
        <v>0</v>
      </c>
      <c r="J48" s="281"/>
    </row>
    <row r="49" spans="1:10" ht="25.5" customHeight="1">
      <c r="A49" s="112"/>
      <c r="B49" s="175" t="s">
        <v>154</v>
      </c>
      <c r="C49" s="282" t="s">
        <v>155</v>
      </c>
      <c r="D49" s="283"/>
      <c r="E49" s="283"/>
      <c r="F49" s="176" t="s">
        <v>23</v>
      </c>
      <c r="G49" s="177"/>
      <c r="H49" s="177"/>
      <c r="I49" s="281">
        <f>'Rozpočet Pol SO 101'!G91</f>
        <v>0</v>
      </c>
      <c r="J49" s="281"/>
    </row>
    <row r="50" spans="1:10" ht="25.5" customHeight="1">
      <c r="A50" s="112"/>
      <c r="B50" s="175" t="s">
        <v>156</v>
      </c>
      <c r="C50" s="282" t="s">
        <v>157</v>
      </c>
      <c r="D50" s="283"/>
      <c r="E50" s="283"/>
      <c r="F50" s="176" t="s">
        <v>23</v>
      </c>
      <c r="G50" s="177"/>
      <c r="H50" s="177"/>
      <c r="I50" s="281">
        <f>'Rozpočet Pol SO 101'!G109</f>
        <v>0</v>
      </c>
      <c r="J50" s="281"/>
    </row>
    <row r="51" spans="1:10" ht="25.5" customHeight="1">
      <c r="A51" s="112"/>
      <c r="B51" s="175" t="s">
        <v>158</v>
      </c>
      <c r="C51" s="282" t="s">
        <v>159</v>
      </c>
      <c r="D51" s="283"/>
      <c r="E51" s="283"/>
      <c r="F51" s="176" t="s">
        <v>23</v>
      </c>
      <c r="G51" s="177"/>
      <c r="H51" s="177"/>
      <c r="I51" s="281">
        <f>'Rozpočet Pol SO 101'!G112</f>
        <v>0</v>
      </c>
      <c r="J51" s="281"/>
    </row>
    <row r="52" spans="1:10" ht="25.5" customHeight="1">
      <c r="A52" s="112"/>
      <c r="B52" s="175" t="s">
        <v>160</v>
      </c>
      <c r="C52" s="282" t="s">
        <v>161</v>
      </c>
      <c r="D52" s="283"/>
      <c r="E52" s="283"/>
      <c r="F52" s="176" t="s">
        <v>23</v>
      </c>
      <c r="G52" s="177"/>
      <c r="H52" s="177"/>
      <c r="I52" s="281">
        <f>'Rozpočet Pol SO 101'!G119</f>
        <v>0</v>
      </c>
      <c r="J52" s="281"/>
    </row>
    <row r="53" spans="1:10" ht="25.5" customHeight="1">
      <c r="A53" s="112"/>
      <c r="B53" s="175" t="s">
        <v>162</v>
      </c>
      <c r="C53" s="282" t="s">
        <v>163</v>
      </c>
      <c r="D53" s="283"/>
      <c r="E53" s="283"/>
      <c r="F53" s="176" t="s">
        <v>25</v>
      </c>
      <c r="G53" s="177"/>
      <c r="H53" s="177"/>
      <c r="I53" s="281">
        <f>'Rozpočet Pol SO 101'!G122</f>
        <v>0</v>
      </c>
      <c r="J53" s="281"/>
    </row>
    <row r="54" spans="1:10" ht="25.5" customHeight="1">
      <c r="A54" s="112"/>
      <c r="B54" s="175" t="s">
        <v>164</v>
      </c>
      <c r="C54" s="282" t="s">
        <v>165</v>
      </c>
      <c r="D54" s="283"/>
      <c r="E54" s="283"/>
      <c r="F54" s="176" t="s">
        <v>25</v>
      </c>
      <c r="G54" s="177"/>
      <c r="H54" s="177"/>
      <c r="I54" s="281">
        <f>'Rozpočet Pol SO 101'!G132</f>
        <v>0</v>
      </c>
      <c r="J54" s="281"/>
    </row>
    <row r="55" spans="1:10" ht="25.5" customHeight="1">
      <c r="A55" s="112"/>
      <c r="B55" s="178" t="s">
        <v>166</v>
      </c>
      <c r="C55" s="285" t="s">
        <v>167</v>
      </c>
      <c r="D55" s="286"/>
      <c r="E55" s="286"/>
      <c r="F55" s="179" t="s">
        <v>25</v>
      </c>
      <c r="G55" s="180"/>
      <c r="H55" s="180"/>
      <c r="I55" s="284">
        <f>'Rozpočet Pol SO 101'!G136</f>
        <v>0</v>
      </c>
      <c r="J55" s="284"/>
    </row>
    <row r="56" spans="1:10" ht="25.5" customHeight="1">
      <c r="A56" s="113"/>
      <c r="B56" s="116" t="s">
        <v>1</v>
      </c>
      <c r="C56" s="116"/>
      <c r="D56" s="117"/>
      <c r="E56" s="117"/>
      <c r="F56" s="121"/>
      <c r="G56" s="194"/>
      <c r="H56" s="194"/>
      <c r="I56" s="241">
        <f>SUM(I47:I55)</f>
        <v>0</v>
      </c>
      <c r="J56" s="241"/>
    </row>
    <row r="57" spans="6:10" ht="12.75">
      <c r="F57" s="86"/>
      <c r="G57" s="86"/>
      <c r="H57" s="86"/>
      <c r="I57" s="86"/>
      <c r="J57" s="86"/>
    </row>
    <row r="58" spans="6:10" ht="12.75">
      <c r="F58" s="86"/>
      <c r="G58" s="86"/>
      <c r="H58" s="86"/>
      <c r="I58" s="86"/>
      <c r="J58" s="86"/>
    </row>
    <row r="59" spans="6:10" ht="12.75">
      <c r="F59" s="86"/>
      <c r="G59" s="86"/>
      <c r="H59" s="86"/>
      <c r="I59" s="86"/>
      <c r="J59" s="86"/>
    </row>
  </sheetData>
  <sheetProtection password="EA73" sheet="1"/>
  <mergeCells count="57">
    <mergeCell ref="I55:J55"/>
    <mergeCell ref="C55:E55"/>
    <mergeCell ref="I56:J56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78"/>
  <sheetViews>
    <sheetView zoomScalePageLayoutView="0" workbookViewId="0" topLeftCell="A33">
      <selection activeCell="V12" sqref="V12"/>
    </sheetView>
  </sheetViews>
  <sheetFormatPr defaultColWidth="9.00390625" defaultRowHeight="12.75" outlineLevelRow="1"/>
  <cols>
    <col min="1" max="1" width="4.25390625" style="0" customWidth="1"/>
    <col min="2" max="2" width="14.375" style="85" customWidth="1"/>
    <col min="3" max="3" width="38.25390625" style="8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71" t="s">
        <v>6</v>
      </c>
      <c r="B1" s="271"/>
      <c r="C1" s="271"/>
      <c r="D1" s="271"/>
      <c r="E1" s="271"/>
      <c r="F1" s="271"/>
      <c r="G1" s="271"/>
      <c r="AE1" t="s">
        <v>61</v>
      </c>
    </row>
    <row r="2" spans="1:31" ht="24.75" customHeight="1">
      <c r="A2" s="126" t="s">
        <v>60</v>
      </c>
      <c r="B2" s="124"/>
      <c r="C2" s="272" t="s">
        <v>47</v>
      </c>
      <c r="D2" s="273"/>
      <c r="E2" s="273"/>
      <c r="F2" s="273"/>
      <c r="G2" s="274"/>
      <c r="AE2" t="s">
        <v>62</v>
      </c>
    </row>
    <row r="3" spans="1:31" ht="24.75" customHeight="1">
      <c r="A3" s="127" t="s">
        <v>7</v>
      </c>
      <c r="B3" s="125"/>
      <c r="C3" s="275" t="s">
        <v>146</v>
      </c>
      <c r="D3" s="276"/>
      <c r="E3" s="276"/>
      <c r="F3" s="276"/>
      <c r="G3" s="277"/>
      <c r="AE3" t="s">
        <v>63</v>
      </c>
    </row>
    <row r="4" spans="1:31" ht="24.75" customHeight="1" hidden="1">
      <c r="A4" s="127" t="s">
        <v>8</v>
      </c>
      <c r="B4" s="125"/>
      <c r="C4" s="275"/>
      <c r="D4" s="276"/>
      <c r="E4" s="276"/>
      <c r="F4" s="276"/>
      <c r="G4" s="277"/>
      <c r="AE4" t="s">
        <v>64</v>
      </c>
    </row>
    <row r="5" spans="1:31" ht="12.75" hidden="1">
      <c r="A5" s="128" t="s">
        <v>65</v>
      </c>
      <c r="B5" s="129"/>
      <c r="C5" s="129"/>
      <c r="D5" s="130"/>
      <c r="E5" s="130"/>
      <c r="F5" s="130"/>
      <c r="G5" s="131"/>
      <c r="AE5" t="s">
        <v>66</v>
      </c>
    </row>
    <row r="7" spans="1:21" ht="38.25">
      <c r="A7" s="136" t="s">
        <v>67</v>
      </c>
      <c r="B7" s="137" t="s">
        <v>68</v>
      </c>
      <c r="C7" s="137" t="s">
        <v>69</v>
      </c>
      <c r="D7" s="136" t="s">
        <v>70</v>
      </c>
      <c r="E7" s="136" t="s">
        <v>71</v>
      </c>
      <c r="F7" s="132" t="s">
        <v>72</v>
      </c>
      <c r="G7" s="147" t="s">
        <v>28</v>
      </c>
      <c r="H7" s="148" t="s">
        <v>29</v>
      </c>
      <c r="I7" s="148" t="s">
        <v>73</v>
      </c>
      <c r="J7" s="148" t="s">
        <v>30</v>
      </c>
      <c r="K7" s="148" t="s">
        <v>74</v>
      </c>
      <c r="L7" s="148" t="s">
        <v>75</v>
      </c>
      <c r="M7" s="148" t="s">
        <v>76</v>
      </c>
      <c r="N7" s="148" t="s">
        <v>77</v>
      </c>
      <c r="O7" s="148" t="s">
        <v>78</v>
      </c>
      <c r="P7" s="148" t="s">
        <v>79</v>
      </c>
      <c r="Q7" s="148" t="s">
        <v>80</v>
      </c>
      <c r="R7" s="148" t="s">
        <v>81</v>
      </c>
      <c r="S7" s="148" t="s">
        <v>82</v>
      </c>
      <c r="T7" s="148" t="s">
        <v>83</v>
      </c>
      <c r="U7" s="139" t="s">
        <v>84</v>
      </c>
    </row>
    <row r="8" spans="1:31" ht="12.75">
      <c r="A8" s="149" t="s">
        <v>85</v>
      </c>
      <c r="B8" s="150" t="s">
        <v>93</v>
      </c>
      <c r="C8" s="151" t="s">
        <v>151</v>
      </c>
      <c r="D8" s="138"/>
      <c r="E8" s="152"/>
      <c r="F8" s="153"/>
      <c r="G8" s="153">
        <f>SUMIF(AE9:AE61,"&lt;&gt;NOR",G9:G61)</f>
        <v>0</v>
      </c>
      <c r="H8" s="153"/>
      <c r="I8" s="153">
        <f>SUM(I9:I61)</f>
        <v>0</v>
      </c>
      <c r="J8" s="153"/>
      <c r="K8" s="153">
        <f>SUM(K9:K61)</f>
        <v>0</v>
      </c>
      <c r="L8" s="153"/>
      <c r="M8" s="153">
        <f>SUM(M9:M61)</f>
        <v>0</v>
      </c>
      <c r="N8" s="138"/>
      <c r="O8" s="138">
        <f>SUM(O9:O61)</f>
        <v>0.37894</v>
      </c>
      <c r="P8" s="138"/>
      <c r="Q8" s="138">
        <f>SUM(Q9:Q61)</f>
        <v>15.9072</v>
      </c>
      <c r="R8" s="138"/>
      <c r="S8" s="138"/>
      <c r="T8" s="149"/>
      <c r="U8" s="138">
        <f>SUM(U9:U61)</f>
        <v>278.31999999999994</v>
      </c>
      <c r="AE8" t="s">
        <v>86</v>
      </c>
    </row>
    <row r="9" spans="1:60" ht="12.75" outlineLevel="1">
      <c r="A9" s="134">
        <v>1</v>
      </c>
      <c r="B9" s="134" t="s">
        <v>168</v>
      </c>
      <c r="C9" s="164" t="s">
        <v>169</v>
      </c>
      <c r="D9" s="140" t="s">
        <v>170</v>
      </c>
      <c r="E9" s="143">
        <v>25.5855</v>
      </c>
      <c r="F9" s="145"/>
      <c r="G9" s="146">
        <f>ROUND(E9*F9,2)</f>
        <v>0</v>
      </c>
      <c r="H9" s="145"/>
      <c r="I9" s="146">
        <f>ROUND(E9*H9,2)</f>
        <v>0</v>
      </c>
      <c r="J9" s="145"/>
      <c r="K9" s="146">
        <f>ROUND(E9*J9,2)</f>
        <v>0</v>
      </c>
      <c r="L9" s="146">
        <v>21</v>
      </c>
      <c r="M9" s="146">
        <f>G9*(1+L9/100)</f>
        <v>0</v>
      </c>
      <c r="N9" s="140">
        <v>0</v>
      </c>
      <c r="O9" s="140">
        <f>ROUND(E9*N9,5)</f>
        <v>0</v>
      </c>
      <c r="P9" s="140">
        <v>0</v>
      </c>
      <c r="Q9" s="140">
        <f>ROUND(E9*P9,5)</f>
        <v>0</v>
      </c>
      <c r="R9" s="140"/>
      <c r="S9" s="140"/>
      <c r="T9" s="141">
        <v>1.438</v>
      </c>
      <c r="U9" s="140">
        <f>ROUND(E9*T9,2)</f>
        <v>36.79</v>
      </c>
      <c r="V9" s="133"/>
      <c r="W9" s="133"/>
      <c r="X9" s="133"/>
      <c r="Y9" s="133"/>
      <c r="Z9" s="133"/>
      <c r="AA9" s="133"/>
      <c r="AB9" s="133"/>
      <c r="AC9" s="133"/>
      <c r="AD9" s="133"/>
      <c r="AE9" s="133" t="s">
        <v>171</v>
      </c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</row>
    <row r="10" spans="1:60" ht="12.75" outlineLevel="1">
      <c r="A10" s="134"/>
      <c r="B10" s="134"/>
      <c r="C10" s="266" t="s">
        <v>172</v>
      </c>
      <c r="D10" s="267"/>
      <c r="E10" s="268"/>
      <c r="F10" s="269"/>
      <c r="G10" s="270"/>
      <c r="H10" s="146"/>
      <c r="I10" s="146"/>
      <c r="J10" s="146"/>
      <c r="K10" s="146"/>
      <c r="L10" s="146"/>
      <c r="M10" s="146"/>
      <c r="N10" s="140"/>
      <c r="O10" s="140"/>
      <c r="P10" s="140"/>
      <c r="Q10" s="140"/>
      <c r="R10" s="140"/>
      <c r="S10" s="140"/>
      <c r="T10" s="141"/>
      <c r="U10" s="140"/>
      <c r="V10" s="133"/>
      <c r="W10" s="133"/>
      <c r="X10" s="133"/>
      <c r="Y10" s="133"/>
      <c r="Z10" s="133"/>
      <c r="AA10" s="133"/>
      <c r="AB10" s="133"/>
      <c r="AC10" s="133"/>
      <c r="AD10" s="133"/>
      <c r="AE10" s="133" t="s">
        <v>92</v>
      </c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5" t="str">
        <f>C10</f>
        <v>Celková plocha pláně. Uvažuje se průměrná hloubka 150 mm.</v>
      </c>
      <c r="BB10" s="133"/>
      <c r="BC10" s="133"/>
      <c r="BD10" s="133"/>
      <c r="BE10" s="133"/>
      <c r="BF10" s="133"/>
      <c r="BG10" s="133"/>
      <c r="BH10" s="133"/>
    </row>
    <row r="11" spans="1:60" ht="12.75" outlineLevel="1">
      <c r="A11" s="134"/>
      <c r="B11" s="134"/>
      <c r="C11" s="165" t="s">
        <v>173</v>
      </c>
      <c r="D11" s="142"/>
      <c r="E11" s="144">
        <v>25.5855</v>
      </c>
      <c r="F11" s="146"/>
      <c r="G11" s="146"/>
      <c r="H11" s="146"/>
      <c r="I11" s="146"/>
      <c r="J11" s="146"/>
      <c r="K11" s="146"/>
      <c r="L11" s="146"/>
      <c r="M11" s="146"/>
      <c r="N11" s="140"/>
      <c r="O11" s="140"/>
      <c r="P11" s="140"/>
      <c r="Q11" s="140"/>
      <c r="R11" s="140"/>
      <c r="S11" s="140"/>
      <c r="T11" s="141"/>
      <c r="U11" s="140"/>
      <c r="V11" s="133"/>
      <c r="W11" s="133"/>
      <c r="X11" s="133"/>
      <c r="Y11" s="133"/>
      <c r="Z11" s="133"/>
      <c r="AA11" s="133"/>
      <c r="AB11" s="133"/>
      <c r="AC11" s="133"/>
      <c r="AD11" s="133"/>
      <c r="AE11" s="133" t="s">
        <v>94</v>
      </c>
      <c r="AF11" s="133">
        <v>0</v>
      </c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1:60" ht="12.75" outlineLevel="1">
      <c r="A12" s="134">
        <v>2</v>
      </c>
      <c r="B12" s="134" t="s">
        <v>174</v>
      </c>
      <c r="C12" s="164" t="s">
        <v>175</v>
      </c>
      <c r="D12" s="140" t="s">
        <v>176</v>
      </c>
      <c r="E12" s="143">
        <v>31</v>
      </c>
      <c r="F12" s="145"/>
      <c r="G12" s="146">
        <f>ROUND(E12*F12,2)</f>
        <v>0</v>
      </c>
      <c r="H12" s="145"/>
      <c r="I12" s="146">
        <f>ROUND(E12*H12,2)</f>
        <v>0</v>
      </c>
      <c r="J12" s="145"/>
      <c r="K12" s="146">
        <f>ROUND(E12*J12,2)</f>
        <v>0</v>
      </c>
      <c r="L12" s="146">
        <v>21</v>
      </c>
      <c r="M12" s="146">
        <f>G12*(1+L12/100)</f>
        <v>0</v>
      </c>
      <c r="N12" s="140">
        <v>0</v>
      </c>
      <c r="O12" s="140">
        <f>ROUND(E12*N12,5)</f>
        <v>0</v>
      </c>
      <c r="P12" s="140">
        <v>0.27</v>
      </c>
      <c r="Q12" s="140">
        <f>ROUND(E12*P12,5)</f>
        <v>8.37</v>
      </c>
      <c r="R12" s="140"/>
      <c r="S12" s="140"/>
      <c r="T12" s="141">
        <v>0.123</v>
      </c>
      <c r="U12" s="140">
        <f>ROUND(E12*T12,2)</f>
        <v>3.81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 t="s">
        <v>90</v>
      </c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</row>
    <row r="13" spans="1:60" ht="12.75" outlineLevel="1">
      <c r="A13" s="134"/>
      <c r="B13" s="134"/>
      <c r="C13" s="266" t="s">
        <v>177</v>
      </c>
      <c r="D13" s="267"/>
      <c r="E13" s="268"/>
      <c r="F13" s="269"/>
      <c r="G13" s="270"/>
      <c r="H13" s="146"/>
      <c r="I13" s="146"/>
      <c r="J13" s="146"/>
      <c r="K13" s="146"/>
      <c r="L13" s="146"/>
      <c r="M13" s="146"/>
      <c r="N13" s="140"/>
      <c r="O13" s="140"/>
      <c r="P13" s="140"/>
      <c r="Q13" s="140"/>
      <c r="R13" s="140"/>
      <c r="S13" s="140"/>
      <c r="T13" s="141"/>
      <c r="U13" s="140"/>
      <c r="V13" s="133"/>
      <c r="W13" s="133"/>
      <c r="X13" s="133"/>
      <c r="Y13" s="133"/>
      <c r="Z13" s="133"/>
      <c r="AA13" s="133"/>
      <c r="AB13" s="133"/>
      <c r="AC13" s="133"/>
      <c r="AD13" s="133"/>
      <c r="AE13" s="133" t="s">
        <v>92</v>
      </c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5" t="str">
        <f>C13</f>
        <v>Betonový obrubník podél asfaltobetonového krytu místní komunikace.</v>
      </c>
      <c r="BB13" s="133"/>
      <c r="BC13" s="133"/>
      <c r="BD13" s="133"/>
      <c r="BE13" s="133"/>
      <c r="BF13" s="133"/>
      <c r="BG13" s="133"/>
      <c r="BH13" s="133"/>
    </row>
    <row r="14" spans="1:60" ht="12.75" outlineLevel="1">
      <c r="A14" s="134"/>
      <c r="B14" s="134"/>
      <c r="C14" s="165" t="s">
        <v>178</v>
      </c>
      <c r="D14" s="142"/>
      <c r="E14" s="144">
        <v>31</v>
      </c>
      <c r="F14" s="146"/>
      <c r="G14" s="146"/>
      <c r="H14" s="146"/>
      <c r="I14" s="146"/>
      <c r="J14" s="146"/>
      <c r="K14" s="146"/>
      <c r="L14" s="146"/>
      <c r="M14" s="146"/>
      <c r="N14" s="140"/>
      <c r="O14" s="140"/>
      <c r="P14" s="140"/>
      <c r="Q14" s="140"/>
      <c r="R14" s="140"/>
      <c r="S14" s="140"/>
      <c r="T14" s="141"/>
      <c r="U14" s="140"/>
      <c r="V14" s="133"/>
      <c r="W14" s="133"/>
      <c r="X14" s="133"/>
      <c r="Y14" s="133"/>
      <c r="Z14" s="133"/>
      <c r="AA14" s="133"/>
      <c r="AB14" s="133"/>
      <c r="AC14" s="133"/>
      <c r="AD14" s="133"/>
      <c r="AE14" s="133" t="s">
        <v>94</v>
      </c>
      <c r="AF14" s="133">
        <v>0</v>
      </c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</row>
    <row r="15" spans="1:60" ht="12.75" outlineLevel="1">
      <c r="A15" s="134">
        <v>3</v>
      </c>
      <c r="B15" s="134" t="s">
        <v>179</v>
      </c>
      <c r="C15" s="164" t="s">
        <v>180</v>
      </c>
      <c r="D15" s="140" t="s">
        <v>181</v>
      </c>
      <c r="E15" s="143">
        <v>4.64</v>
      </c>
      <c r="F15" s="145"/>
      <c r="G15" s="146">
        <f>ROUND(E15*F15,2)</f>
        <v>0</v>
      </c>
      <c r="H15" s="145"/>
      <c r="I15" s="146">
        <f>ROUND(E15*H15,2)</f>
        <v>0</v>
      </c>
      <c r="J15" s="145"/>
      <c r="K15" s="146">
        <f>ROUND(E15*J15,2)</f>
        <v>0</v>
      </c>
      <c r="L15" s="146">
        <v>21</v>
      </c>
      <c r="M15" s="146">
        <f>G15*(1+L15/100)</f>
        <v>0</v>
      </c>
      <c r="N15" s="140">
        <v>0</v>
      </c>
      <c r="O15" s="140">
        <f>ROUND(E15*N15,5)</f>
        <v>0</v>
      </c>
      <c r="P15" s="140">
        <v>0.33</v>
      </c>
      <c r="Q15" s="140">
        <f>ROUND(E15*P15,5)</f>
        <v>1.5312</v>
      </c>
      <c r="R15" s="140"/>
      <c r="S15" s="140"/>
      <c r="T15" s="141">
        <v>0.625</v>
      </c>
      <c r="U15" s="140">
        <f>ROUND(E15*T15,2)</f>
        <v>2.9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 t="s">
        <v>90</v>
      </c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</row>
    <row r="16" spans="1:60" ht="12.75" outlineLevel="1">
      <c r="A16" s="134"/>
      <c r="B16" s="134"/>
      <c r="C16" s="266" t="s">
        <v>182</v>
      </c>
      <c r="D16" s="267"/>
      <c r="E16" s="268"/>
      <c r="F16" s="269"/>
      <c r="G16" s="270"/>
      <c r="H16" s="146"/>
      <c r="I16" s="146"/>
      <c r="J16" s="146"/>
      <c r="K16" s="146"/>
      <c r="L16" s="146"/>
      <c r="M16" s="146"/>
      <c r="N16" s="140"/>
      <c r="O16" s="140"/>
      <c r="P16" s="140"/>
      <c r="Q16" s="140"/>
      <c r="R16" s="140"/>
      <c r="S16" s="140"/>
      <c r="T16" s="141"/>
      <c r="U16" s="140"/>
      <c r="V16" s="133"/>
      <c r="W16" s="133"/>
      <c r="X16" s="133"/>
      <c r="Y16" s="133"/>
      <c r="Z16" s="133"/>
      <c r="AA16" s="133"/>
      <c r="AB16" s="133"/>
      <c r="AC16" s="133"/>
      <c r="AD16" s="133"/>
      <c r="AE16" s="133" t="s">
        <v>92</v>
      </c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5" t="str">
        <f>C16</f>
        <v>Odkop živičného krytu mezi obrubou a odříznutým asfaltobetonovým krytem.</v>
      </c>
      <c r="BB16" s="133"/>
      <c r="BC16" s="133"/>
      <c r="BD16" s="133"/>
      <c r="BE16" s="133"/>
      <c r="BF16" s="133"/>
      <c r="BG16" s="133"/>
      <c r="BH16" s="133"/>
    </row>
    <row r="17" spans="1:60" ht="12.75" outlineLevel="1">
      <c r="A17" s="134"/>
      <c r="B17" s="134"/>
      <c r="C17" s="165" t="s">
        <v>183</v>
      </c>
      <c r="D17" s="142"/>
      <c r="E17" s="144">
        <v>4.64</v>
      </c>
      <c r="F17" s="146"/>
      <c r="G17" s="146"/>
      <c r="H17" s="146"/>
      <c r="I17" s="146"/>
      <c r="J17" s="146"/>
      <c r="K17" s="146"/>
      <c r="L17" s="146"/>
      <c r="M17" s="146"/>
      <c r="N17" s="140"/>
      <c r="O17" s="140"/>
      <c r="P17" s="140"/>
      <c r="Q17" s="140"/>
      <c r="R17" s="140"/>
      <c r="S17" s="140"/>
      <c r="T17" s="141"/>
      <c r="U17" s="140"/>
      <c r="V17" s="133"/>
      <c r="W17" s="133"/>
      <c r="X17" s="133"/>
      <c r="Y17" s="133"/>
      <c r="Z17" s="133"/>
      <c r="AA17" s="133"/>
      <c r="AB17" s="133"/>
      <c r="AC17" s="133"/>
      <c r="AD17" s="133"/>
      <c r="AE17" s="133" t="s">
        <v>94</v>
      </c>
      <c r="AF17" s="133">
        <v>0</v>
      </c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</row>
    <row r="18" spans="1:60" ht="12.75" outlineLevel="1">
      <c r="A18" s="134">
        <v>4</v>
      </c>
      <c r="B18" s="134" t="s">
        <v>184</v>
      </c>
      <c r="C18" s="164" t="s">
        <v>185</v>
      </c>
      <c r="D18" s="140" t="s">
        <v>181</v>
      </c>
      <c r="E18" s="143">
        <v>9.1</v>
      </c>
      <c r="F18" s="145"/>
      <c r="G18" s="146">
        <f>ROUND(E18*F18,2)</f>
        <v>0</v>
      </c>
      <c r="H18" s="145"/>
      <c r="I18" s="146">
        <f>ROUND(E18*H18,2)</f>
        <v>0</v>
      </c>
      <c r="J18" s="145"/>
      <c r="K18" s="146">
        <f>ROUND(E18*J18,2)</f>
        <v>0</v>
      </c>
      <c r="L18" s="146">
        <v>21</v>
      </c>
      <c r="M18" s="146">
        <f>G18*(1+L18/100)</f>
        <v>0</v>
      </c>
      <c r="N18" s="140">
        <v>0</v>
      </c>
      <c r="O18" s="140">
        <f>ROUND(E18*N18,5)</f>
        <v>0</v>
      </c>
      <c r="P18" s="140">
        <v>0.66</v>
      </c>
      <c r="Q18" s="140">
        <f>ROUND(E18*P18,5)</f>
        <v>6.006</v>
      </c>
      <c r="R18" s="140"/>
      <c r="S18" s="140"/>
      <c r="T18" s="141">
        <v>1.053</v>
      </c>
      <c r="U18" s="140">
        <f>ROUND(E18*T18,2)</f>
        <v>9.58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 t="s">
        <v>90</v>
      </c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</row>
    <row r="19" spans="1:60" ht="12.75" outlineLevel="1">
      <c r="A19" s="134"/>
      <c r="B19" s="134"/>
      <c r="C19" s="266" t="s">
        <v>186</v>
      </c>
      <c r="D19" s="267"/>
      <c r="E19" s="268"/>
      <c r="F19" s="269"/>
      <c r="G19" s="270"/>
      <c r="H19" s="146"/>
      <c r="I19" s="146"/>
      <c r="J19" s="146"/>
      <c r="K19" s="146"/>
      <c r="L19" s="146"/>
      <c r="M19" s="146"/>
      <c r="N19" s="140"/>
      <c r="O19" s="140"/>
      <c r="P19" s="140"/>
      <c r="Q19" s="140"/>
      <c r="R19" s="140"/>
      <c r="S19" s="140"/>
      <c r="T19" s="141"/>
      <c r="U19" s="140"/>
      <c r="V19" s="133"/>
      <c r="W19" s="133"/>
      <c r="X19" s="133"/>
      <c r="Y19" s="133"/>
      <c r="Z19" s="133"/>
      <c r="AA19" s="133"/>
      <c r="AB19" s="133"/>
      <c r="AC19" s="133"/>
      <c r="AD19" s="133"/>
      <c r="AE19" s="133" t="s">
        <v>92</v>
      </c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5" t="str">
        <f>C19</f>
        <v>Podklad mezi obrubou a asfaltobetonovým krytem včetně podkladu pod vytrhanými obrubníky.</v>
      </c>
      <c r="BB19" s="133"/>
      <c r="BC19" s="133"/>
      <c r="BD19" s="133"/>
      <c r="BE19" s="133"/>
      <c r="BF19" s="133"/>
      <c r="BG19" s="133"/>
      <c r="BH19" s="133"/>
    </row>
    <row r="20" spans="1:60" ht="12.75" outlineLevel="1">
      <c r="A20" s="134"/>
      <c r="B20" s="134"/>
      <c r="C20" s="165" t="s">
        <v>187</v>
      </c>
      <c r="D20" s="142"/>
      <c r="E20" s="144">
        <v>9.1</v>
      </c>
      <c r="F20" s="146"/>
      <c r="G20" s="146"/>
      <c r="H20" s="146"/>
      <c r="I20" s="146"/>
      <c r="J20" s="146"/>
      <c r="K20" s="146"/>
      <c r="L20" s="146"/>
      <c r="M20" s="146"/>
      <c r="N20" s="140"/>
      <c r="O20" s="140"/>
      <c r="P20" s="140"/>
      <c r="Q20" s="140"/>
      <c r="R20" s="140"/>
      <c r="S20" s="140"/>
      <c r="T20" s="141"/>
      <c r="U20" s="140"/>
      <c r="V20" s="133"/>
      <c r="W20" s="133"/>
      <c r="X20" s="133"/>
      <c r="Y20" s="133"/>
      <c r="Z20" s="133"/>
      <c r="AA20" s="133"/>
      <c r="AB20" s="133"/>
      <c r="AC20" s="133"/>
      <c r="AD20" s="133"/>
      <c r="AE20" s="133" t="s">
        <v>94</v>
      </c>
      <c r="AF20" s="133">
        <v>0</v>
      </c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</row>
    <row r="21" spans="1:60" ht="12.75" outlineLevel="1">
      <c r="A21" s="134">
        <v>5</v>
      </c>
      <c r="B21" s="134" t="s">
        <v>188</v>
      </c>
      <c r="C21" s="164" t="s">
        <v>189</v>
      </c>
      <c r="D21" s="140" t="s">
        <v>170</v>
      </c>
      <c r="E21" s="143">
        <v>56.2881</v>
      </c>
      <c r="F21" s="145"/>
      <c r="G21" s="146">
        <f>ROUND(E21*F21,2)</f>
        <v>0</v>
      </c>
      <c r="H21" s="145"/>
      <c r="I21" s="146">
        <f>ROUND(E21*H21,2)</f>
        <v>0</v>
      </c>
      <c r="J21" s="145"/>
      <c r="K21" s="146">
        <f>ROUND(E21*J21,2)</f>
        <v>0</v>
      </c>
      <c r="L21" s="146">
        <v>21</v>
      </c>
      <c r="M21" s="146">
        <f>G21*(1+L21/100)</f>
        <v>0</v>
      </c>
      <c r="N21" s="140">
        <v>0</v>
      </c>
      <c r="O21" s="140">
        <f>ROUND(E21*N21,5)</f>
        <v>0</v>
      </c>
      <c r="P21" s="140">
        <v>0</v>
      </c>
      <c r="Q21" s="140">
        <f>ROUND(E21*P21,5)</f>
        <v>0</v>
      </c>
      <c r="R21" s="140"/>
      <c r="S21" s="140"/>
      <c r="T21" s="141">
        <v>0.82</v>
      </c>
      <c r="U21" s="140">
        <f>ROUND(E21*T21,2)</f>
        <v>46.16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 t="s">
        <v>90</v>
      </c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</row>
    <row r="22" spans="1:60" ht="12.75" outlineLevel="1">
      <c r="A22" s="134"/>
      <c r="B22" s="134"/>
      <c r="C22" s="266" t="s">
        <v>190</v>
      </c>
      <c r="D22" s="267"/>
      <c r="E22" s="268"/>
      <c r="F22" s="269"/>
      <c r="G22" s="270"/>
      <c r="H22" s="146"/>
      <c r="I22" s="146"/>
      <c r="J22" s="146"/>
      <c r="K22" s="146"/>
      <c r="L22" s="146"/>
      <c r="M22" s="146"/>
      <c r="N22" s="140"/>
      <c r="O22" s="140"/>
      <c r="P22" s="140"/>
      <c r="Q22" s="140"/>
      <c r="R22" s="140"/>
      <c r="S22" s="140"/>
      <c r="T22" s="141"/>
      <c r="U22" s="140"/>
      <c r="V22" s="133"/>
      <c r="W22" s="133"/>
      <c r="X22" s="133"/>
      <c r="Y22" s="133"/>
      <c r="Z22" s="133"/>
      <c r="AA22" s="133"/>
      <c r="AB22" s="133"/>
      <c r="AC22" s="133"/>
      <c r="AD22" s="133"/>
      <c r="AE22" s="133" t="s">
        <v>92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5" t="str">
        <f>C22</f>
        <v>Celková plocha pláně.</v>
      </c>
      <c r="BB22" s="133"/>
      <c r="BC22" s="133"/>
      <c r="BD22" s="133"/>
      <c r="BE22" s="133"/>
      <c r="BF22" s="133"/>
      <c r="BG22" s="133"/>
      <c r="BH22" s="133"/>
    </row>
    <row r="23" spans="1:60" ht="12.75" outlineLevel="1">
      <c r="A23" s="134"/>
      <c r="B23" s="134"/>
      <c r="C23" s="165" t="s">
        <v>191</v>
      </c>
      <c r="D23" s="142"/>
      <c r="E23" s="144">
        <v>56.2881</v>
      </c>
      <c r="F23" s="146"/>
      <c r="G23" s="146"/>
      <c r="H23" s="146"/>
      <c r="I23" s="146"/>
      <c r="J23" s="146"/>
      <c r="K23" s="146"/>
      <c r="L23" s="146"/>
      <c r="M23" s="146"/>
      <c r="N23" s="140"/>
      <c r="O23" s="140"/>
      <c r="P23" s="140"/>
      <c r="Q23" s="140"/>
      <c r="R23" s="140"/>
      <c r="S23" s="140"/>
      <c r="T23" s="141"/>
      <c r="U23" s="140"/>
      <c r="V23" s="133"/>
      <c r="W23" s="133"/>
      <c r="X23" s="133"/>
      <c r="Y23" s="133"/>
      <c r="Z23" s="133"/>
      <c r="AA23" s="133"/>
      <c r="AB23" s="133"/>
      <c r="AC23" s="133"/>
      <c r="AD23" s="133"/>
      <c r="AE23" s="133" t="s">
        <v>94</v>
      </c>
      <c r="AF23" s="133">
        <v>0</v>
      </c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</row>
    <row r="24" spans="1:60" ht="12.75" outlineLevel="1">
      <c r="A24" s="134">
        <v>6</v>
      </c>
      <c r="B24" s="134" t="s">
        <v>192</v>
      </c>
      <c r="C24" s="164" t="s">
        <v>193</v>
      </c>
      <c r="D24" s="140" t="s">
        <v>170</v>
      </c>
      <c r="E24" s="143">
        <v>28.1424</v>
      </c>
      <c r="F24" s="145"/>
      <c r="G24" s="146">
        <f>ROUND(E24*F24,2)</f>
        <v>0</v>
      </c>
      <c r="H24" s="145"/>
      <c r="I24" s="146">
        <f>ROUND(E24*H24,2)</f>
        <v>0</v>
      </c>
      <c r="J24" s="145"/>
      <c r="K24" s="146">
        <f>ROUND(E24*J24,2)</f>
        <v>0</v>
      </c>
      <c r="L24" s="146">
        <v>21</v>
      </c>
      <c r="M24" s="146">
        <f>G24*(1+L24/100)</f>
        <v>0</v>
      </c>
      <c r="N24" s="140">
        <v>0</v>
      </c>
      <c r="O24" s="140">
        <f>ROUND(E24*N24,5)</f>
        <v>0</v>
      </c>
      <c r="P24" s="140">
        <v>0</v>
      </c>
      <c r="Q24" s="140">
        <f>ROUND(E24*P24,5)</f>
        <v>0</v>
      </c>
      <c r="R24" s="140"/>
      <c r="S24" s="140"/>
      <c r="T24" s="141">
        <v>0.12</v>
      </c>
      <c r="U24" s="140">
        <f>ROUND(E24*T24,2)</f>
        <v>3.38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 t="s">
        <v>90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</row>
    <row r="25" spans="1:60" ht="22.5" outlineLevel="1">
      <c r="A25" s="134"/>
      <c r="B25" s="134"/>
      <c r="C25" s="266" t="s">
        <v>194</v>
      </c>
      <c r="D25" s="267"/>
      <c r="E25" s="268"/>
      <c r="F25" s="269"/>
      <c r="G25" s="270"/>
      <c r="H25" s="146"/>
      <c r="I25" s="146"/>
      <c r="J25" s="146"/>
      <c r="K25" s="146"/>
      <c r="L25" s="146"/>
      <c r="M25" s="146"/>
      <c r="N25" s="140"/>
      <c r="O25" s="140"/>
      <c r="P25" s="140"/>
      <c r="Q25" s="140"/>
      <c r="R25" s="140"/>
      <c r="S25" s="140"/>
      <c r="T25" s="141"/>
      <c r="U25" s="140"/>
      <c r="V25" s="133"/>
      <c r="W25" s="133"/>
      <c r="X25" s="133"/>
      <c r="Y25" s="133"/>
      <c r="Z25" s="133"/>
      <c r="AA25" s="133"/>
      <c r="AB25" s="133"/>
      <c r="AC25" s="133"/>
      <c r="AD25" s="133"/>
      <c r="AE25" s="133" t="s">
        <v>92</v>
      </c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5" t="str">
        <f>C25</f>
        <v>Do měrných jednotek se udává poměrné množství zeminy, které ulpí v nářadí a o které je snížen celkový výkon stroje. (50%).</v>
      </c>
      <c r="BB25" s="133"/>
      <c r="BC25" s="133"/>
      <c r="BD25" s="133"/>
      <c r="BE25" s="133"/>
      <c r="BF25" s="133"/>
      <c r="BG25" s="133"/>
      <c r="BH25" s="133"/>
    </row>
    <row r="26" spans="1:60" ht="12.75" outlineLevel="1">
      <c r="A26" s="134"/>
      <c r="B26" s="134"/>
      <c r="C26" s="165" t="s">
        <v>195</v>
      </c>
      <c r="D26" s="142"/>
      <c r="E26" s="144">
        <v>28.1424</v>
      </c>
      <c r="F26" s="146"/>
      <c r="G26" s="146"/>
      <c r="H26" s="146"/>
      <c r="I26" s="146"/>
      <c r="J26" s="146"/>
      <c r="K26" s="146"/>
      <c r="L26" s="146"/>
      <c r="M26" s="146"/>
      <c r="N26" s="140"/>
      <c r="O26" s="140"/>
      <c r="P26" s="140"/>
      <c r="Q26" s="140"/>
      <c r="R26" s="140"/>
      <c r="S26" s="140"/>
      <c r="T26" s="141"/>
      <c r="U26" s="140"/>
      <c r="V26" s="133"/>
      <c r="W26" s="133"/>
      <c r="X26" s="133"/>
      <c r="Y26" s="133"/>
      <c r="Z26" s="133"/>
      <c r="AA26" s="133"/>
      <c r="AB26" s="133"/>
      <c r="AC26" s="133"/>
      <c r="AD26" s="133"/>
      <c r="AE26" s="133" t="s">
        <v>94</v>
      </c>
      <c r="AF26" s="133">
        <v>0</v>
      </c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</row>
    <row r="27" spans="1:60" ht="12.75" outlineLevel="1">
      <c r="A27" s="134">
        <v>7</v>
      </c>
      <c r="B27" s="134" t="s">
        <v>196</v>
      </c>
      <c r="C27" s="164" t="s">
        <v>197</v>
      </c>
      <c r="D27" s="140" t="s">
        <v>170</v>
      </c>
      <c r="E27" s="143">
        <v>9.9</v>
      </c>
      <c r="F27" s="145"/>
      <c r="G27" s="146">
        <f>ROUND(E27*F27,2)</f>
        <v>0</v>
      </c>
      <c r="H27" s="145"/>
      <c r="I27" s="146">
        <f>ROUND(E27*H27,2)</f>
        <v>0</v>
      </c>
      <c r="J27" s="145"/>
      <c r="K27" s="146">
        <f>ROUND(E27*J27,2)</f>
        <v>0</v>
      </c>
      <c r="L27" s="146">
        <v>21</v>
      </c>
      <c r="M27" s="146">
        <f>G27*(1+L27/100)</f>
        <v>0</v>
      </c>
      <c r="N27" s="140">
        <v>0</v>
      </c>
      <c r="O27" s="140">
        <f>ROUND(E27*N27,5)</f>
        <v>0</v>
      </c>
      <c r="P27" s="140">
        <v>0</v>
      </c>
      <c r="Q27" s="140">
        <f>ROUND(E27*P27,5)</f>
        <v>0</v>
      </c>
      <c r="R27" s="140"/>
      <c r="S27" s="140"/>
      <c r="T27" s="141">
        <v>1.55</v>
      </c>
      <c r="U27" s="140">
        <f>ROUND(E27*T27,2)</f>
        <v>15.35</v>
      </c>
      <c r="V27" s="133"/>
      <c r="W27" s="133"/>
      <c r="X27" s="133"/>
      <c r="Y27" s="133"/>
      <c r="Z27" s="133"/>
      <c r="AA27" s="133"/>
      <c r="AB27" s="133"/>
      <c r="AC27" s="133"/>
      <c r="AD27" s="133"/>
      <c r="AE27" s="133" t="s">
        <v>90</v>
      </c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</row>
    <row r="28" spans="1:60" ht="12.75" outlineLevel="1">
      <c r="A28" s="134"/>
      <c r="B28" s="134"/>
      <c r="C28" s="266" t="s">
        <v>198</v>
      </c>
      <c r="D28" s="267"/>
      <c r="E28" s="268"/>
      <c r="F28" s="269"/>
      <c r="G28" s="270"/>
      <c r="H28" s="146"/>
      <c r="I28" s="146"/>
      <c r="J28" s="146"/>
      <c r="K28" s="146"/>
      <c r="L28" s="146"/>
      <c r="M28" s="146"/>
      <c r="N28" s="140"/>
      <c r="O28" s="140"/>
      <c r="P28" s="140"/>
      <c r="Q28" s="140"/>
      <c r="R28" s="140"/>
      <c r="S28" s="140"/>
      <c r="T28" s="141"/>
      <c r="U28" s="140"/>
      <c r="V28" s="133"/>
      <c r="W28" s="133"/>
      <c r="X28" s="133"/>
      <c r="Y28" s="133"/>
      <c r="Z28" s="133"/>
      <c r="AA28" s="133"/>
      <c r="AB28" s="133"/>
      <c r="AC28" s="133"/>
      <c r="AD28" s="133"/>
      <c r="AE28" s="133" t="s">
        <v>92</v>
      </c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5" t="str">
        <f>C28</f>
        <v>Odkopávky nad kabelovým vedením NN a VO v délce 30 m.</v>
      </c>
      <c r="BB28" s="133"/>
      <c r="BC28" s="133"/>
      <c r="BD28" s="133"/>
      <c r="BE28" s="133"/>
      <c r="BF28" s="133"/>
      <c r="BG28" s="133"/>
      <c r="BH28" s="133"/>
    </row>
    <row r="29" spans="1:60" ht="12.75" outlineLevel="1">
      <c r="A29" s="134"/>
      <c r="B29" s="134"/>
      <c r="C29" s="165" t="s">
        <v>199</v>
      </c>
      <c r="D29" s="142"/>
      <c r="E29" s="144">
        <v>9.9</v>
      </c>
      <c r="F29" s="146"/>
      <c r="G29" s="146"/>
      <c r="H29" s="146"/>
      <c r="I29" s="146"/>
      <c r="J29" s="146"/>
      <c r="K29" s="146"/>
      <c r="L29" s="146"/>
      <c r="M29" s="146"/>
      <c r="N29" s="140"/>
      <c r="O29" s="140"/>
      <c r="P29" s="140"/>
      <c r="Q29" s="140"/>
      <c r="R29" s="140"/>
      <c r="S29" s="140"/>
      <c r="T29" s="141"/>
      <c r="U29" s="140"/>
      <c r="V29" s="133"/>
      <c r="W29" s="133"/>
      <c r="X29" s="133"/>
      <c r="Y29" s="133"/>
      <c r="Z29" s="133"/>
      <c r="AA29" s="133"/>
      <c r="AB29" s="133"/>
      <c r="AC29" s="133"/>
      <c r="AD29" s="133"/>
      <c r="AE29" s="133" t="s">
        <v>94</v>
      </c>
      <c r="AF29" s="133">
        <v>0</v>
      </c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</row>
    <row r="30" spans="1:60" ht="22.5" outlineLevel="1">
      <c r="A30" s="134">
        <v>8</v>
      </c>
      <c r="B30" s="134" t="s">
        <v>200</v>
      </c>
      <c r="C30" s="164" t="s">
        <v>201</v>
      </c>
      <c r="D30" s="140" t="s">
        <v>170</v>
      </c>
      <c r="E30" s="143">
        <v>6</v>
      </c>
      <c r="F30" s="145"/>
      <c r="G30" s="146">
        <f>ROUND(E30*F30,2)</f>
        <v>0</v>
      </c>
      <c r="H30" s="145"/>
      <c r="I30" s="146">
        <f>ROUND(E30*H30,2)</f>
        <v>0</v>
      </c>
      <c r="J30" s="145"/>
      <c r="K30" s="146">
        <f>ROUND(E30*J30,2)</f>
        <v>0</v>
      </c>
      <c r="L30" s="146">
        <v>21</v>
      </c>
      <c r="M30" s="146">
        <f>G30*(1+L30/100)</f>
        <v>0</v>
      </c>
      <c r="N30" s="140">
        <v>0</v>
      </c>
      <c r="O30" s="140">
        <f>ROUND(E30*N30,5)</f>
        <v>0</v>
      </c>
      <c r="P30" s="140">
        <v>0</v>
      </c>
      <c r="Q30" s="140">
        <f>ROUND(E30*P30,5)</f>
        <v>0</v>
      </c>
      <c r="R30" s="140"/>
      <c r="S30" s="140"/>
      <c r="T30" s="141">
        <v>4.792</v>
      </c>
      <c r="U30" s="140">
        <f>ROUND(E30*T30,2)</f>
        <v>28.75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3" t="s">
        <v>171</v>
      </c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</row>
    <row r="31" spans="1:60" ht="12.75" outlineLevel="1">
      <c r="A31" s="134"/>
      <c r="B31" s="134"/>
      <c r="C31" s="266" t="s">
        <v>202</v>
      </c>
      <c r="D31" s="267"/>
      <c r="E31" s="268"/>
      <c r="F31" s="269"/>
      <c r="G31" s="270"/>
      <c r="H31" s="146"/>
      <c r="I31" s="146"/>
      <c r="J31" s="146"/>
      <c r="K31" s="146"/>
      <c r="L31" s="146"/>
      <c r="M31" s="146"/>
      <c r="N31" s="140"/>
      <c r="O31" s="140"/>
      <c r="P31" s="140"/>
      <c r="Q31" s="140"/>
      <c r="R31" s="140"/>
      <c r="S31" s="140"/>
      <c r="T31" s="141"/>
      <c r="U31" s="140"/>
      <c r="V31" s="133"/>
      <c r="W31" s="133"/>
      <c r="X31" s="133"/>
      <c r="Y31" s="133"/>
      <c r="Z31" s="133"/>
      <c r="AA31" s="133"/>
      <c r="AB31" s="133"/>
      <c r="AC31" s="133"/>
      <c r="AD31" s="133"/>
      <c r="AE31" s="133" t="s">
        <v>92</v>
      </c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5" t="str">
        <f>C31</f>
        <v>Přeložka VO, NN. Odkopání a obnažení kabelu veřejného osvětlení 19 bm a nízkého napětí 6 bm.</v>
      </c>
      <c r="BB31" s="133"/>
      <c r="BC31" s="133"/>
      <c r="BD31" s="133"/>
      <c r="BE31" s="133"/>
      <c r="BF31" s="133"/>
      <c r="BG31" s="133"/>
      <c r="BH31" s="133"/>
    </row>
    <row r="32" spans="1:60" ht="12.75" outlineLevel="1">
      <c r="A32" s="134"/>
      <c r="B32" s="134"/>
      <c r="C32" s="165" t="s">
        <v>203</v>
      </c>
      <c r="D32" s="142"/>
      <c r="E32" s="144">
        <v>4.56</v>
      </c>
      <c r="F32" s="146"/>
      <c r="G32" s="146"/>
      <c r="H32" s="146"/>
      <c r="I32" s="146"/>
      <c r="J32" s="146"/>
      <c r="K32" s="146"/>
      <c r="L32" s="146"/>
      <c r="M32" s="146"/>
      <c r="N32" s="140"/>
      <c r="O32" s="140"/>
      <c r="P32" s="140"/>
      <c r="Q32" s="140"/>
      <c r="R32" s="140"/>
      <c r="S32" s="140"/>
      <c r="T32" s="141"/>
      <c r="U32" s="140"/>
      <c r="V32" s="133"/>
      <c r="W32" s="133"/>
      <c r="X32" s="133"/>
      <c r="Y32" s="133"/>
      <c r="Z32" s="133"/>
      <c r="AA32" s="133"/>
      <c r="AB32" s="133"/>
      <c r="AC32" s="133"/>
      <c r="AD32" s="133"/>
      <c r="AE32" s="133" t="s">
        <v>94</v>
      </c>
      <c r="AF32" s="133">
        <v>0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</row>
    <row r="33" spans="1:60" ht="12.75" outlineLevel="1">
      <c r="A33" s="134"/>
      <c r="B33" s="134"/>
      <c r="C33" s="165" t="s">
        <v>204</v>
      </c>
      <c r="D33" s="142"/>
      <c r="E33" s="144">
        <v>1.44</v>
      </c>
      <c r="F33" s="146"/>
      <c r="G33" s="146"/>
      <c r="H33" s="146"/>
      <c r="I33" s="146"/>
      <c r="J33" s="146"/>
      <c r="K33" s="146"/>
      <c r="L33" s="146"/>
      <c r="M33" s="146"/>
      <c r="N33" s="140"/>
      <c r="O33" s="140"/>
      <c r="P33" s="140"/>
      <c r="Q33" s="140"/>
      <c r="R33" s="140"/>
      <c r="S33" s="140"/>
      <c r="T33" s="141"/>
      <c r="U33" s="140"/>
      <c r="V33" s="133"/>
      <c r="W33" s="133"/>
      <c r="X33" s="133"/>
      <c r="Y33" s="133"/>
      <c r="Z33" s="133"/>
      <c r="AA33" s="133"/>
      <c r="AB33" s="133"/>
      <c r="AC33" s="133"/>
      <c r="AD33" s="133"/>
      <c r="AE33" s="133" t="s">
        <v>94</v>
      </c>
      <c r="AF33" s="133">
        <v>0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</row>
    <row r="34" spans="1:60" ht="12.75" outlineLevel="1">
      <c r="A34" s="134">
        <v>9</v>
      </c>
      <c r="B34" s="134" t="s">
        <v>205</v>
      </c>
      <c r="C34" s="164" t="s">
        <v>206</v>
      </c>
      <c r="D34" s="140" t="s">
        <v>176</v>
      </c>
      <c r="E34" s="143">
        <v>15</v>
      </c>
      <c r="F34" s="145"/>
      <c r="G34" s="146">
        <f>ROUND(E34*F34,2)</f>
        <v>0</v>
      </c>
      <c r="H34" s="145"/>
      <c r="I34" s="146">
        <f>ROUND(E34*H34,2)</f>
        <v>0</v>
      </c>
      <c r="J34" s="145"/>
      <c r="K34" s="146">
        <f>ROUND(E34*J34,2)</f>
        <v>0</v>
      </c>
      <c r="L34" s="146">
        <v>21</v>
      </c>
      <c r="M34" s="146">
        <f>G34*(1+L34/100)</f>
        <v>0</v>
      </c>
      <c r="N34" s="140">
        <v>0.02478</v>
      </c>
      <c r="O34" s="140">
        <f>ROUND(E34*N34,5)</f>
        <v>0.3717</v>
      </c>
      <c r="P34" s="140">
        <v>0</v>
      </c>
      <c r="Q34" s="140">
        <f>ROUND(E34*P34,5)</f>
        <v>0</v>
      </c>
      <c r="R34" s="140"/>
      <c r="S34" s="140"/>
      <c r="T34" s="141">
        <v>3.643</v>
      </c>
      <c r="U34" s="140">
        <f>ROUND(E34*T34,2)</f>
        <v>54.65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 t="s">
        <v>171</v>
      </c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</row>
    <row r="35" spans="1:60" ht="12.75" outlineLevel="1">
      <c r="A35" s="134"/>
      <c r="B35" s="134"/>
      <c r="C35" s="266" t="s">
        <v>207</v>
      </c>
      <c r="D35" s="267"/>
      <c r="E35" s="268"/>
      <c r="F35" s="269"/>
      <c r="G35" s="270"/>
      <c r="H35" s="146"/>
      <c r="I35" s="146"/>
      <c r="J35" s="146"/>
      <c r="K35" s="146"/>
      <c r="L35" s="146"/>
      <c r="M35" s="146"/>
      <c r="N35" s="140"/>
      <c r="O35" s="140"/>
      <c r="P35" s="140"/>
      <c r="Q35" s="140"/>
      <c r="R35" s="140"/>
      <c r="S35" s="140"/>
      <c r="T35" s="141"/>
      <c r="U35" s="140"/>
      <c r="V35" s="133"/>
      <c r="W35" s="133"/>
      <c r="X35" s="133"/>
      <c r="Y35" s="133"/>
      <c r="Z35" s="133"/>
      <c r="AA35" s="133"/>
      <c r="AB35" s="133"/>
      <c r="AC35" s="133"/>
      <c r="AD35" s="133"/>
      <c r="AE35" s="133" t="s">
        <v>92</v>
      </c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5" t="str">
        <f>C35</f>
        <v>Manipulace a ochrana obnažených kabelů NN a VO.</v>
      </c>
      <c r="BB35" s="133"/>
      <c r="BC35" s="133"/>
      <c r="BD35" s="133"/>
      <c r="BE35" s="133"/>
      <c r="BF35" s="133"/>
      <c r="BG35" s="133"/>
      <c r="BH35" s="133"/>
    </row>
    <row r="36" spans="1:60" ht="12.75" outlineLevel="1">
      <c r="A36" s="134"/>
      <c r="B36" s="134"/>
      <c r="C36" s="165" t="s">
        <v>208</v>
      </c>
      <c r="D36" s="142"/>
      <c r="E36" s="144">
        <v>15</v>
      </c>
      <c r="F36" s="146"/>
      <c r="G36" s="146"/>
      <c r="H36" s="146"/>
      <c r="I36" s="146"/>
      <c r="J36" s="146"/>
      <c r="K36" s="146"/>
      <c r="L36" s="146"/>
      <c r="M36" s="146"/>
      <c r="N36" s="140"/>
      <c r="O36" s="140"/>
      <c r="P36" s="140"/>
      <c r="Q36" s="140"/>
      <c r="R36" s="140"/>
      <c r="S36" s="140"/>
      <c r="T36" s="141"/>
      <c r="U36" s="140"/>
      <c r="V36" s="133"/>
      <c r="W36" s="133"/>
      <c r="X36" s="133"/>
      <c r="Y36" s="133"/>
      <c r="Z36" s="133"/>
      <c r="AA36" s="133"/>
      <c r="AB36" s="133"/>
      <c r="AC36" s="133"/>
      <c r="AD36" s="133"/>
      <c r="AE36" s="133" t="s">
        <v>94</v>
      </c>
      <c r="AF36" s="133">
        <v>0</v>
      </c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</row>
    <row r="37" spans="1:60" ht="12.75" outlineLevel="1">
      <c r="A37" s="134">
        <v>10</v>
      </c>
      <c r="B37" s="134" t="s">
        <v>209</v>
      </c>
      <c r="C37" s="164" t="s">
        <v>210</v>
      </c>
      <c r="D37" s="140" t="s">
        <v>170</v>
      </c>
      <c r="E37" s="143">
        <v>56.9298</v>
      </c>
      <c r="F37" s="145"/>
      <c r="G37" s="146">
        <f>ROUND(E37*F37,2)</f>
        <v>0</v>
      </c>
      <c r="H37" s="145"/>
      <c r="I37" s="146">
        <f>ROUND(E37*H37,2)</f>
        <v>0</v>
      </c>
      <c r="J37" s="145"/>
      <c r="K37" s="146">
        <f>ROUND(E37*J37,2)</f>
        <v>0</v>
      </c>
      <c r="L37" s="146">
        <v>21</v>
      </c>
      <c r="M37" s="146">
        <f>G37*(1+L37/100)</f>
        <v>0</v>
      </c>
      <c r="N37" s="140">
        <v>0</v>
      </c>
      <c r="O37" s="140">
        <f>ROUND(E37*N37,5)</f>
        <v>0</v>
      </c>
      <c r="P37" s="140">
        <v>0</v>
      </c>
      <c r="Q37" s="140">
        <f>ROUND(E37*P37,5)</f>
        <v>0</v>
      </c>
      <c r="R37" s="140"/>
      <c r="S37" s="140"/>
      <c r="T37" s="141">
        <v>0.01</v>
      </c>
      <c r="U37" s="140">
        <f>ROUND(E37*T37,2)</f>
        <v>0.57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 t="s">
        <v>90</v>
      </c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</row>
    <row r="38" spans="1:60" ht="22.5" outlineLevel="1">
      <c r="A38" s="134"/>
      <c r="B38" s="134"/>
      <c r="C38" s="266" t="s">
        <v>211</v>
      </c>
      <c r="D38" s="267"/>
      <c r="E38" s="268"/>
      <c r="F38" s="269"/>
      <c r="G38" s="270"/>
      <c r="H38" s="146"/>
      <c r="I38" s="146"/>
      <c r="J38" s="146"/>
      <c r="K38" s="146"/>
      <c r="L38" s="146"/>
      <c r="M38" s="146"/>
      <c r="N38" s="140"/>
      <c r="O38" s="140"/>
      <c r="P38" s="140"/>
      <c r="Q38" s="140"/>
      <c r="R38" s="140"/>
      <c r="S38" s="140"/>
      <c r="T38" s="141"/>
      <c r="U38" s="140"/>
      <c r="V38" s="133"/>
      <c r="W38" s="133"/>
      <c r="X38" s="133"/>
      <c r="Y38" s="133"/>
      <c r="Z38" s="133"/>
      <c r="AA38" s="133"/>
      <c r="AB38" s="133"/>
      <c r="AC38" s="133"/>
      <c r="AD38" s="133"/>
      <c r="AE38" s="133" t="s">
        <v>92</v>
      </c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5" t="str">
        <f>C38</f>
        <v>Odvoz zeminy na skládku. Odkop plochy na úroveň pláně. Výkop rýhy přeložky veřejného osvětlení. Předpokládá se skládka Borek.</v>
      </c>
      <c r="BB38" s="133"/>
      <c r="BC38" s="133"/>
      <c r="BD38" s="133"/>
      <c r="BE38" s="133"/>
      <c r="BF38" s="133"/>
      <c r="BG38" s="133"/>
      <c r="BH38" s="133"/>
    </row>
    <row r="39" spans="1:60" ht="12.75" outlineLevel="1">
      <c r="A39" s="134"/>
      <c r="B39" s="134"/>
      <c r="C39" s="165" t="s">
        <v>191</v>
      </c>
      <c r="D39" s="142"/>
      <c r="E39" s="144">
        <v>56.2881</v>
      </c>
      <c r="F39" s="146"/>
      <c r="G39" s="146"/>
      <c r="H39" s="146"/>
      <c r="I39" s="146"/>
      <c r="J39" s="146"/>
      <c r="K39" s="146"/>
      <c r="L39" s="146"/>
      <c r="M39" s="146"/>
      <c r="N39" s="140"/>
      <c r="O39" s="140"/>
      <c r="P39" s="140"/>
      <c r="Q39" s="140"/>
      <c r="R39" s="140"/>
      <c r="S39" s="140"/>
      <c r="T39" s="141"/>
      <c r="U39" s="140"/>
      <c r="V39" s="133"/>
      <c r="W39" s="133"/>
      <c r="X39" s="133"/>
      <c r="Y39" s="133"/>
      <c r="Z39" s="133"/>
      <c r="AA39" s="133"/>
      <c r="AB39" s="133"/>
      <c r="AC39" s="133"/>
      <c r="AD39" s="133"/>
      <c r="AE39" s="133" t="s">
        <v>94</v>
      </c>
      <c r="AF39" s="133">
        <v>0</v>
      </c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</row>
    <row r="40" spans="1:60" ht="12.75" outlineLevel="1">
      <c r="A40" s="134"/>
      <c r="B40" s="134"/>
      <c r="C40" s="165" t="s">
        <v>212</v>
      </c>
      <c r="D40" s="142"/>
      <c r="E40" s="144">
        <v>0.6417</v>
      </c>
      <c r="F40" s="146"/>
      <c r="G40" s="146"/>
      <c r="H40" s="146"/>
      <c r="I40" s="146"/>
      <c r="J40" s="146"/>
      <c r="K40" s="146"/>
      <c r="L40" s="146"/>
      <c r="M40" s="146"/>
      <c r="N40" s="140"/>
      <c r="O40" s="140"/>
      <c r="P40" s="140"/>
      <c r="Q40" s="140"/>
      <c r="R40" s="140"/>
      <c r="S40" s="140"/>
      <c r="T40" s="141"/>
      <c r="U40" s="140"/>
      <c r="V40" s="133"/>
      <c r="W40" s="133"/>
      <c r="X40" s="133"/>
      <c r="Y40" s="133"/>
      <c r="Z40" s="133"/>
      <c r="AA40" s="133"/>
      <c r="AB40" s="133"/>
      <c r="AC40" s="133"/>
      <c r="AD40" s="133"/>
      <c r="AE40" s="133" t="s">
        <v>94</v>
      </c>
      <c r="AF40" s="133">
        <v>0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</row>
    <row r="41" spans="1:60" ht="12.75" outlineLevel="1">
      <c r="A41" s="134">
        <v>11</v>
      </c>
      <c r="B41" s="134" t="s">
        <v>213</v>
      </c>
      <c r="C41" s="164" t="s">
        <v>214</v>
      </c>
      <c r="D41" s="140" t="s">
        <v>215</v>
      </c>
      <c r="E41" s="143">
        <v>4</v>
      </c>
      <c r="F41" s="145"/>
      <c r="G41" s="146">
        <f>ROUND(E41*F41,2)</f>
        <v>0</v>
      </c>
      <c r="H41" s="145"/>
      <c r="I41" s="146">
        <f>ROUND(E41*H41,2)</f>
        <v>0</v>
      </c>
      <c r="J41" s="145"/>
      <c r="K41" s="146">
        <f>ROUND(E41*J41,2)</f>
        <v>0</v>
      </c>
      <c r="L41" s="146">
        <v>21</v>
      </c>
      <c r="M41" s="146">
        <f>G41*(1+L41/100)</f>
        <v>0</v>
      </c>
      <c r="N41" s="140">
        <v>0</v>
      </c>
      <c r="O41" s="140">
        <f>ROUND(E41*N41,5)</f>
        <v>0</v>
      </c>
      <c r="P41" s="140">
        <v>0</v>
      </c>
      <c r="Q41" s="140">
        <f>ROUND(E41*P41,5)</f>
        <v>0</v>
      </c>
      <c r="R41" s="140"/>
      <c r="S41" s="140"/>
      <c r="T41" s="141">
        <v>4.25</v>
      </c>
      <c r="U41" s="140">
        <f>ROUND(E41*T41,2)</f>
        <v>17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 t="s">
        <v>171</v>
      </c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</row>
    <row r="42" spans="1:60" ht="12.75" outlineLevel="1">
      <c r="A42" s="134"/>
      <c r="B42" s="134"/>
      <c r="C42" s="266" t="s">
        <v>216</v>
      </c>
      <c r="D42" s="267"/>
      <c r="E42" s="268"/>
      <c r="F42" s="269"/>
      <c r="G42" s="270"/>
      <c r="H42" s="146"/>
      <c r="I42" s="146"/>
      <c r="J42" s="146"/>
      <c r="K42" s="146"/>
      <c r="L42" s="146"/>
      <c r="M42" s="146"/>
      <c r="N42" s="140"/>
      <c r="O42" s="140"/>
      <c r="P42" s="140"/>
      <c r="Q42" s="140"/>
      <c r="R42" s="140"/>
      <c r="S42" s="140"/>
      <c r="T42" s="141"/>
      <c r="U42" s="140"/>
      <c r="V42" s="133"/>
      <c r="W42" s="133"/>
      <c r="X42" s="133"/>
      <c r="Y42" s="133"/>
      <c r="Z42" s="133"/>
      <c r="AA42" s="133"/>
      <c r="AB42" s="133"/>
      <c r="AC42" s="133"/>
      <c r="AD42" s="133"/>
      <c r="AE42" s="133" t="s">
        <v>92</v>
      </c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5" t="str">
        <f>C42</f>
        <v>Kácení se provede s ohledem na okolní zástavbu.</v>
      </c>
      <c r="BB42" s="133"/>
      <c r="BC42" s="133"/>
      <c r="BD42" s="133"/>
      <c r="BE42" s="133"/>
      <c r="BF42" s="133"/>
      <c r="BG42" s="133"/>
      <c r="BH42" s="133"/>
    </row>
    <row r="43" spans="1:60" ht="12.75" outlineLevel="1">
      <c r="A43" s="134"/>
      <c r="B43" s="134"/>
      <c r="C43" s="165" t="s">
        <v>217</v>
      </c>
      <c r="D43" s="142"/>
      <c r="E43" s="144">
        <v>4</v>
      </c>
      <c r="F43" s="146"/>
      <c r="G43" s="146"/>
      <c r="H43" s="146"/>
      <c r="I43" s="146"/>
      <c r="J43" s="146"/>
      <c r="K43" s="146"/>
      <c r="L43" s="146"/>
      <c r="M43" s="146"/>
      <c r="N43" s="140"/>
      <c r="O43" s="140"/>
      <c r="P43" s="140"/>
      <c r="Q43" s="140"/>
      <c r="R43" s="140"/>
      <c r="S43" s="140"/>
      <c r="T43" s="141"/>
      <c r="U43" s="140"/>
      <c r="V43" s="133"/>
      <c r="W43" s="133"/>
      <c r="X43" s="133"/>
      <c r="Y43" s="133"/>
      <c r="Z43" s="133"/>
      <c r="AA43" s="133"/>
      <c r="AB43" s="133"/>
      <c r="AC43" s="133"/>
      <c r="AD43" s="133"/>
      <c r="AE43" s="133" t="s">
        <v>94</v>
      </c>
      <c r="AF43" s="133">
        <v>0</v>
      </c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</row>
    <row r="44" spans="1:60" ht="12.75" outlineLevel="1">
      <c r="A44" s="134">
        <v>12</v>
      </c>
      <c r="B44" s="134" t="s">
        <v>218</v>
      </c>
      <c r="C44" s="164" t="s">
        <v>219</v>
      </c>
      <c r="D44" s="140" t="s">
        <v>215</v>
      </c>
      <c r="E44" s="143">
        <v>4</v>
      </c>
      <c r="F44" s="145"/>
      <c r="G44" s="146">
        <f>ROUND(E44*F44,2)</f>
        <v>0</v>
      </c>
      <c r="H44" s="145"/>
      <c r="I44" s="146">
        <f>ROUND(E44*H44,2)</f>
        <v>0</v>
      </c>
      <c r="J44" s="145"/>
      <c r="K44" s="146">
        <f>ROUND(E44*J44,2)</f>
        <v>0</v>
      </c>
      <c r="L44" s="146">
        <v>21</v>
      </c>
      <c r="M44" s="146">
        <f>G44*(1+L44/100)</f>
        <v>0</v>
      </c>
      <c r="N44" s="140">
        <v>0</v>
      </c>
      <c r="O44" s="140">
        <f>ROUND(E44*N44,5)</f>
        <v>0</v>
      </c>
      <c r="P44" s="140">
        <v>0</v>
      </c>
      <c r="Q44" s="140">
        <f>ROUND(E44*P44,5)</f>
        <v>0</v>
      </c>
      <c r="R44" s="140"/>
      <c r="S44" s="140"/>
      <c r="T44" s="141">
        <v>10.28</v>
      </c>
      <c r="U44" s="140">
        <f>ROUND(E44*T44,2)</f>
        <v>41.12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 t="s">
        <v>171</v>
      </c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</row>
    <row r="45" spans="1:60" ht="12.75" outlineLevel="1">
      <c r="A45" s="134"/>
      <c r="B45" s="134"/>
      <c r="C45" s="266" t="s">
        <v>220</v>
      </c>
      <c r="D45" s="267"/>
      <c r="E45" s="268"/>
      <c r="F45" s="269"/>
      <c r="G45" s="270"/>
      <c r="H45" s="146"/>
      <c r="I45" s="146"/>
      <c r="J45" s="146"/>
      <c r="K45" s="146"/>
      <c r="L45" s="146"/>
      <c r="M45" s="146"/>
      <c r="N45" s="140"/>
      <c r="O45" s="140"/>
      <c r="P45" s="140"/>
      <c r="Q45" s="140"/>
      <c r="R45" s="140"/>
      <c r="S45" s="140"/>
      <c r="T45" s="141"/>
      <c r="U45" s="140"/>
      <c r="V45" s="133"/>
      <c r="W45" s="133"/>
      <c r="X45" s="133"/>
      <c r="Y45" s="133"/>
      <c r="Z45" s="133"/>
      <c r="AA45" s="133"/>
      <c r="AB45" s="133"/>
      <c r="AC45" s="133"/>
      <c r="AD45" s="133"/>
      <c r="AE45" s="133" t="s">
        <v>92</v>
      </c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5" t="str">
        <f>C45</f>
        <v>Pařezy se vyfrézují do hloubky min. 200 mm pod niveletu pláně.</v>
      </c>
      <c r="BB45" s="133"/>
      <c r="BC45" s="133"/>
      <c r="BD45" s="133"/>
      <c r="BE45" s="133"/>
      <c r="BF45" s="133"/>
      <c r="BG45" s="133"/>
      <c r="BH45" s="133"/>
    </row>
    <row r="46" spans="1:60" ht="12.75" outlineLevel="1">
      <c r="A46" s="134"/>
      <c r="B46" s="134"/>
      <c r="C46" s="165" t="s">
        <v>217</v>
      </c>
      <c r="D46" s="142"/>
      <c r="E46" s="144">
        <v>4</v>
      </c>
      <c r="F46" s="146"/>
      <c r="G46" s="146"/>
      <c r="H46" s="146"/>
      <c r="I46" s="146"/>
      <c r="J46" s="146"/>
      <c r="K46" s="146"/>
      <c r="L46" s="146"/>
      <c r="M46" s="146"/>
      <c r="N46" s="140"/>
      <c r="O46" s="140"/>
      <c r="P46" s="140"/>
      <c r="Q46" s="140"/>
      <c r="R46" s="140"/>
      <c r="S46" s="140"/>
      <c r="T46" s="141"/>
      <c r="U46" s="140"/>
      <c r="V46" s="133"/>
      <c r="W46" s="133"/>
      <c r="X46" s="133"/>
      <c r="Y46" s="133"/>
      <c r="Z46" s="133"/>
      <c r="AA46" s="133"/>
      <c r="AB46" s="133"/>
      <c r="AC46" s="133"/>
      <c r="AD46" s="133"/>
      <c r="AE46" s="133" t="s">
        <v>94</v>
      </c>
      <c r="AF46" s="133">
        <v>0</v>
      </c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</row>
    <row r="47" spans="1:60" ht="12.75" outlineLevel="1">
      <c r="A47" s="134">
        <v>13</v>
      </c>
      <c r="B47" s="134" t="s">
        <v>221</v>
      </c>
      <c r="C47" s="164" t="s">
        <v>222</v>
      </c>
      <c r="D47" s="140" t="s">
        <v>215</v>
      </c>
      <c r="E47" s="143">
        <v>4</v>
      </c>
      <c r="F47" s="145"/>
      <c r="G47" s="146">
        <f>ROUND(E47*F47,2)</f>
        <v>0</v>
      </c>
      <c r="H47" s="145"/>
      <c r="I47" s="146">
        <f>ROUND(E47*H47,2)</f>
        <v>0</v>
      </c>
      <c r="J47" s="145"/>
      <c r="K47" s="146">
        <f>ROUND(E47*J47,2)</f>
        <v>0</v>
      </c>
      <c r="L47" s="146">
        <v>21</v>
      </c>
      <c r="M47" s="146">
        <f>G47*(1+L47/100)</f>
        <v>0</v>
      </c>
      <c r="N47" s="140">
        <v>0</v>
      </c>
      <c r="O47" s="140">
        <f>ROUND(E47*N47,5)</f>
        <v>0</v>
      </c>
      <c r="P47" s="140">
        <v>0</v>
      </c>
      <c r="Q47" s="140">
        <f>ROUND(E47*P47,5)</f>
        <v>0</v>
      </c>
      <c r="R47" s="140"/>
      <c r="S47" s="140"/>
      <c r="T47" s="141">
        <v>0.24</v>
      </c>
      <c r="U47" s="140">
        <f>ROUND(E47*T47,2)</f>
        <v>0.96</v>
      </c>
      <c r="V47" s="133"/>
      <c r="W47" s="133"/>
      <c r="X47" s="133"/>
      <c r="Y47" s="133"/>
      <c r="Z47" s="133"/>
      <c r="AA47" s="133"/>
      <c r="AB47" s="133"/>
      <c r="AC47" s="133"/>
      <c r="AD47" s="133"/>
      <c r="AE47" s="133" t="s">
        <v>90</v>
      </c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</row>
    <row r="48" spans="1:60" ht="12.75" outlineLevel="1">
      <c r="A48" s="134"/>
      <c r="B48" s="134"/>
      <c r="C48" s="266" t="s">
        <v>223</v>
      </c>
      <c r="D48" s="267"/>
      <c r="E48" s="268"/>
      <c r="F48" s="269"/>
      <c r="G48" s="270"/>
      <c r="H48" s="146"/>
      <c r="I48" s="146"/>
      <c r="J48" s="146"/>
      <c r="K48" s="146"/>
      <c r="L48" s="146"/>
      <c r="M48" s="146"/>
      <c r="N48" s="140"/>
      <c r="O48" s="140"/>
      <c r="P48" s="140"/>
      <c r="Q48" s="140"/>
      <c r="R48" s="140"/>
      <c r="S48" s="140"/>
      <c r="T48" s="141"/>
      <c r="U48" s="140"/>
      <c r="V48" s="133"/>
      <c r="W48" s="133"/>
      <c r="X48" s="133"/>
      <c r="Y48" s="133"/>
      <c r="Z48" s="133"/>
      <c r="AA48" s="133"/>
      <c r="AB48" s="133"/>
      <c r="AC48" s="133"/>
      <c r="AD48" s="133"/>
      <c r="AE48" s="133" t="s">
        <v>92</v>
      </c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5" t="str">
        <f>C48</f>
        <v>Odvoz dřeva na skládku.</v>
      </c>
      <c r="BB48" s="133"/>
      <c r="BC48" s="133"/>
      <c r="BD48" s="133"/>
      <c r="BE48" s="133"/>
      <c r="BF48" s="133"/>
      <c r="BG48" s="133"/>
      <c r="BH48" s="133"/>
    </row>
    <row r="49" spans="1:60" ht="12.75" outlineLevel="1">
      <c r="A49" s="134"/>
      <c r="B49" s="134"/>
      <c r="C49" s="165" t="s">
        <v>217</v>
      </c>
      <c r="D49" s="142"/>
      <c r="E49" s="144">
        <v>4</v>
      </c>
      <c r="F49" s="146"/>
      <c r="G49" s="146"/>
      <c r="H49" s="146"/>
      <c r="I49" s="146"/>
      <c r="J49" s="146"/>
      <c r="K49" s="146"/>
      <c r="L49" s="146"/>
      <c r="M49" s="146"/>
      <c r="N49" s="140"/>
      <c r="O49" s="140"/>
      <c r="P49" s="140"/>
      <c r="Q49" s="140"/>
      <c r="R49" s="140"/>
      <c r="S49" s="140"/>
      <c r="T49" s="141"/>
      <c r="U49" s="140"/>
      <c r="V49" s="133"/>
      <c r="W49" s="133"/>
      <c r="X49" s="133"/>
      <c r="Y49" s="133"/>
      <c r="Z49" s="133"/>
      <c r="AA49" s="133"/>
      <c r="AB49" s="133"/>
      <c r="AC49" s="133"/>
      <c r="AD49" s="133"/>
      <c r="AE49" s="133" t="s">
        <v>94</v>
      </c>
      <c r="AF49" s="133">
        <v>0</v>
      </c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</row>
    <row r="50" spans="1:60" ht="12.75" outlineLevel="1">
      <c r="A50" s="134">
        <v>14</v>
      </c>
      <c r="B50" s="134" t="s">
        <v>224</v>
      </c>
      <c r="C50" s="164" t="s">
        <v>225</v>
      </c>
      <c r="D50" s="140" t="s">
        <v>226</v>
      </c>
      <c r="E50" s="143">
        <v>67.5598</v>
      </c>
      <c r="F50" s="145"/>
      <c r="G50" s="146">
        <f>ROUND(E50*F50,2)</f>
        <v>0</v>
      </c>
      <c r="H50" s="145"/>
      <c r="I50" s="146">
        <f>ROUND(E50*H50,2)</f>
        <v>0</v>
      </c>
      <c r="J50" s="145"/>
      <c r="K50" s="146">
        <f>ROUND(E50*J50,2)</f>
        <v>0</v>
      </c>
      <c r="L50" s="146">
        <v>21</v>
      </c>
      <c r="M50" s="146">
        <f>G50*(1+L50/100)</f>
        <v>0</v>
      </c>
      <c r="N50" s="140">
        <v>0</v>
      </c>
      <c r="O50" s="140">
        <f>ROUND(E50*N50,5)</f>
        <v>0</v>
      </c>
      <c r="P50" s="140">
        <v>0</v>
      </c>
      <c r="Q50" s="140">
        <f>ROUND(E50*P50,5)</f>
        <v>0</v>
      </c>
      <c r="R50" s="140"/>
      <c r="S50" s="140"/>
      <c r="T50" s="141">
        <v>0</v>
      </c>
      <c r="U50" s="140">
        <f>ROUND(E50*T50,2)</f>
        <v>0</v>
      </c>
      <c r="V50" s="133"/>
      <c r="W50" s="133"/>
      <c r="X50" s="133"/>
      <c r="Y50" s="133"/>
      <c r="Z50" s="133"/>
      <c r="AA50" s="133"/>
      <c r="AB50" s="133"/>
      <c r="AC50" s="133"/>
      <c r="AD50" s="133"/>
      <c r="AE50" s="133" t="s">
        <v>90</v>
      </c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</row>
    <row r="51" spans="1:60" ht="22.5" outlineLevel="1">
      <c r="A51" s="134"/>
      <c r="B51" s="134"/>
      <c r="C51" s="266" t="s">
        <v>227</v>
      </c>
      <c r="D51" s="267"/>
      <c r="E51" s="268"/>
      <c r="F51" s="269"/>
      <c r="G51" s="270"/>
      <c r="H51" s="146"/>
      <c r="I51" s="146"/>
      <c r="J51" s="146"/>
      <c r="K51" s="146"/>
      <c r="L51" s="146"/>
      <c r="M51" s="146"/>
      <c r="N51" s="140"/>
      <c r="O51" s="140"/>
      <c r="P51" s="140"/>
      <c r="Q51" s="140"/>
      <c r="R51" s="140"/>
      <c r="S51" s="140"/>
      <c r="T51" s="141"/>
      <c r="U51" s="140"/>
      <c r="V51" s="133"/>
      <c r="W51" s="133"/>
      <c r="X51" s="133"/>
      <c r="Y51" s="133"/>
      <c r="Z51" s="133"/>
      <c r="AA51" s="133"/>
      <c r="AB51" s="133"/>
      <c r="AC51" s="133"/>
      <c r="AD51" s="133"/>
      <c r="AE51" s="133" t="s">
        <v>92</v>
      </c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5" t="str">
        <f>C51</f>
        <v>Poplatek na skládku je orientační. Přesnou částku je nutné zjistit u organizace, která skládku provozuje.</v>
      </c>
      <c r="BB51" s="133"/>
      <c r="BC51" s="133"/>
      <c r="BD51" s="133"/>
      <c r="BE51" s="133"/>
      <c r="BF51" s="133"/>
      <c r="BG51" s="133"/>
      <c r="BH51" s="133"/>
    </row>
    <row r="52" spans="1:60" ht="12.75" outlineLevel="1">
      <c r="A52" s="134"/>
      <c r="B52" s="134"/>
      <c r="C52" s="165" t="s">
        <v>228</v>
      </c>
      <c r="D52" s="142"/>
      <c r="E52" s="144">
        <v>67.5598</v>
      </c>
      <c r="F52" s="146"/>
      <c r="G52" s="146"/>
      <c r="H52" s="146"/>
      <c r="I52" s="146"/>
      <c r="J52" s="146"/>
      <c r="K52" s="146"/>
      <c r="L52" s="146"/>
      <c r="M52" s="146"/>
      <c r="N52" s="140"/>
      <c r="O52" s="140"/>
      <c r="P52" s="140"/>
      <c r="Q52" s="140"/>
      <c r="R52" s="140"/>
      <c r="S52" s="140"/>
      <c r="T52" s="141"/>
      <c r="U52" s="140"/>
      <c r="V52" s="133"/>
      <c r="W52" s="133"/>
      <c r="X52" s="133"/>
      <c r="Y52" s="133"/>
      <c r="Z52" s="133"/>
      <c r="AA52" s="133"/>
      <c r="AB52" s="133"/>
      <c r="AC52" s="133"/>
      <c r="AD52" s="133"/>
      <c r="AE52" s="133" t="s">
        <v>94</v>
      </c>
      <c r="AF52" s="133">
        <v>0</v>
      </c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</row>
    <row r="53" spans="1:60" ht="12.75" outlineLevel="1">
      <c r="A53" s="134">
        <v>15</v>
      </c>
      <c r="B53" s="134" t="s">
        <v>229</v>
      </c>
      <c r="C53" s="164" t="s">
        <v>230</v>
      </c>
      <c r="D53" s="140" t="s">
        <v>181</v>
      </c>
      <c r="E53" s="143">
        <v>170.57</v>
      </c>
      <c r="F53" s="145"/>
      <c r="G53" s="146">
        <f>ROUND(E53*F53,2)</f>
        <v>0</v>
      </c>
      <c r="H53" s="145"/>
      <c r="I53" s="146">
        <f>ROUND(E53*H53,2)</f>
        <v>0</v>
      </c>
      <c r="J53" s="145"/>
      <c r="K53" s="146">
        <f>ROUND(E53*J53,2)</f>
        <v>0</v>
      </c>
      <c r="L53" s="146">
        <v>21</v>
      </c>
      <c r="M53" s="146">
        <f>G53*(1+L53/100)</f>
        <v>0</v>
      </c>
      <c r="N53" s="140">
        <v>0</v>
      </c>
      <c r="O53" s="140">
        <f>ROUND(E53*N53,5)</f>
        <v>0</v>
      </c>
      <c r="P53" s="140">
        <v>0</v>
      </c>
      <c r="Q53" s="140">
        <f>ROUND(E53*P53,5)</f>
        <v>0</v>
      </c>
      <c r="R53" s="140"/>
      <c r="S53" s="140"/>
      <c r="T53" s="141">
        <v>0.02</v>
      </c>
      <c r="U53" s="140">
        <f>ROUND(E53*T53,2)</f>
        <v>3.41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33" t="s">
        <v>90</v>
      </c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</row>
    <row r="54" spans="1:60" ht="12.75" outlineLevel="1">
      <c r="A54" s="134"/>
      <c r="B54" s="134"/>
      <c r="C54" s="165" t="s">
        <v>231</v>
      </c>
      <c r="D54" s="142"/>
      <c r="E54" s="144">
        <v>170.57</v>
      </c>
      <c r="F54" s="146"/>
      <c r="G54" s="146"/>
      <c r="H54" s="146"/>
      <c r="I54" s="146"/>
      <c r="J54" s="146"/>
      <c r="K54" s="146"/>
      <c r="L54" s="146"/>
      <c r="M54" s="146"/>
      <c r="N54" s="140"/>
      <c r="O54" s="140"/>
      <c r="P54" s="140"/>
      <c r="Q54" s="140"/>
      <c r="R54" s="140"/>
      <c r="S54" s="140"/>
      <c r="T54" s="141"/>
      <c r="U54" s="140"/>
      <c r="V54" s="133"/>
      <c r="W54" s="133"/>
      <c r="X54" s="133"/>
      <c r="Y54" s="133"/>
      <c r="Z54" s="133"/>
      <c r="AA54" s="133"/>
      <c r="AB54" s="133"/>
      <c r="AC54" s="133"/>
      <c r="AD54" s="133"/>
      <c r="AE54" s="133" t="s">
        <v>94</v>
      </c>
      <c r="AF54" s="133">
        <v>0</v>
      </c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</row>
    <row r="55" spans="1:60" ht="22.5" outlineLevel="1">
      <c r="A55" s="134">
        <v>16</v>
      </c>
      <c r="B55" s="134" t="s">
        <v>232</v>
      </c>
      <c r="C55" s="164" t="s">
        <v>233</v>
      </c>
      <c r="D55" s="140" t="s">
        <v>181</v>
      </c>
      <c r="E55" s="143">
        <v>35.6</v>
      </c>
      <c r="F55" s="145"/>
      <c r="G55" s="146">
        <f>ROUND(E55*F55,2)</f>
        <v>0</v>
      </c>
      <c r="H55" s="145"/>
      <c r="I55" s="146">
        <f>ROUND(E55*H55,2)</f>
        <v>0</v>
      </c>
      <c r="J55" s="145"/>
      <c r="K55" s="146">
        <f>ROUND(E55*J55,2)</f>
        <v>0</v>
      </c>
      <c r="L55" s="146">
        <v>21</v>
      </c>
      <c r="M55" s="146">
        <f>G55*(1+L55/100)</f>
        <v>0</v>
      </c>
      <c r="N55" s="140">
        <v>3E-05</v>
      </c>
      <c r="O55" s="140">
        <f>ROUND(E55*N55,5)</f>
        <v>0.00107</v>
      </c>
      <c r="P55" s="140">
        <v>0</v>
      </c>
      <c r="Q55" s="140">
        <f>ROUND(E55*P55,5)</f>
        <v>0</v>
      </c>
      <c r="R55" s="140"/>
      <c r="S55" s="140"/>
      <c r="T55" s="141">
        <v>0.33</v>
      </c>
      <c r="U55" s="140">
        <f>ROUND(E55*T55,2)</f>
        <v>11.75</v>
      </c>
      <c r="V55" s="133"/>
      <c r="W55" s="133"/>
      <c r="X55" s="133"/>
      <c r="Y55" s="133"/>
      <c r="Z55" s="133"/>
      <c r="AA55" s="133"/>
      <c r="AB55" s="133"/>
      <c r="AC55" s="133"/>
      <c r="AD55" s="133"/>
      <c r="AE55" s="133" t="s">
        <v>171</v>
      </c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</row>
    <row r="56" spans="1:60" ht="12.75" outlineLevel="1">
      <c r="A56" s="134"/>
      <c r="B56" s="134"/>
      <c r="C56" s="266" t="s">
        <v>234</v>
      </c>
      <c r="D56" s="267"/>
      <c r="E56" s="268"/>
      <c r="F56" s="269"/>
      <c r="G56" s="270"/>
      <c r="H56" s="146"/>
      <c r="I56" s="146"/>
      <c r="J56" s="146"/>
      <c r="K56" s="146"/>
      <c r="L56" s="146"/>
      <c r="M56" s="146"/>
      <c r="N56" s="140"/>
      <c r="O56" s="140"/>
      <c r="P56" s="140"/>
      <c r="Q56" s="140"/>
      <c r="R56" s="140"/>
      <c r="S56" s="140"/>
      <c r="T56" s="141"/>
      <c r="U56" s="140"/>
      <c r="V56" s="133"/>
      <c r="W56" s="133"/>
      <c r="X56" s="133"/>
      <c r="Y56" s="133"/>
      <c r="Z56" s="133"/>
      <c r="AA56" s="133"/>
      <c r="AB56" s="133"/>
      <c r="AC56" s="133"/>
      <c r="AD56" s="133"/>
      <c r="AE56" s="133" t="s">
        <v>92</v>
      </c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5" t="str">
        <f>C56</f>
        <v>Ornice za obrubou šířka 1,00 m ( změřeno programem Auto CAD )</v>
      </c>
      <c r="BB56" s="133"/>
      <c r="BC56" s="133"/>
      <c r="BD56" s="133"/>
      <c r="BE56" s="133"/>
      <c r="BF56" s="133"/>
      <c r="BG56" s="133"/>
      <c r="BH56" s="133"/>
    </row>
    <row r="57" spans="1:60" ht="12.75" outlineLevel="1">
      <c r="A57" s="134"/>
      <c r="B57" s="134"/>
      <c r="C57" s="165" t="s">
        <v>235</v>
      </c>
      <c r="D57" s="142"/>
      <c r="E57" s="144">
        <v>35.6</v>
      </c>
      <c r="F57" s="146"/>
      <c r="G57" s="146"/>
      <c r="H57" s="146"/>
      <c r="I57" s="146"/>
      <c r="J57" s="146"/>
      <c r="K57" s="146"/>
      <c r="L57" s="146"/>
      <c r="M57" s="146"/>
      <c r="N57" s="140"/>
      <c r="O57" s="140"/>
      <c r="P57" s="140"/>
      <c r="Q57" s="140"/>
      <c r="R57" s="140"/>
      <c r="S57" s="140"/>
      <c r="T57" s="141"/>
      <c r="U57" s="140"/>
      <c r="V57" s="133"/>
      <c r="W57" s="133"/>
      <c r="X57" s="133"/>
      <c r="Y57" s="133"/>
      <c r="Z57" s="133"/>
      <c r="AA57" s="133"/>
      <c r="AB57" s="133"/>
      <c r="AC57" s="133"/>
      <c r="AD57" s="133"/>
      <c r="AE57" s="133" t="s">
        <v>94</v>
      </c>
      <c r="AF57" s="133">
        <v>0</v>
      </c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</row>
    <row r="58" spans="1:60" ht="12.75" outlineLevel="1">
      <c r="A58" s="134">
        <v>17</v>
      </c>
      <c r="B58" s="134" t="s">
        <v>236</v>
      </c>
      <c r="C58" s="164" t="s">
        <v>237</v>
      </c>
      <c r="D58" s="140" t="s">
        <v>181</v>
      </c>
      <c r="E58" s="143">
        <v>35.6</v>
      </c>
      <c r="F58" s="145"/>
      <c r="G58" s="146">
        <f>ROUND(E58*F58,2)</f>
        <v>0</v>
      </c>
      <c r="H58" s="145"/>
      <c r="I58" s="146">
        <f>ROUND(E58*H58,2)</f>
        <v>0</v>
      </c>
      <c r="J58" s="145"/>
      <c r="K58" s="146">
        <f>ROUND(E58*J58,2)</f>
        <v>0</v>
      </c>
      <c r="L58" s="146">
        <v>21</v>
      </c>
      <c r="M58" s="146">
        <f>G58*(1+L58/100)</f>
        <v>0</v>
      </c>
      <c r="N58" s="140">
        <v>3E-05</v>
      </c>
      <c r="O58" s="140">
        <f>ROUND(E58*N58,5)</f>
        <v>0.00107</v>
      </c>
      <c r="P58" s="140">
        <v>0</v>
      </c>
      <c r="Q58" s="140">
        <f>ROUND(E58*P58,5)</f>
        <v>0</v>
      </c>
      <c r="R58" s="140"/>
      <c r="S58" s="140"/>
      <c r="T58" s="141">
        <v>0.06</v>
      </c>
      <c r="U58" s="140">
        <f>ROUND(E58*T58,2)</f>
        <v>2.14</v>
      </c>
      <c r="V58" s="133"/>
      <c r="W58" s="133"/>
      <c r="X58" s="133"/>
      <c r="Y58" s="133"/>
      <c r="Z58" s="133"/>
      <c r="AA58" s="133"/>
      <c r="AB58" s="133"/>
      <c r="AC58" s="133"/>
      <c r="AD58" s="133"/>
      <c r="AE58" s="133" t="s">
        <v>171</v>
      </c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</row>
    <row r="59" spans="1:60" ht="12.75" outlineLevel="1">
      <c r="A59" s="134"/>
      <c r="B59" s="134"/>
      <c r="C59" s="165" t="s">
        <v>235</v>
      </c>
      <c r="D59" s="142"/>
      <c r="E59" s="144">
        <v>35.6</v>
      </c>
      <c r="F59" s="146"/>
      <c r="G59" s="146"/>
      <c r="H59" s="146"/>
      <c r="I59" s="146"/>
      <c r="J59" s="146"/>
      <c r="K59" s="146"/>
      <c r="L59" s="146"/>
      <c r="M59" s="146"/>
      <c r="N59" s="140"/>
      <c r="O59" s="140"/>
      <c r="P59" s="140"/>
      <c r="Q59" s="140"/>
      <c r="R59" s="140"/>
      <c r="S59" s="140"/>
      <c r="T59" s="141"/>
      <c r="U59" s="140"/>
      <c r="V59" s="133"/>
      <c r="W59" s="133"/>
      <c r="X59" s="133"/>
      <c r="Y59" s="133"/>
      <c r="Z59" s="133"/>
      <c r="AA59" s="133"/>
      <c r="AB59" s="133"/>
      <c r="AC59" s="133"/>
      <c r="AD59" s="133"/>
      <c r="AE59" s="133" t="s">
        <v>94</v>
      </c>
      <c r="AF59" s="133">
        <v>0</v>
      </c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</row>
    <row r="60" spans="1:60" ht="12.75" outlineLevel="1">
      <c r="A60" s="134">
        <v>18</v>
      </c>
      <c r="B60" s="134" t="s">
        <v>238</v>
      </c>
      <c r="C60" s="164" t="s">
        <v>239</v>
      </c>
      <c r="D60" s="140" t="s">
        <v>215</v>
      </c>
      <c r="E60" s="143">
        <v>1</v>
      </c>
      <c r="F60" s="145"/>
      <c r="G60" s="146">
        <f>ROUND(E60*F60,2)</f>
        <v>0</v>
      </c>
      <c r="H60" s="145"/>
      <c r="I60" s="146">
        <f>ROUND(E60*H60,2)</f>
        <v>0</v>
      </c>
      <c r="J60" s="145"/>
      <c r="K60" s="146">
        <f>ROUND(E60*J60,2)</f>
        <v>0</v>
      </c>
      <c r="L60" s="146">
        <v>21</v>
      </c>
      <c r="M60" s="146">
        <f>G60*(1+L60/100)</f>
        <v>0</v>
      </c>
      <c r="N60" s="140">
        <v>0.0051</v>
      </c>
      <c r="O60" s="140">
        <f>ROUND(E60*N60,5)</f>
        <v>0.0051</v>
      </c>
      <c r="P60" s="140">
        <v>0</v>
      </c>
      <c r="Q60" s="140">
        <f>ROUND(E60*P60,5)</f>
        <v>0</v>
      </c>
      <c r="R60" s="140"/>
      <c r="S60" s="140"/>
      <c r="T60" s="141">
        <v>0</v>
      </c>
      <c r="U60" s="140">
        <f>ROUND(E60*T60,2)</f>
        <v>0</v>
      </c>
      <c r="V60" s="133"/>
      <c r="W60" s="133"/>
      <c r="X60" s="133"/>
      <c r="Y60" s="133"/>
      <c r="Z60" s="133"/>
      <c r="AA60" s="133"/>
      <c r="AB60" s="133"/>
      <c r="AC60" s="133"/>
      <c r="AD60" s="133"/>
      <c r="AE60" s="133" t="s">
        <v>240</v>
      </c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</row>
    <row r="61" spans="1:60" ht="12.75" outlineLevel="1">
      <c r="A61" s="134"/>
      <c r="B61" s="134"/>
      <c r="C61" s="165" t="s">
        <v>93</v>
      </c>
      <c r="D61" s="142"/>
      <c r="E61" s="144">
        <v>1</v>
      </c>
      <c r="F61" s="146"/>
      <c r="G61" s="146"/>
      <c r="H61" s="146"/>
      <c r="I61" s="146"/>
      <c r="J61" s="146"/>
      <c r="K61" s="146"/>
      <c r="L61" s="146"/>
      <c r="M61" s="146"/>
      <c r="N61" s="140"/>
      <c r="O61" s="140"/>
      <c r="P61" s="140"/>
      <c r="Q61" s="140"/>
      <c r="R61" s="140"/>
      <c r="S61" s="140"/>
      <c r="T61" s="141"/>
      <c r="U61" s="140"/>
      <c r="V61" s="133"/>
      <c r="W61" s="133"/>
      <c r="X61" s="133"/>
      <c r="Y61" s="133"/>
      <c r="Z61" s="133"/>
      <c r="AA61" s="133"/>
      <c r="AB61" s="133"/>
      <c r="AC61" s="133"/>
      <c r="AD61" s="133"/>
      <c r="AE61" s="133" t="s">
        <v>94</v>
      </c>
      <c r="AF61" s="133">
        <v>0</v>
      </c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</row>
    <row r="62" spans="1:31" ht="12.75">
      <c r="A62" s="181" t="s">
        <v>85</v>
      </c>
      <c r="B62" s="181" t="s">
        <v>152</v>
      </c>
      <c r="C62" s="182" t="s">
        <v>153</v>
      </c>
      <c r="D62" s="183"/>
      <c r="E62" s="184"/>
      <c r="F62" s="185"/>
      <c r="G62" s="185">
        <f>SUMIF(AE63:AE90,"&lt;&gt;NOR",G63:G90)</f>
        <v>0</v>
      </c>
      <c r="H62" s="185"/>
      <c r="I62" s="185">
        <f>SUM(I63:I90)</f>
        <v>0</v>
      </c>
      <c r="J62" s="185"/>
      <c r="K62" s="185">
        <f>SUM(K63:K90)</f>
        <v>0</v>
      </c>
      <c r="L62" s="185"/>
      <c r="M62" s="185">
        <f>SUM(M63:M90)</f>
        <v>0</v>
      </c>
      <c r="N62" s="183"/>
      <c r="O62" s="183">
        <f>SUM(O63:O90)</f>
        <v>199.97788000000003</v>
      </c>
      <c r="P62" s="183"/>
      <c r="Q62" s="183">
        <f>SUM(Q63:Q90)</f>
        <v>0</v>
      </c>
      <c r="R62" s="183"/>
      <c r="S62" s="183"/>
      <c r="T62" s="186"/>
      <c r="U62" s="183">
        <f>SUM(U63:U90)</f>
        <v>126.46</v>
      </c>
      <c r="AE62" t="s">
        <v>86</v>
      </c>
    </row>
    <row r="63" spans="1:60" ht="12.75" outlineLevel="1">
      <c r="A63" s="134">
        <v>19</v>
      </c>
      <c r="B63" s="134" t="s">
        <v>367</v>
      </c>
      <c r="C63" s="164" t="s">
        <v>368</v>
      </c>
      <c r="D63" s="140" t="s">
        <v>181</v>
      </c>
      <c r="E63" s="143">
        <v>170.57</v>
      </c>
      <c r="F63" s="145"/>
      <c r="G63" s="146">
        <f>ROUND(E63*F63,2)</f>
        <v>0</v>
      </c>
      <c r="H63" s="145"/>
      <c r="I63" s="146">
        <f>ROUND(E63*H63,2)</f>
        <v>0</v>
      </c>
      <c r="J63" s="145"/>
      <c r="K63" s="146">
        <f>ROUND(E63*J63,2)</f>
        <v>0</v>
      </c>
      <c r="L63" s="146">
        <v>21</v>
      </c>
      <c r="M63" s="146">
        <f>G63*(1+L63/100)</f>
        <v>0</v>
      </c>
      <c r="N63" s="140">
        <v>0.16192</v>
      </c>
      <c r="O63" s="140">
        <f>ROUND(E63*N63,5)</f>
        <v>27.61869</v>
      </c>
      <c r="P63" s="140">
        <v>0</v>
      </c>
      <c r="Q63" s="140">
        <f>ROUND(E63*P63,5)</f>
        <v>0</v>
      </c>
      <c r="R63" s="140"/>
      <c r="S63" s="140"/>
      <c r="T63" s="141">
        <v>0.024</v>
      </c>
      <c r="U63" s="140">
        <f>ROUND(E63*T63,2)</f>
        <v>4.09</v>
      </c>
      <c r="V63" s="133"/>
      <c r="W63" s="133"/>
      <c r="X63" s="133"/>
      <c r="Y63" s="133"/>
      <c r="Z63" s="133"/>
      <c r="AA63" s="133"/>
      <c r="AB63" s="133"/>
      <c r="AC63" s="133"/>
      <c r="AD63" s="133"/>
      <c r="AE63" s="133" t="s">
        <v>90</v>
      </c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</row>
    <row r="64" spans="1:60" ht="22.5" outlineLevel="1">
      <c r="A64" s="134"/>
      <c r="B64" s="134"/>
      <c r="C64" s="266" t="s">
        <v>369</v>
      </c>
      <c r="D64" s="267"/>
      <c r="E64" s="268"/>
      <c r="F64" s="269"/>
      <c r="G64" s="270"/>
      <c r="H64" s="146"/>
      <c r="I64" s="146"/>
      <c r="J64" s="146"/>
      <c r="K64" s="146"/>
      <c r="L64" s="146"/>
      <c r="M64" s="146"/>
      <c r="N64" s="140"/>
      <c r="O64" s="140"/>
      <c r="P64" s="140"/>
      <c r="Q64" s="140"/>
      <c r="R64" s="140"/>
      <c r="S64" s="140"/>
      <c r="T64" s="141"/>
      <c r="U64" s="140"/>
      <c r="V64" s="133"/>
      <c r="W64" s="133"/>
      <c r="X64" s="133"/>
      <c r="Y64" s="133"/>
      <c r="Z64" s="133"/>
      <c r="AA64" s="133"/>
      <c r="AB64" s="133"/>
      <c r="AC64" s="133"/>
      <c r="AD64" s="133"/>
      <c r="AE64" s="133" t="s">
        <v>92</v>
      </c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5" t="str">
        <f>C64</f>
        <v>Podklad nebo podsyp ze štěrkopísku 0/8 s rozprostřením, vlhčením a zhutněním. Štěrkopísek je možné nahradit štěrkodrtí 0/8. Vrstva tl. 60-100 mm, průměrná vrstva 80 mm.</v>
      </c>
      <c r="BB64" s="133"/>
      <c r="BC64" s="133"/>
      <c r="BD64" s="133"/>
      <c r="BE64" s="133"/>
      <c r="BF64" s="133"/>
      <c r="BG64" s="133"/>
      <c r="BH64" s="133"/>
    </row>
    <row r="65" spans="1:60" ht="12.75" outlineLevel="1">
      <c r="A65" s="134"/>
      <c r="B65" s="134"/>
      <c r="C65" s="165" t="s">
        <v>231</v>
      </c>
      <c r="D65" s="142"/>
      <c r="E65" s="144">
        <v>170.57</v>
      </c>
      <c r="F65" s="146"/>
      <c r="G65" s="146"/>
      <c r="H65" s="146"/>
      <c r="I65" s="146"/>
      <c r="J65" s="146"/>
      <c r="K65" s="146"/>
      <c r="L65" s="146"/>
      <c r="M65" s="146"/>
      <c r="N65" s="140"/>
      <c r="O65" s="140"/>
      <c r="P65" s="140"/>
      <c r="Q65" s="140"/>
      <c r="R65" s="140"/>
      <c r="S65" s="140"/>
      <c r="T65" s="141"/>
      <c r="U65" s="140"/>
      <c r="V65" s="133"/>
      <c r="W65" s="133"/>
      <c r="X65" s="133"/>
      <c r="Y65" s="133"/>
      <c r="Z65" s="133"/>
      <c r="AA65" s="133"/>
      <c r="AB65" s="133"/>
      <c r="AC65" s="133"/>
      <c r="AD65" s="133"/>
      <c r="AE65" s="133" t="s">
        <v>94</v>
      </c>
      <c r="AF65" s="133">
        <v>0</v>
      </c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</row>
    <row r="66" spans="1:60" ht="22.5" outlineLevel="1">
      <c r="A66" s="134">
        <v>20</v>
      </c>
      <c r="B66" s="134" t="s">
        <v>370</v>
      </c>
      <c r="C66" s="164" t="s">
        <v>371</v>
      </c>
      <c r="D66" s="140" t="s">
        <v>181</v>
      </c>
      <c r="E66" s="143">
        <v>170.57</v>
      </c>
      <c r="F66" s="145"/>
      <c r="G66" s="146">
        <f>ROUND(E66*F66,2)</f>
        <v>0</v>
      </c>
      <c r="H66" s="145"/>
      <c r="I66" s="146">
        <f>ROUND(E66*H66,2)</f>
        <v>0</v>
      </c>
      <c r="J66" s="145"/>
      <c r="K66" s="146">
        <f>ROUND(E66*J66,2)</f>
        <v>0</v>
      </c>
      <c r="L66" s="146">
        <v>21</v>
      </c>
      <c r="M66" s="146">
        <f>G66*(1+L66/100)</f>
        <v>0</v>
      </c>
      <c r="N66" s="140">
        <v>0.71644</v>
      </c>
      <c r="O66" s="140">
        <f>ROUND(E66*N66,5)</f>
        <v>122.20317</v>
      </c>
      <c r="P66" s="140">
        <v>0</v>
      </c>
      <c r="Q66" s="140">
        <f>ROUND(E66*P66,5)</f>
        <v>0</v>
      </c>
      <c r="R66" s="140"/>
      <c r="S66" s="140"/>
      <c r="T66" s="141">
        <v>0.073</v>
      </c>
      <c r="U66" s="140">
        <f>ROUND(E66*T66,2)</f>
        <v>12.45</v>
      </c>
      <c r="V66" s="133"/>
      <c r="W66" s="133"/>
      <c r="X66" s="133"/>
      <c r="Y66" s="133"/>
      <c r="Z66" s="133"/>
      <c r="AA66" s="133"/>
      <c r="AB66" s="133"/>
      <c r="AC66" s="133"/>
      <c r="AD66" s="133"/>
      <c r="AE66" s="133" t="s">
        <v>90</v>
      </c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</row>
    <row r="67" spans="1:60" ht="22.5" outlineLevel="1">
      <c r="A67" s="134"/>
      <c r="B67" s="134"/>
      <c r="C67" s="266" t="s">
        <v>372</v>
      </c>
      <c r="D67" s="267"/>
      <c r="E67" s="268"/>
      <c r="F67" s="269"/>
      <c r="G67" s="270"/>
      <c r="H67" s="146"/>
      <c r="I67" s="146"/>
      <c r="J67" s="146"/>
      <c r="K67" s="146"/>
      <c r="L67" s="146"/>
      <c r="M67" s="146"/>
      <c r="N67" s="140"/>
      <c r="O67" s="140"/>
      <c r="P67" s="140"/>
      <c r="Q67" s="140"/>
      <c r="R67" s="140"/>
      <c r="S67" s="140"/>
      <c r="T67" s="141"/>
      <c r="U67" s="140"/>
      <c r="V67" s="133"/>
      <c r="W67" s="133"/>
      <c r="X67" s="133"/>
      <c r="Y67" s="133"/>
      <c r="Z67" s="133"/>
      <c r="AA67" s="133"/>
      <c r="AB67" s="133"/>
      <c r="AC67" s="133"/>
      <c r="AD67" s="133"/>
      <c r="AE67" s="133" t="s">
        <v>92</v>
      </c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5" t="str">
        <f>C67</f>
        <v>Podklad nebo kryt z kameniva hrubého drceného vel. 32 - 63 mm s výplňovým kamenivem 8-16 mm (vibrovaný štěrk), s rozprostřením, vlhčením a zhutněním.</v>
      </c>
      <c r="BB67" s="133"/>
      <c r="BC67" s="133"/>
      <c r="BD67" s="133"/>
      <c r="BE67" s="133"/>
      <c r="BF67" s="133"/>
      <c r="BG67" s="133"/>
      <c r="BH67" s="133"/>
    </row>
    <row r="68" spans="1:60" ht="12.75" outlineLevel="1">
      <c r="A68" s="134"/>
      <c r="B68" s="134"/>
      <c r="C68" s="165" t="s">
        <v>231</v>
      </c>
      <c r="D68" s="142"/>
      <c r="E68" s="144">
        <v>170.57</v>
      </c>
      <c r="F68" s="146"/>
      <c r="G68" s="146"/>
      <c r="H68" s="146"/>
      <c r="I68" s="146"/>
      <c r="J68" s="146"/>
      <c r="K68" s="146"/>
      <c r="L68" s="146"/>
      <c r="M68" s="146"/>
      <c r="N68" s="140"/>
      <c r="O68" s="140"/>
      <c r="P68" s="140"/>
      <c r="Q68" s="140"/>
      <c r="R68" s="140"/>
      <c r="S68" s="140"/>
      <c r="T68" s="141"/>
      <c r="U68" s="140"/>
      <c r="V68" s="133"/>
      <c r="W68" s="133"/>
      <c r="X68" s="133"/>
      <c r="Y68" s="133"/>
      <c r="Z68" s="133"/>
      <c r="AA68" s="133"/>
      <c r="AB68" s="133"/>
      <c r="AC68" s="133"/>
      <c r="AD68" s="133"/>
      <c r="AE68" s="133" t="s">
        <v>94</v>
      </c>
      <c r="AF68" s="133">
        <v>0</v>
      </c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</row>
    <row r="69" spans="1:60" ht="12.75" outlineLevel="1">
      <c r="A69" s="134">
        <v>21</v>
      </c>
      <c r="B69" s="134" t="s">
        <v>373</v>
      </c>
      <c r="C69" s="164" t="s">
        <v>374</v>
      </c>
      <c r="D69" s="140" t="s">
        <v>181</v>
      </c>
      <c r="E69" s="143">
        <v>138.96</v>
      </c>
      <c r="F69" s="145"/>
      <c r="G69" s="146">
        <f>ROUND(E69*F69,2)</f>
        <v>0</v>
      </c>
      <c r="H69" s="145"/>
      <c r="I69" s="146">
        <f>ROUND(E69*H69,2)</f>
        <v>0</v>
      </c>
      <c r="J69" s="145"/>
      <c r="K69" s="146">
        <f>ROUND(E69*J69,2)</f>
        <v>0</v>
      </c>
      <c r="L69" s="146">
        <v>21</v>
      </c>
      <c r="M69" s="146">
        <f>G69*(1+L69/100)</f>
        <v>0</v>
      </c>
      <c r="N69" s="140">
        <v>0.167</v>
      </c>
      <c r="O69" s="140">
        <f>ROUND(E69*N69,5)</f>
        <v>23.20632</v>
      </c>
      <c r="P69" s="140">
        <v>0</v>
      </c>
      <c r="Q69" s="140">
        <f>ROUND(E69*P69,5)</f>
        <v>0</v>
      </c>
      <c r="R69" s="140"/>
      <c r="S69" s="140"/>
      <c r="T69" s="141">
        <v>0.755</v>
      </c>
      <c r="U69" s="140">
        <f>ROUND(E69*T69,2)</f>
        <v>104.91</v>
      </c>
      <c r="V69" s="133"/>
      <c r="W69" s="133"/>
      <c r="X69" s="133"/>
      <c r="Y69" s="133"/>
      <c r="Z69" s="133"/>
      <c r="AA69" s="133"/>
      <c r="AB69" s="133"/>
      <c r="AC69" s="133"/>
      <c r="AD69" s="133"/>
      <c r="AE69" s="133" t="s">
        <v>90</v>
      </c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</row>
    <row r="70" spans="1:60" ht="22.5" outlineLevel="1">
      <c r="A70" s="134"/>
      <c r="B70" s="134"/>
      <c r="C70" s="266" t="s">
        <v>375</v>
      </c>
      <c r="D70" s="267"/>
      <c r="E70" s="268"/>
      <c r="F70" s="269"/>
      <c r="G70" s="270"/>
      <c r="H70" s="146"/>
      <c r="I70" s="146"/>
      <c r="J70" s="146"/>
      <c r="K70" s="146"/>
      <c r="L70" s="146"/>
      <c r="M70" s="146"/>
      <c r="N70" s="140"/>
      <c r="O70" s="140"/>
      <c r="P70" s="140"/>
      <c r="Q70" s="140"/>
      <c r="R70" s="140"/>
      <c r="S70" s="140"/>
      <c r="T70" s="141"/>
      <c r="U70" s="140"/>
      <c r="V70" s="133"/>
      <c r="W70" s="133"/>
      <c r="X70" s="133"/>
      <c r="Y70" s="133"/>
      <c r="Z70" s="133"/>
      <c r="AA70" s="133"/>
      <c r="AB70" s="133"/>
      <c r="AC70" s="133"/>
      <c r="AD70" s="133"/>
      <c r="AE70" s="133" t="s">
        <v>92</v>
      </c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5" t="str">
        <f>C70</f>
        <v>Kladení dlažby s provedením lože tl. do 40 mm, s vyplněním spár, s dvojím beraněním a se smetením přebytečného materiálu na vzdálenost do 3 m.</v>
      </c>
      <c r="BB70" s="133"/>
      <c r="BC70" s="133"/>
      <c r="BD70" s="133"/>
      <c r="BE70" s="133"/>
      <c r="BF70" s="133"/>
      <c r="BG70" s="133"/>
      <c r="BH70" s="133"/>
    </row>
    <row r="71" spans="1:60" ht="12.75" outlineLevel="1">
      <c r="A71" s="134"/>
      <c r="B71" s="134"/>
      <c r="C71" s="165" t="s">
        <v>241</v>
      </c>
      <c r="D71" s="142"/>
      <c r="E71" s="144">
        <v>138.96</v>
      </c>
      <c r="F71" s="146"/>
      <c r="G71" s="146"/>
      <c r="H71" s="146"/>
      <c r="I71" s="146"/>
      <c r="J71" s="146"/>
      <c r="K71" s="146"/>
      <c r="L71" s="146"/>
      <c r="M71" s="146"/>
      <c r="N71" s="140"/>
      <c r="O71" s="140"/>
      <c r="P71" s="140"/>
      <c r="Q71" s="140"/>
      <c r="R71" s="140"/>
      <c r="S71" s="140"/>
      <c r="T71" s="141"/>
      <c r="U71" s="140"/>
      <c r="V71" s="133"/>
      <c r="W71" s="133"/>
      <c r="X71" s="133"/>
      <c r="Y71" s="133"/>
      <c r="Z71" s="133"/>
      <c r="AA71" s="133"/>
      <c r="AB71" s="133"/>
      <c r="AC71" s="133"/>
      <c r="AD71" s="133"/>
      <c r="AE71" s="133" t="s">
        <v>94</v>
      </c>
      <c r="AF71" s="133">
        <v>0</v>
      </c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</row>
    <row r="72" spans="1:60" ht="12.75" outlineLevel="1">
      <c r="A72" s="134">
        <v>22</v>
      </c>
      <c r="B72" s="134" t="s">
        <v>376</v>
      </c>
      <c r="C72" s="164" t="s">
        <v>377</v>
      </c>
      <c r="D72" s="140" t="s">
        <v>215</v>
      </c>
      <c r="E72" s="143">
        <v>2495</v>
      </c>
      <c r="F72" s="145"/>
      <c r="G72" s="146">
        <f>ROUND(E72*F72,2)</f>
        <v>0</v>
      </c>
      <c r="H72" s="145"/>
      <c r="I72" s="146">
        <f>ROUND(E72*H72,2)</f>
        <v>0</v>
      </c>
      <c r="J72" s="145"/>
      <c r="K72" s="146">
        <f>ROUND(E72*J72,2)</f>
        <v>0</v>
      </c>
      <c r="L72" s="146">
        <v>21</v>
      </c>
      <c r="M72" s="146">
        <f>G72*(1+L72/100)</f>
        <v>0</v>
      </c>
      <c r="N72" s="140">
        <v>0.009</v>
      </c>
      <c r="O72" s="140">
        <f>ROUND(E72*N72,5)</f>
        <v>22.455</v>
      </c>
      <c r="P72" s="140">
        <v>0</v>
      </c>
      <c r="Q72" s="140">
        <f>ROUND(E72*P72,5)</f>
        <v>0</v>
      </c>
      <c r="R72" s="140"/>
      <c r="S72" s="140"/>
      <c r="T72" s="141">
        <v>0</v>
      </c>
      <c r="U72" s="140">
        <f>ROUND(E72*T72,2)</f>
        <v>0</v>
      </c>
      <c r="V72" s="133"/>
      <c r="W72" s="133"/>
      <c r="X72" s="133"/>
      <c r="Y72" s="133"/>
      <c r="Z72" s="133"/>
      <c r="AA72" s="133"/>
      <c r="AB72" s="133"/>
      <c r="AC72" s="133"/>
      <c r="AD72" s="133"/>
      <c r="AE72" s="133" t="s">
        <v>240</v>
      </c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</row>
    <row r="73" spans="1:60" ht="22.5" outlineLevel="1">
      <c r="A73" s="134"/>
      <c r="B73" s="134"/>
      <c r="C73" s="266" t="s">
        <v>378</v>
      </c>
      <c r="D73" s="267"/>
      <c r="E73" s="268"/>
      <c r="F73" s="269"/>
      <c r="G73" s="270"/>
      <c r="H73" s="146"/>
      <c r="I73" s="146"/>
      <c r="J73" s="146"/>
      <c r="K73" s="146"/>
      <c r="L73" s="146"/>
      <c r="M73" s="146"/>
      <c r="N73" s="140"/>
      <c r="O73" s="140"/>
      <c r="P73" s="140"/>
      <c r="Q73" s="140"/>
      <c r="R73" s="140"/>
      <c r="S73" s="140"/>
      <c r="T73" s="141"/>
      <c r="U73" s="140"/>
      <c r="V73" s="133"/>
      <c r="W73" s="133"/>
      <c r="X73" s="133"/>
      <c r="Y73" s="133"/>
      <c r="Z73" s="133"/>
      <c r="AA73" s="133"/>
      <c r="AB73" s="133"/>
      <c r="AC73" s="133"/>
      <c r="AD73" s="133"/>
      <c r="AE73" s="133" t="s">
        <v>92</v>
      </c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5" t="str">
        <f>C73</f>
        <v>Spotřeba drenážní dažby na m2 je 17,6 ks. Plocha dlažby je 138,96 m2. K počtu kusů dlažby se připočte 2% ztratné a zaokrouhlí na celé kusy.</v>
      </c>
      <c r="BB73" s="133"/>
      <c r="BC73" s="133"/>
      <c r="BD73" s="133"/>
      <c r="BE73" s="133"/>
      <c r="BF73" s="133"/>
      <c r="BG73" s="133"/>
      <c r="BH73" s="133"/>
    </row>
    <row r="74" spans="1:60" ht="12.75" outlineLevel="1">
      <c r="A74" s="134"/>
      <c r="B74" s="134"/>
      <c r="C74" s="165" t="s">
        <v>379</v>
      </c>
      <c r="D74" s="142"/>
      <c r="E74" s="144">
        <v>2445.696</v>
      </c>
      <c r="F74" s="146"/>
      <c r="G74" s="146"/>
      <c r="H74" s="146"/>
      <c r="I74" s="146"/>
      <c r="J74" s="146"/>
      <c r="K74" s="146"/>
      <c r="L74" s="146"/>
      <c r="M74" s="146"/>
      <c r="N74" s="140"/>
      <c r="O74" s="140"/>
      <c r="P74" s="140"/>
      <c r="Q74" s="140"/>
      <c r="R74" s="140"/>
      <c r="S74" s="140"/>
      <c r="T74" s="141"/>
      <c r="U74" s="140"/>
      <c r="V74" s="133"/>
      <c r="W74" s="133"/>
      <c r="X74" s="133"/>
      <c r="Y74" s="133"/>
      <c r="Z74" s="133"/>
      <c r="AA74" s="133"/>
      <c r="AB74" s="133"/>
      <c r="AC74" s="133"/>
      <c r="AD74" s="133"/>
      <c r="AE74" s="133" t="s">
        <v>94</v>
      </c>
      <c r="AF74" s="133">
        <v>0</v>
      </c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</row>
    <row r="75" spans="1:60" ht="12.75" outlineLevel="1">
      <c r="A75" s="134"/>
      <c r="B75" s="134"/>
      <c r="C75" s="165" t="s">
        <v>380</v>
      </c>
      <c r="D75" s="142"/>
      <c r="E75" s="144">
        <v>48.91392</v>
      </c>
      <c r="F75" s="146"/>
      <c r="G75" s="146"/>
      <c r="H75" s="146"/>
      <c r="I75" s="146"/>
      <c r="J75" s="146"/>
      <c r="K75" s="146"/>
      <c r="L75" s="146"/>
      <c r="M75" s="146"/>
      <c r="N75" s="140"/>
      <c r="O75" s="140"/>
      <c r="P75" s="140"/>
      <c r="Q75" s="140"/>
      <c r="R75" s="140"/>
      <c r="S75" s="140"/>
      <c r="T75" s="141"/>
      <c r="U75" s="140"/>
      <c r="V75" s="133"/>
      <c r="W75" s="133"/>
      <c r="X75" s="133"/>
      <c r="Y75" s="133"/>
      <c r="Z75" s="133"/>
      <c r="AA75" s="133"/>
      <c r="AB75" s="133"/>
      <c r="AC75" s="133"/>
      <c r="AD75" s="133"/>
      <c r="AE75" s="133" t="s">
        <v>94</v>
      </c>
      <c r="AF75" s="133">
        <v>0</v>
      </c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</row>
    <row r="76" spans="1:60" ht="12.75" outlineLevel="1">
      <c r="A76" s="134"/>
      <c r="B76" s="134"/>
      <c r="C76" s="189" t="s">
        <v>381</v>
      </c>
      <c r="D76" s="190"/>
      <c r="E76" s="191">
        <v>2494.60992</v>
      </c>
      <c r="F76" s="146"/>
      <c r="G76" s="146"/>
      <c r="H76" s="146"/>
      <c r="I76" s="146"/>
      <c r="J76" s="146"/>
      <c r="K76" s="146"/>
      <c r="L76" s="146"/>
      <c r="M76" s="146"/>
      <c r="N76" s="140"/>
      <c r="O76" s="140"/>
      <c r="P76" s="140"/>
      <c r="Q76" s="140"/>
      <c r="R76" s="140"/>
      <c r="S76" s="140"/>
      <c r="T76" s="141"/>
      <c r="U76" s="140"/>
      <c r="V76" s="133"/>
      <c r="W76" s="133"/>
      <c r="X76" s="133"/>
      <c r="Y76" s="133"/>
      <c r="Z76" s="133"/>
      <c r="AA76" s="133"/>
      <c r="AB76" s="133"/>
      <c r="AC76" s="133"/>
      <c r="AD76" s="133"/>
      <c r="AE76" s="133" t="s">
        <v>94</v>
      </c>
      <c r="AF76" s="133">
        <v>1</v>
      </c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</row>
    <row r="77" spans="1:60" ht="12.75" outlineLevel="1">
      <c r="A77" s="134"/>
      <c r="B77" s="134"/>
      <c r="C77" s="165" t="s">
        <v>382</v>
      </c>
      <c r="D77" s="142"/>
      <c r="E77" s="144">
        <v>0.390080000000125</v>
      </c>
      <c r="F77" s="146"/>
      <c r="G77" s="146"/>
      <c r="H77" s="146"/>
      <c r="I77" s="146"/>
      <c r="J77" s="146"/>
      <c r="K77" s="146"/>
      <c r="L77" s="146"/>
      <c r="M77" s="146"/>
      <c r="N77" s="140"/>
      <c r="O77" s="140"/>
      <c r="P77" s="140"/>
      <c r="Q77" s="140"/>
      <c r="R77" s="140"/>
      <c r="S77" s="140"/>
      <c r="T77" s="141"/>
      <c r="U77" s="140"/>
      <c r="V77" s="133"/>
      <c r="W77" s="133"/>
      <c r="X77" s="133"/>
      <c r="Y77" s="133"/>
      <c r="Z77" s="133"/>
      <c r="AA77" s="133"/>
      <c r="AB77" s="133"/>
      <c r="AC77" s="133"/>
      <c r="AD77" s="133"/>
      <c r="AE77" s="133" t="s">
        <v>94</v>
      </c>
      <c r="AF77" s="133">
        <v>0</v>
      </c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</row>
    <row r="78" spans="1:60" ht="22.5" outlineLevel="1">
      <c r="A78" s="134">
        <v>23</v>
      </c>
      <c r="B78" s="134" t="s">
        <v>242</v>
      </c>
      <c r="C78" s="164" t="s">
        <v>243</v>
      </c>
      <c r="D78" s="140" t="s">
        <v>181</v>
      </c>
      <c r="E78" s="143">
        <v>4.64</v>
      </c>
      <c r="F78" s="145"/>
      <c r="G78" s="146">
        <f>ROUND(E78*F78,2)</f>
        <v>0</v>
      </c>
      <c r="H78" s="145"/>
      <c r="I78" s="146">
        <f>ROUND(E78*H78,2)</f>
        <v>0</v>
      </c>
      <c r="J78" s="145"/>
      <c r="K78" s="146">
        <f>ROUND(E78*J78,2)</f>
        <v>0</v>
      </c>
      <c r="L78" s="146">
        <v>21</v>
      </c>
      <c r="M78" s="146">
        <f>G78*(1+L78/100)</f>
        <v>0</v>
      </c>
      <c r="N78" s="140">
        <v>0.27994</v>
      </c>
      <c r="O78" s="140">
        <f>ROUND(E78*N78,5)</f>
        <v>1.29892</v>
      </c>
      <c r="P78" s="140">
        <v>0</v>
      </c>
      <c r="Q78" s="140">
        <f>ROUND(E78*P78,5)</f>
        <v>0</v>
      </c>
      <c r="R78" s="140"/>
      <c r="S78" s="140"/>
      <c r="T78" s="141">
        <v>0.03</v>
      </c>
      <c r="U78" s="140">
        <f>ROUND(E78*T78,2)</f>
        <v>0.14</v>
      </c>
      <c r="V78" s="133"/>
      <c r="W78" s="133"/>
      <c r="X78" s="133"/>
      <c r="Y78" s="133"/>
      <c r="Z78" s="133"/>
      <c r="AA78" s="133"/>
      <c r="AB78" s="133"/>
      <c r="AC78" s="133"/>
      <c r="AD78" s="133"/>
      <c r="AE78" s="133" t="s">
        <v>90</v>
      </c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</row>
    <row r="79" spans="1:60" ht="12.75" outlineLevel="1">
      <c r="A79" s="134"/>
      <c r="B79" s="134"/>
      <c r="C79" s="266" t="s">
        <v>244</v>
      </c>
      <c r="D79" s="267"/>
      <c r="E79" s="268"/>
      <c r="F79" s="269"/>
      <c r="G79" s="270"/>
      <c r="H79" s="146"/>
      <c r="I79" s="146"/>
      <c r="J79" s="146"/>
      <c r="K79" s="146"/>
      <c r="L79" s="146"/>
      <c r="M79" s="146"/>
      <c r="N79" s="140"/>
      <c r="O79" s="140"/>
      <c r="P79" s="140"/>
      <c r="Q79" s="140"/>
      <c r="R79" s="140"/>
      <c r="S79" s="140"/>
      <c r="T79" s="141"/>
      <c r="U79" s="140"/>
      <c r="V79" s="133"/>
      <c r="W79" s="133"/>
      <c r="X79" s="133"/>
      <c r="Y79" s="133"/>
      <c r="Z79" s="133"/>
      <c r="AA79" s="133"/>
      <c r="AB79" s="133"/>
      <c r="AC79" s="133"/>
      <c r="AD79" s="133"/>
      <c r="AE79" s="133" t="s">
        <v>92</v>
      </c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5" t="str">
        <f>C79</f>
        <v>Oprava pruhu mezi obrubníkem a odříznutou částí komunikace z asfaltobetonu.</v>
      </c>
      <c r="BB79" s="133"/>
      <c r="BC79" s="133"/>
      <c r="BD79" s="133"/>
      <c r="BE79" s="133"/>
      <c r="BF79" s="133"/>
      <c r="BG79" s="133"/>
      <c r="BH79" s="133"/>
    </row>
    <row r="80" spans="1:60" ht="12.75" outlineLevel="1">
      <c r="A80" s="134"/>
      <c r="B80" s="134"/>
      <c r="C80" s="165" t="s">
        <v>183</v>
      </c>
      <c r="D80" s="142"/>
      <c r="E80" s="144">
        <v>4.64</v>
      </c>
      <c r="F80" s="146"/>
      <c r="G80" s="146"/>
      <c r="H80" s="146"/>
      <c r="I80" s="146"/>
      <c r="J80" s="146"/>
      <c r="K80" s="146"/>
      <c r="L80" s="146"/>
      <c r="M80" s="146"/>
      <c r="N80" s="140"/>
      <c r="O80" s="140"/>
      <c r="P80" s="140"/>
      <c r="Q80" s="140"/>
      <c r="R80" s="140"/>
      <c r="S80" s="140"/>
      <c r="T80" s="141"/>
      <c r="U80" s="140"/>
      <c r="V80" s="133"/>
      <c r="W80" s="133"/>
      <c r="X80" s="133"/>
      <c r="Y80" s="133"/>
      <c r="Z80" s="133"/>
      <c r="AA80" s="133"/>
      <c r="AB80" s="133"/>
      <c r="AC80" s="133"/>
      <c r="AD80" s="133"/>
      <c r="AE80" s="133" t="s">
        <v>94</v>
      </c>
      <c r="AF80" s="133">
        <v>0</v>
      </c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</row>
    <row r="81" spans="1:60" ht="22.5" outlineLevel="1">
      <c r="A81" s="134">
        <v>24</v>
      </c>
      <c r="B81" s="134" t="s">
        <v>242</v>
      </c>
      <c r="C81" s="164" t="s">
        <v>245</v>
      </c>
      <c r="D81" s="140" t="s">
        <v>181</v>
      </c>
      <c r="E81" s="143">
        <v>4.64</v>
      </c>
      <c r="F81" s="145"/>
      <c r="G81" s="146">
        <f>ROUND(E81*F81,2)</f>
        <v>0</v>
      </c>
      <c r="H81" s="145"/>
      <c r="I81" s="146">
        <f>ROUND(E81*H81,2)</f>
        <v>0</v>
      </c>
      <c r="J81" s="145"/>
      <c r="K81" s="146">
        <f>ROUND(E81*J81,2)</f>
        <v>0</v>
      </c>
      <c r="L81" s="146">
        <v>21</v>
      </c>
      <c r="M81" s="146">
        <f>G81*(1+L81/100)</f>
        <v>0</v>
      </c>
      <c r="N81" s="140">
        <v>0.27994</v>
      </c>
      <c r="O81" s="140">
        <f>ROUND(E81*N81,5)</f>
        <v>1.29892</v>
      </c>
      <c r="P81" s="140">
        <v>0</v>
      </c>
      <c r="Q81" s="140">
        <f>ROUND(E81*P81,5)</f>
        <v>0</v>
      </c>
      <c r="R81" s="140"/>
      <c r="S81" s="140"/>
      <c r="T81" s="141">
        <v>0.03</v>
      </c>
      <c r="U81" s="140">
        <f>ROUND(E81*T81,2)</f>
        <v>0.14</v>
      </c>
      <c r="V81" s="133"/>
      <c r="W81" s="133"/>
      <c r="X81" s="133"/>
      <c r="Y81" s="133"/>
      <c r="Z81" s="133"/>
      <c r="AA81" s="133"/>
      <c r="AB81" s="133"/>
      <c r="AC81" s="133"/>
      <c r="AD81" s="133"/>
      <c r="AE81" s="133" t="s">
        <v>90</v>
      </c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</row>
    <row r="82" spans="1:60" ht="12.75" outlineLevel="1">
      <c r="A82" s="134"/>
      <c r="B82" s="134"/>
      <c r="C82" s="266" t="s">
        <v>244</v>
      </c>
      <c r="D82" s="267"/>
      <c r="E82" s="268"/>
      <c r="F82" s="269"/>
      <c r="G82" s="270"/>
      <c r="H82" s="146"/>
      <c r="I82" s="146"/>
      <c r="J82" s="146"/>
      <c r="K82" s="146"/>
      <c r="L82" s="146"/>
      <c r="M82" s="146"/>
      <c r="N82" s="140"/>
      <c r="O82" s="140"/>
      <c r="P82" s="140"/>
      <c r="Q82" s="140"/>
      <c r="R82" s="140"/>
      <c r="S82" s="140"/>
      <c r="T82" s="141"/>
      <c r="U82" s="140"/>
      <c r="V82" s="133"/>
      <c r="W82" s="133"/>
      <c r="X82" s="133"/>
      <c r="Y82" s="133"/>
      <c r="Z82" s="133"/>
      <c r="AA82" s="133"/>
      <c r="AB82" s="133"/>
      <c r="AC82" s="133"/>
      <c r="AD82" s="133"/>
      <c r="AE82" s="133" t="s">
        <v>92</v>
      </c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5" t="str">
        <f>C82</f>
        <v>Oprava pruhu mezi obrubníkem a odříznutou částí komunikace z asfaltobetonu.</v>
      </c>
      <c r="BB82" s="133"/>
      <c r="BC82" s="133"/>
      <c r="BD82" s="133"/>
      <c r="BE82" s="133"/>
      <c r="BF82" s="133"/>
      <c r="BG82" s="133"/>
      <c r="BH82" s="133"/>
    </row>
    <row r="83" spans="1:60" ht="12.75" outlineLevel="1">
      <c r="A83" s="134"/>
      <c r="B83" s="134"/>
      <c r="C83" s="165" t="s">
        <v>183</v>
      </c>
      <c r="D83" s="142"/>
      <c r="E83" s="144">
        <v>4.64</v>
      </c>
      <c r="F83" s="146"/>
      <c r="G83" s="146"/>
      <c r="H83" s="146"/>
      <c r="I83" s="146"/>
      <c r="J83" s="146"/>
      <c r="K83" s="146"/>
      <c r="L83" s="146"/>
      <c r="M83" s="146"/>
      <c r="N83" s="140"/>
      <c r="O83" s="140"/>
      <c r="P83" s="140"/>
      <c r="Q83" s="140"/>
      <c r="R83" s="140"/>
      <c r="S83" s="140"/>
      <c r="T83" s="141"/>
      <c r="U83" s="140"/>
      <c r="V83" s="133"/>
      <c r="W83" s="133"/>
      <c r="X83" s="133"/>
      <c r="Y83" s="133"/>
      <c r="Z83" s="133"/>
      <c r="AA83" s="133"/>
      <c r="AB83" s="133"/>
      <c r="AC83" s="133"/>
      <c r="AD83" s="133"/>
      <c r="AE83" s="133" t="s">
        <v>94</v>
      </c>
      <c r="AF83" s="133">
        <v>0</v>
      </c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</row>
    <row r="84" spans="1:60" ht="12.75" outlineLevel="1">
      <c r="A84" s="134">
        <v>25</v>
      </c>
      <c r="B84" s="134" t="s">
        <v>246</v>
      </c>
      <c r="C84" s="164" t="s">
        <v>247</v>
      </c>
      <c r="D84" s="140" t="s">
        <v>181</v>
      </c>
      <c r="E84" s="143">
        <v>4.64</v>
      </c>
      <c r="F84" s="145"/>
      <c r="G84" s="146">
        <f>ROUND(E84*F84,2)</f>
        <v>0</v>
      </c>
      <c r="H84" s="145"/>
      <c r="I84" s="146">
        <f>ROUND(E84*H84,2)</f>
        <v>0</v>
      </c>
      <c r="J84" s="145"/>
      <c r="K84" s="146">
        <f>ROUND(E84*J84,2)</f>
        <v>0</v>
      </c>
      <c r="L84" s="146">
        <v>21</v>
      </c>
      <c r="M84" s="146">
        <f>G84*(1+L84/100)</f>
        <v>0</v>
      </c>
      <c r="N84" s="140">
        <v>0.29011</v>
      </c>
      <c r="O84" s="140">
        <f>ROUND(E84*N84,5)</f>
        <v>1.34611</v>
      </c>
      <c r="P84" s="140">
        <v>0</v>
      </c>
      <c r="Q84" s="140">
        <f>ROUND(E84*P84,5)</f>
        <v>0</v>
      </c>
      <c r="R84" s="140"/>
      <c r="S84" s="140"/>
      <c r="T84" s="141">
        <v>0.09</v>
      </c>
      <c r="U84" s="140">
        <f>ROUND(E84*T84,2)</f>
        <v>0.42</v>
      </c>
      <c r="V84" s="133"/>
      <c r="W84" s="133"/>
      <c r="X84" s="133"/>
      <c r="Y84" s="133"/>
      <c r="Z84" s="133"/>
      <c r="AA84" s="133"/>
      <c r="AB84" s="133"/>
      <c r="AC84" s="133"/>
      <c r="AD84" s="133"/>
      <c r="AE84" s="133" t="s">
        <v>90</v>
      </c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</row>
    <row r="85" spans="1:60" ht="12.75" outlineLevel="1">
      <c r="A85" s="134"/>
      <c r="B85" s="134"/>
      <c r="C85" s="165" t="s">
        <v>183</v>
      </c>
      <c r="D85" s="142"/>
      <c r="E85" s="144">
        <v>4.64</v>
      </c>
      <c r="F85" s="146"/>
      <c r="G85" s="146"/>
      <c r="H85" s="146"/>
      <c r="I85" s="146"/>
      <c r="J85" s="146"/>
      <c r="K85" s="146"/>
      <c r="L85" s="146"/>
      <c r="M85" s="146"/>
      <c r="N85" s="140"/>
      <c r="O85" s="140"/>
      <c r="P85" s="140"/>
      <c r="Q85" s="140"/>
      <c r="R85" s="140"/>
      <c r="S85" s="140"/>
      <c r="T85" s="141"/>
      <c r="U85" s="140"/>
      <c r="V85" s="133"/>
      <c r="W85" s="133"/>
      <c r="X85" s="133"/>
      <c r="Y85" s="133"/>
      <c r="Z85" s="133"/>
      <c r="AA85" s="133"/>
      <c r="AB85" s="133"/>
      <c r="AC85" s="133"/>
      <c r="AD85" s="133"/>
      <c r="AE85" s="133" t="s">
        <v>94</v>
      </c>
      <c r="AF85" s="133">
        <v>0</v>
      </c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</row>
    <row r="86" spans="1:60" ht="12.75" outlineLevel="1">
      <c r="A86" s="134">
        <v>26</v>
      </c>
      <c r="B86" s="134" t="s">
        <v>248</v>
      </c>
      <c r="C86" s="164" t="s">
        <v>249</v>
      </c>
      <c r="D86" s="140" t="s">
        <v>181</v>
      </c>
      <c r="E86" s="143">
        <v>4.64</v>
      </c>
      <c r="F86" s="145"/>
      <c r="G86" s="146">
        <f>ROUND(E86*F86,2)</f>
        <v>0</v>
      </c>
      <c r="H86" s="145"/>
      <c r="I86" s="146">
        <f>ROUND(E86*H86,2)</f>
        <v>0</v>
      </c>
      <c r="J86" s="145"/>
      <c r="K86" s="146">
        <f>ROUND(E86*J86,2)</f>
        <v>0</v>
      </c>
      <c r="L86" s="146">
        <v>21</v>
      </c>
      <c r="M86" s="146">
        <f>G86*(1+L86/100)</f>
        <v>0</v>
      </c>
      <c r="N86" s="140">
        <v>0.10373</v>
      </c>
      <c r="O86" s="140">
        <f>ROUND(E86*N86,5)</f>
        <v>0.48131</v>
      </c>
      <c r="P86" s="140">
        <v>0</v>
      </c>
      <c r="Q86" s="140">
        <f>ROUND(E86*P86,5)</f>
        <v>0</v>
      </c>
      <c r="R86" s="140"/>
      <c r="S86" s="140"/>
      <c r="T86" s="141">
        <v>0.06</v>
      </c>
      <c r="U86" s="140">
        <f>ROUND(E86*T86,2)</f>
        <v>0.28</v>
      </c>
      <c r="V86" s="133"/>
      <c r="W86" s="133"/>
      <c r="X86" s="133"/>
      <c r="Y86" s="133"/>
      <c r="Z86" s="133"/>
      <c r="AA86" s="133"/>
      <c r="AB86" s="133"/>
      <c r="AC86" s="133"/>
      <c r="AD86" s="133"/>
      <c r="AE86" s="133" t="s">
        <v>90</v>
      </c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</row>
    <row r="87" spans="1:60" ht="12.75" outlineLevel="1">
      <c r="A87" s="134"/>
      <c r="B87" s="134"/>
      <c r="C87" s="165" t="s">
        <v>183</v>
      </c>
      <c r="D87" s="142"/>
      <c r="E87" s="144">
        <v>4.64</v>
      </c>
      <c r="F87" s="146"/>
      <c r="G87" s="146"/>
      <c r="H87" s="146"/>
      <c r="I87" s="146"/>
      <c r="J87" s="146"/>
      <c r="K87" s="146"/>
      <c r="L87" s="146"/>
      <c r="M87" s="146"/>
      <c r="N87" s="140"/>
      <c r="O87" s="140"/>
      <c r="P87" s="140"/>
      <c r="Q87" s="140"/>
      <c r="R87" s="140"/>
      <c r="S87" s="140"/>
      <c r="T87" s="141"/>
      <c r="U87" s="140"/>
      <c r="V87" s="133"/>
      <c r="W87" s="133"/>
      <c r="X87" s="133"/>
      <c r="Y87" s="133"/>
      <c r="Z87" s="133"/>
      <c r="AA87" s="133"/>
      <c r="AB87" s="133"/>
      <c r="AC87" s="133"/>
      <c r="AD87" s="133"/>
      <c r="AE87" s="133" t="s">
        <v>94</v>
      </c>
      <c r="AF87" s="133">
        <v>0</v>
      </c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</row>
    <row r="88" spans="1:60" ht="12.75" outlineLevel="1">
      <c r="A88" s="134">
        <v>27</v>
      </c>
      <c r="B88" s="134" t="s">
        <v>250</v>
      </c>
      <c r="C88" s="164" t="s">
        <v>251</v>
      </c>
      <c r="D88" s="140" t="s">
        <v>176</v>
      </c>
      <c r="E88" s="143">
        <v>31</v>
      </c>
      <c r="F88" s="145"/>
      <c r="G88" s="146">
        <f>ROUND(E88*F88,2)</f>
        <v>0</v>
      </c>
      <c r="H88" s="145"/>
      <c r="I88" s="146">
        <f>ROUND(E88*H88,2)</f>
        <v>0</v>
      </c>
      <c r="J88" s="145"/>
      <c r="K88" s="146">
        <f>ROUND(E88*J88,2)</f>
        <v>0</v>
      </c>
      <c r="L88" s="146">
        <v>21</v>
      </c>
      <c r="M88" s="146">
        <f>G88*(1+L88/100)</f>
        <v>0</v>
      </c>
      <c r="N88" s="140">
        <v>0.00224</v>
      </c>
      <c r="O88" s="140">
        <f>ROUND(E88*N88,5)</f>
        <v>0.06944</v>
      </c>
      <c r="P88" s="140">
        <v>0</v>
      </c>
      <c r="Q88" s="140">
        <f>ROUND(E88*P88,5)</f>
        <v>0</v>
      </c>
      <c r="R88" s="140"/>
      <c r="S88" s="140"/>
      <c r="T88" s="141">
        <v>0.13</v>
      </c>
      <c r="U88" s="140">
        <f>ROUND(E88*T88,2)</f>
        <v>4.03</v>
      </c>
      <c r="V88" s="133"/>
      <c r="W88" s="133"/>
      <c r="X88" s="133"/>
      <c r="Y88" s="133"/>
      <c r="Z88" s="133"/>
      <c r="AA88" s="133"/>
      <c r="AB88" s="133"/>
      <c r="AC88" s="133"/>
      <c r="AD88" s="133"/>
      <c r="AE88" s="133" t="s">
        <v>90</v>
      </c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</row>
    <row r="89" spans="1:60" ht="12.75" outlineLevel="1">
      <c r="A89" s="134"/>
      <c r="B89" s="134"/>
      <c r="C89" s="266" t="s">
        <v>252</v>
      </c>
      <c r="D89" s="267"/>
      <c r="E89" s="268"/>
      <c r="F89" s="269"/>
      <c r="G89" s="270"/>
      <c r="H89" s="146"/>
      <c r="I89" s="146"/>
      <c r="J89" s="146"/>
      <c r="K89" s="146"/>
      <c r="L89" s="146"/>
      <c r="M89" s="146"/>
      <c r="N89" s="140"/>
      <c r="O89" s="140"/>
      <c r="P89" s="140"/>
      <c r="Q89" s="140"/>
      <c r="R89" s="140"/>
      <c r="S89" s="140"/>
      <c r="T89" s="141"/>
      <c r="U89" s="140"/>
      <c r="V89" s="133"/>
      <c r="W89" s="133"/>
      <c r="X89" s="133"/>
      <c r="Y89" s="133"/>
      <c r="Z89" s="133"/>
      <c r="AA89" s="133"/>
      <c r="AB89" s="133"/>
      <c r="AC89" s="133"/>
      <c r="AD89" s="133"/>
      <c r="AE89" s="133" t="s">
        <v>92</v>
      </c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5" t="str">
        <f>C89</f>
        <v>Zalití spáry pružnou asfaltovou zálivkou.</v>
      </c>
      <c r="BB89" s="133"/>
      <c r="BC89" s="133"/>
      <c r="BD89" s="133"/>
      <c r="BE89" s="133"/>
      <c r="BF89" s="133"/>
      <c r="BG89" s="133"/>
      <c r="BH89" s="133"/>
    </row>
    <row r="90" spans="1:60" ht="12.75" outlineLevel="1">
      <c r="A90" s="134"/>
      <c r="B90" s="134"/>
      <c r="C90" s="165" t="s">
        <v>178</v>
      </c>
      <c r="D90" s="142"/>
      <c r="E90" s="144">
        <v>31</v>
      </c>
      <c r="F90" s="146"/>
      <c r="G90" s="146"/>
      <c r="H90" s="146"/>
      <c r="I90" s="146"/>
      <c r="J90" s="146"/>
      <c r="K90" s="146"/>
      <c r="L90" s="146"/>
      <c r="M90" s="146"/>
      <c r="N90" s="140"/>
      <c r="O90" s="140"/>
      <c r="P90" s="140"/>
      <c r="Q90" s="140"/>
      <c r="R90" s="140"/>
      <c r="S90" s="140"/>
      <c r="T90" s="141"/>
      <c r="U90" s="140"/>
      <c r="V90" s="133"/>
      <c r="W90" s="133"/>
      <c r="X90" s="133"/>
      <c r="Y90" s="133"/>
      <c r="Z90" s="133"/>
      <c r="AA90" s="133"/>
      <c r="AB90" s="133"/>
      <c r="AC90" s="133"/>
      <c r="AD90" s="133"/>
      <c r="AE90" s="133" t="s">
        <v>94</v>
      </c>
      <c r="AF90" s="133">
        <v>0</v>
      </c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</row>
    <row r="91" spans="1:31" ht="12.75">
      <c r="A91" s="181" t="s">
        <v>85</v>
      </c>
      <c r="B91" s="181" t="s">
        <v>154</v>
      </c>
      <c r="C91" s="182" t="s">
        <v>155</v>
      </c>
      <c r="D91" s="183"/>
      <c r="E91" s="184"/>
      <c r="F91" s="185"/>
      <c r="G91" s="185">
        <f>SUMIF(AE92:AE108,"&lt;&gt;NOR",G92:G108)</f>
        <v>0</v>
      </c>
      <c r="H91" s="185"/>
      <c r="I91" s="185">
        <f>SUM(I92:I108)</f>
        <v>0</v>
      </c>
      <c r="J91" s="185"/>
      <c r="K91" s="185">
        <f>SUM(K92:K108)</f>
        <v>0</v>
      </c>
      <c r="L91" s="185"/>
      <c r="M91" s="185">
        <f>SUM(M92:M108)</f>
        <v>0</v>
      </c>
      <c r="N91" s="183"/>
      <c r="O91" s="183">
        <f>SUM(O92:O108)</f>
        <v>14.531759999999998</v>
      </c>
      <c r="P91" s="183"/>
      <c r="Q91" s="183">
        <f>SUM(Q92:Q108)</f>
        <v>0</v>
      </c>
      <c r="R91" s="183"/>
      <c r="S91" s="183"/>
      <c r="T91" s="186"/>
      <c r="U91" s="183">
        <f>SUM(U92:U108)</f>
        <v>23.77</v>
      </c>
      <c r="AE91" t="s">
        <v>86</v>
      </c>
    </row>
    <row r="92" spans="1:60" ht="12.75" outlineLevel="1">
      <c r="A92" s="134">
        <v>28</v>
      </c>
      <c r="B92" s="134" t="s">
        <v>253</v>
      </c>
      <c r="C92" s="164" t="s">
        <v>254</v>
      </c>
      <c r="D92" s="140" t="s">
        <v>176</v>
      </c>
      <c r="E92" s="143">
        <v>71.76</v>
      </c>
      <c r="F92" s="145"/>
      <c r="G92" s="146">
        <f>ROUND(E92*F92,2)</f>
        <v>0</v>
      </c>
      <c r="H92" s="145"/>
      <c r="I92" s="146">
        <f>ROUND(E92*H92,2)</f>
        <v>0</v>
      </c>
      <c r="J92" s="145"/>
      <c r="K92" s="146">
        <f>ROUND(E92*J92,2)</f>
        <v>0</v>
      </c>
      <c r="L92" s="146">
        <v>21</v>
      </c>
      <c r="M92" s="146">
        <f>G92*(1+L92/100)</f>
        <v>0</v>
      </c>
      <c r="N92" s="140">
        <v>0.14424</v>
      </c>
      <c r="O92" s="140">
        <f>ROUND(E92*N92,5)</f>
        <v>10.35066</v>
      </c>
      <c r="P92" s="140">
        <v>0</v>
      </c>
      <c r="Q92" s="140">
        <f>ROUND(E92*P92,5)</f>
        <v>0</v>
      </c>
      <c r="R92" s="140"/>
      <c r="S92" s="140"/>
      <c r="T92" s="141">
        <v>0.22</v>
      </c>
      <c r="U92" s="140">
        <f>ROUND(E92*T92,2)</f>
        <v>15.79</v>
      </c>
      <c r="V92" s="133"/>
      <c r="W92" s="133"/>
      <c r="X92" s="133"/>
      <c r="Y92" s="133"/>
      <c r="Z92" s="133"/>
      <c r="AA92" s="133"/>
      <c r="AB92" s="133"/>
      <c r="AC92" s="133"/>
      <c r="AD92" s="133"/>
      <c r="AE92" s="133" t="s">
        <v>90</v>
      </c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</row>
    <row r="93" spans="1:60" ht="12.75" outlineLevel="1">
      <c r="A93" s="134"/>
      <c r="B93" s="134"/>
      <c r="C93" s="266" t="s">
        <v>255</v>
      </c>
      <c r="D93" s="267"/>
      <c r="E93" s="268"/>
      <c r="F93" s="269"/>
      <c r="G93" s="270"/>
      <c r="H93" s="146"/>
      <c r="I93" s="146"/>
      <c r="J93" s="146"/>
      <c r="K93" s="146"/>
      <c r="L93" s="146"/>
      <c r="M93" s="146"/>
      <c r="N93" s="140"/>
      <c r="O93" s="140"/>
      <c r="P93" s="140"/>
      <c r="Q93" s="140"/>
      <c r="R93" s="140"/>
      <c r="S93" s="140"/>
      <c r="T93" s="141"/>
      <c r="U93" s="140"/>
      <c r="V93" s="133"/>
      <c r="W93" s="133"/>
      <c r="X93" s="133"/>
      <c r="Y93" s="133"/>
      <c r="Z93" s="133"/>
      <c r="AA93" s="133"/>
      <c r="AB93" s="133"/>
      <c r="AC93" s="133"/>
      <c r="AD93" s="133"/>
      <c r="AE93" s="133" t="s">
        <v>92</v>
      </c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5" t="str">
        <f>C93</f>
        <v>Osazení silničních obrubníků stojatých, nájezdových do betonového lože se zapatkováním.</v>
      </c>
      <c r="BB93" s="133"/>
      <c r="BC93" s="133"/>
      <c r="BD93" s="133"/>
      <c r="BE93" s="133"/>
      <c r="BF93" s="133"/>
      <c r="BG93" s="133"/>
      <c r="BH93" s="133"/>
    </row>
    <row r="94" spans="1:60" ht="12.75" outlineLevel="1">
      <c r="A94" s="134"/>
      <c r="B94" s="134"/>
      <c r="C94" s="165" t="s">
        <v>256</v>
      </c>
      <c r="D94" s="142"/>
      <c r="E94" s="144">
        <v>71.76</v>
      </c>
      <c r="F94" s="146"/>
      <c r="G94" s="146"/>
      <c r="H94" s="146"/>
      <c r="I94" s="146"/>
      <c r="J94" s="146"/>
      <c r="K94" s="146"/>
      <c r="L94" s="146"/>
      <c r="M94" s="146"/>
      <c r="N94" s="140"/>
      <c r="O94" s="140"/>
      <c r="P94" s="140"/>
      <c r="Q94" s="140"/>
      <c r="R94" s="140"/>
      <c r="S94" s="140"/>
      <c r="T94" s="141"/>
      <c r="U94" s="140"/>
      <c r="V94" s="133"/>
      <c r="W94" s="133"/>
      <c r="X94" s="133"/>
      <c r="Y94" s="133"/>
      <c r="Z94" s="133"/>
      <c r="AA94" s="133"/>
      <c r="AB94" s="133"/>
      <c r="AC94" s="133"/>
      <c r="AD94" s="133"/>
      <c r="AE94" s="133" t="s">
        <v>94</v>
      </c>
      <c r="AF94" s="133">
        <v>0</v>
      </c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</row>
    <row r="95" spans="1:60" ht="22.5" outlineLevel="1">
      <c r="A95" s="134">
        <v>29</v>
      </c>
      <c r="B95" s="134" t="s">
        <v>257</v>
      </c>
      <c r="C95" s="164" t="s">
        <v>258</v>
      </c>
      <c r="D95" s="140" t="s">
        <v>215</v>
      </c>
      <c r="E95" s="143">
        <v>18</v>
      </c>
      <c r="F95" s="145"/>
      <c r="G95" s="146">
        <f>ROUND(E95*F95,2)</f>
        <v>0</v>
      </c>
      <c r="H95" s="145"/>
      <c r="I95" s="146">
        <f>ROUND(E95*H95,2)</f>
        <v>0</v>
      </c>
      <c r="J95" s="145"/>
      <c r="K95" s="146">
        <f>ROUND(E95*J95,2)</f>
        <v>0</v>
      </c>
      <c r="L95" s="146">
        <v>21</v>
      </c>
      <c r="M95" s="146">
        <f>G95*(1+L95/100)</f>
        <v>0</v>
      </c>
      <c r="N95" s="140">
        <v>0.081</v>
      </c>
      <c r="O95" s="140">
        <f>ROUND(E95*N95,5)</f>
        <v>1.458</v>
      </c>
      <c r="P95" s="140">
        <v>0</v>
      </c>
      <c r="Q95" s="140">
        <f>ROUND(E95*P95,5)</f>
        <v>0</v>
      </c>
      <c r="R95" s="140"/>
      <c r="S95" s="140"/>
      <c r="T95" s="141">
        <v>0</v>
      </c>
      <c r="U95" s="140">
        <f>ROUND(E95*T95,2)</f>
        <v>0</v>
      </c>
      <c r="V95" s="133"/>
      <c r="W95" s="133"/>
      <c r="X95" s="133"/>
      <c r="Y95" s="133"/>
      <c r="Z95" s="133"/>
      <c r="AA95" s="133"/>
      <c r="AB95" s="133"/>
      <c r="AC95" s="133"/>
      <c r="AD95" s="133"/>
      <c r="AE95" s="133" t="s">
        <v>240</v>
      </c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</row>
    <row r="96" spans="1:60" ht="12.75" outlineLevel="1">
      <c r="A96" s="134"/>
      <c r="B96" s="134"/>
      <c r="C96" s="266" t="s">
        <v>259</v>
      </c>
      <c r="D96" s="267"/>
      <c r="E96" s="268"/>
      <c r="F96" s="269"/>
      <c r="G96" s="270"/>
      <c r="H96" s="146"/>
      <c r="I96" s="146"/>
      <c r="J96" s="146"/>
      <c r="K96" s="146"/>
      <c r="L96" s="146"/>
      <c r="M96" s="146"/>
      <c r="N96" s="140"/>
      <c r="O96" s="140"/>
      <c r="P96" s="140"/>
      <c r="Q96" s="140"/>
      <c r="R96" s="140"/>
      <c r="S96" s="140"/>
      <c r="T96" s="141"/>
      <c r="U96" s="140"/>
      <c r="V96" s="133"/>
      <c r="W96" s="133"/>
      <c r="X96" s="133"/>
      <c r="Y96" s="133"/>
      <c r="Z96" s="133"/>
      <c r="AA96" s="133"/>
      <c r="AB96" s="133"/>
      <c r="AC96" s="133"/>
      <c r="AD96" s="133"/>
      <c r="AE96" s="133" t="s">
        <v>92</v>
      </c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5" t="str">
        <f>C96</f>
        <v>Připočte se 1 % ztratné, zaokrouhlí na celé kusy.</v>
      </c>
      <c r="BB96" s="133"/>
      <c r="BC96" s="133"/>
      <c r="BD96" s="133"/>
      <c r="BE96" s="133"/>
      <c r="BF96" s="133"/>
      <c r="BG96" s="133"/>
      <c r="BH96" s="133"/>
    </row>
    <row r="97" spans="1:60" ht="12.75" outlineLevel="1">
      <c r="A97" s="134"/>
      <c r="B97" s="134"/>
      <c r="C97" s="165" t="s">
        <v>260</v>
      </c>
      <c r="D97" s="142"/>
      <c r="E97" s="144">
        <v>17.8084</v>
      </c>
      <c r="F97" s="146"/>
      <c r="G97" s="146"/>
      <c r="H97" s="146"/>
      <c r="I97" s="146"/>
      <c r="J97" s="146"/>
      <c r="K97" s="146"/>
      <c r="L97" s="146"/>
      <c r="M97" s="146"/>
      <c r="N97" s="140"/>
      <c r="O97" s="140"/>
      <c r="P97" s="140"/>
      <c r="Q97" s="140"/>
      <c r="R97" s="140"/>
      <c r="S97" s="140"/>
      <c r="T97" s="141"/>
      <c r="U97" s="140"/>
      <c r="V97" s="133"/>
      <c r="W97" s="133"/>
      <c r="X97" s="133"/>
      <c r="Y97" s="133"/>
      <c r="Z97" s="133"/>
      <c r="AA97" s="133"/>
      <c r="AB97" s="133"/>
      <c r="AC97" s="133"/>
      <c r="AD97" s="133"/>
      <c r="AE97" s="133" t="s">
        <v>94</v>
      </c>
      <c r="AF97" s="133">
        <v>0</v>
      </c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</row>
    <row r="98" spans="1:60" ht="12.75" outlineLevel="1">
      <c r="A98" s="134"/>
      <c r="B98" s="134"/>
      <c r="C98" s="165" t="s">
        <v>261</v>
      </c>
      <c r="D98" s="142"/>
      <c r="E98" s="144">
        <v>0.1916</v>
      </c>
      <c r="F98" s="146"/>
      <c r="G98" s="146"/>
      <c r="H98" s="146"/>
      <c r="I98" s="146"/>
      <c r="J98" s="146"/>
      <c r="K98" s="146"/>
      <c r="L98" s="146"/>
      <c r="M98" s="146"/>
      <c r="N98" s="140"/>
      <c r="O98" s="140"/>
      <c r="P98" s="140"/>
      <c r="Q98" s="140"/>
      <c r="R98" s="140"/>
      <c r="S98" s="140"/>
      <c r="T98" s="141"/>
      <c r="U98" s="140"/>
      <c r="V98" s="133"/>
      <c r="W98" s="133"/>
      <c r="X98" s="133"/>
      <c r="Y98" s="133"/>
      <c r="Z98" s="133"/>
      <c r="AA98" s="133"/>
      <c r="AB98" s="133"/>
      <c r="AC98" s="133"/>
      <c r="AD98" s="133"/>
      <c r="AE98" s="133" t="s">
        <v>94</v>
      </c>
      <c r="AF98" s="133">
        <v>0</v>
      </c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</row>
    <row r="99" spans="1:60" ht="12.75" outlineLevel="1">
      <c r="A99" s="134">
        <v>30</v>
      </c>
      <c r="B99" s="134" t="s">
        <v>262</v>
      </c>
      <c r="C99" s="164" t="s">
        <v>263</v>
      </c>
      <c r="D99" s="140" t="s">
        <v>215</v>
      </c>
      <c r="E99" s="143">
        <v>30</v>
      </c>
      <c r="F99" s="145"/>
      <c r="G99" s="146">
        <f>ROUND(E99*F99,2)</f>
        <v>0</v>
      </c>
      <c r="H99" s="145"/>
      <c r="I99" s="146">
        <f>ROUND(E99*H99,2)</f>
        <v>0</v>
      </c>
      <c r="J99" s="145"/>
      <c r="K99" s="146">
        <f>ROUND(E99*J99,2)</f>
        <v>0</v>
      </c>
      <c r="L99" s="146">
        <v>21</v>
      </c>
      <c r="M99" s="146">
        <f>G99*(1+L99/100)</f>
        <v>0</v>
      </c>
      <c r="N99" s="140">
        <v>0.048</v>
      </c>
      <c r="O99" s="140">
        <f>ROUND(E99*N99,5)</f>
        <v>1.44</v>
      </c>
      <c r="P99" s="140">
        <v>0</v>
      </c>
      <c r="Q99" s="140">
        <f>ROUND(E99*P99,5)</f>
        <v>0</v>
      </c>
      <c r="R99" s="140"/>
      <c r="S99" s="140"/>
      <c r="T99" s="141">
        <v>0</v>
      </c>
      <c r="U99" s="140">
        <f>ROUND(E99*T99,2)</f>
        <v>0</v>
      </c>
      <c r="V99" s="133"/>
      <c r="W99" s="133"/>
      <c r="X99" s="133"/>
      <c r="Y99" s="133"/>
      <c r="Z99" s="133"/>
      <c r="AA99" s="133"/>
      <c r="AB99" s="133"/>
      <c r="AC99" s="133"/>
      <c r="AD99" s="133"/>
      <c r="AE99" s="133" t="s">
        <v>240</v>
      </c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</row>
    <row r="100" spans="1:60" ht="12.75" outlineLevel="1">
      <c r="A100" s="134"/>
      <c r="B100" s="134"/>
      <c r="C100" s="266" t="s">
        <v>264</v>
      </c>
      <c r="D100" s="267"/>
      <c r="E100" s="268"/>
      <c r="F100" s="269"/>
      <c r="G100" s="270"/>
      <c r="H100" s="146"/>
      <c r="I100" s="146"/>
      <c r="J100" s="146"/>
      <c r="K100" s="146"/>
      <c r="L100" s="146"/>
      <c r="M100" s="146"/>
      <c r="N100" s="140"/>
      <c r="O100" s="140"/>
      <c r="P100" s="140"/>
      <c r="Q100" s="140"/>
      <c r="R100" s="140"/>
      <c r="S100" s="140"/>
      <c r="T100" s="141"/>
      <c r="U100" s="140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 t="s">
        <v>92</v>
      </c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5" t="str">
        <f>C100</f>
        <v>Podél plochy pro parkování, připočte se 1 % ztratné, zaokrouhlí na celé kusy.</v>
      </c>
      <c r="BB100" s="133"/>
      <c r="BC100" s="133"/>
      <c r="BD100" s="133"/>
      <c r="BE100" s="133"/>
      <c r="BF100" s="133"/>
      <c r="BG100" s="133"/>
      <c r="BH100" s="133"/>
    </row>
    <row r="101" spans="1:60" ht="12.75" outlineLevel="1">
      <c r="A101" s="134"/>
      <c r="B101" s="134"/>
      <c r="C101" s="165" t="s">
        <v>265</v>
      </c>
      <c r="D101" s="142"/>
      <c r="E101" s="144">
        <v>29.8556</v>
      </c>
      <c r="F101" s="146"/>
      <c r="G101" s="146"/>
      <c r="H101" s="146"/>
      <c r="I101" s="146"/>
      <c r="J101" s="146"/>
      <c r="K101" s="146"/>
      <c r="L101" s="146"/>
      <c r="M101" s="146"/>
      <c r="N101" s="140"/>
      <c r="O101" s="140"/>
      <c r="P101" s="140"/>
      <c r="Q101" s="140"/>
      <c r="R101" s="140"/>
      <c r="S101" s="140"/>
      <c r="T101" s="141"/>
      <c r="U101" s="140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 t="s">
        <v>94</v>
      </c>
      <c r="AF101" s="133">
        <v>0</v>
      </c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</row>
    <row r="102" spans="1:60" ht="12.75" outlineLevel="1">
      <c r="A102" s="134"/>
      <c r="B102" s="134"/>
      <c r="C102" s="165" t="s">
        <v>266</v>
      </c>
      <c r="D102" s="142"/>
      <c r="E102" s="144">
        <v>0.1444</v>
      </c>
      <c r="F102" s="146"/>
      <c r="G102" s="146"/>
      <c r="H102" s="146"/>
      <c r="I102" s="146"/>
      <c r="J102" s="146"/>
      <c r="K102" s="146"/>
      <c r="L102" s="146"/>
      <c r="M102" s="146"/>
      <c r="N102" s="140"/>
      <c r="O102" s="140"/>
      <c r="P102" s="140"/>
      <c r="Q102" s="140"/>
      <c r="R102" s="140"/>
      <c r="S102" s="140"/>
      <c r="T102" s="141"/>
      <c r="U102" s="140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 t="s">
        <v>94</v>
      </c>
      <c r="AF102" s="133">
        <v>0</v>
      </c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</row>
    <row r="103" spans="1:60" ht="12.75" outlineLevel="1">
      <c r="A103" s="134">
        <v>31</v>
      </c>
      <c r="B103" s="134" t="s">
        <v>267</v>
      </c>
      <c r="C103" s="164" t="s">
        <v>268</v>
      </c>
      <c r="D103" s="140" t="s">
        <v>176</v>
      </c>
      <c r="E103" s="143">
        <v>32</v>
      </c>
      <c r="F103" s="145"/>
      <c r="G103" s="146">
        <f>ROUND(E103*F103,2)</f>
        <v>0</v>
      </c>
      <c r="H103" s="145"/>
      <c r="I103" s="146">
        <f>ROUND(E103*H103,2)</f>
        <v>0</v>
      </c>
      <c r="J103" s="145"/>
      <c r="K103" s="146">
        <f>ROUND(E103*J103,2)</f>
        <v>0</v>
      </c>
      <c r="L103" s="146">
        <v>21</v>
      </c>
      <c r="M103" s="146">
        <f>G103*(1+L103/100)</f>
        <v>0</v>
      </c>
      <c r="N103" s="140">
        <v>0</v>
      </c>
      <c r="O103" s="140">
        <f>ROUND(E103*N103,5)</f>
        <v>0</v>
      </c>
      <c r="P103" s="140">
        <v>0</v>
      </c>
      <c r="Q103" s="140">
        <f>ROUND(E103*P103,5)</f>
        <v>0</v>
      </c>
      <c r="R103" s="140"/>
      <c r="S103" s="140"/>
      <c r="T103" s="141">
        <v>0.06</v>
      </c>
      <c r="U103" s="140">
        <f>ROUND(E103*T103,2)</f>
        <v>1.92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 t="s">
        <v>90</v>
      </c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</row>
    <row r="104" spans="1:60" ht="12.75" outlineLevel="1">
      <c r="A104" s="134"/>
      <c r="B104" s="134"/>
      <c r="C104" s="266" t="s">
        <v>269</v>
      </c>
      <c r="D104" s="267"/>
      <c r="E104" s="268"/>
      <c r="F104" s="269"/>
      <c r="G104" s="270"/>
      <c r="H104" s="146"/>
      <c r="I104" s="146"/>
      <c r="J104" s="146"/>
      <c r="K104" s="146"/>
      <c r="L104" s="146"/>
      <c r="M104" s="146"/>
      <c r="N104" s="140"/>
      <c r="O104" s="140"/>
      <c r="P104" s="140"/>
      <c r="Q104" s="140"/>
      <c r="R104" s="140"/>
      <c r="S104" s="140"/>
      <c r="T104" s="141"/>
      <c r="U104" s="140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 t="s">
        <v>92</v>
      </c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5" t="str">
        <f>C104</f>
        <v>Odříznutí asfaltobetonu ve vzdálenosti 150 mm od hrany stávajících betonových obrubníků.</v>
      </c>
      <c r="BB104" s="133"/>
      <c r="BC104" s="133"/>
      <c r="BD104" s="133"/>
      <c r="BE104" s="133"/>
      <c r="BF104" s="133"/>
      <c r="BG104" s="133"/>
      <c r="BH104" s="133"/>
    </row>
    <row r="105" spans="1:60" ht="12.75" outlineLevel="1">
      <c r="A105" s="134"/>
      <c r="B105" s="134"/>
      <c r="C105" s="165" t="s">
        <v>270</v>
      </c>
      <c r="D105" s="142"/>
      <c r="E105" s="144">
        <v>32</v>
      </c>
      <c r="F105" s="146"/>
      <c r="G105" s="146"/>
      <c r="H105" s="146"/>
      <c r="I105" s="146"/>
      <c r="J105" s="146"/>
      <c r="K105" s="146"/>
      <c r="L105" s="146"/>
      <c r="M105" s="146"/>
      <c r="N105" s="140"/>
      <c r="O105" s="140"/>
      <c r="P105" s="140"/>
      <c r="Q105" s="140"/>
      <c r="R105" s="140"/>
      <c r="S105" s="140"/>
      <c r="T105" s="141"/>
      <c r="U105" s="140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 t="s">
        <v>94</v>
      </c>
      <c r="AF105" s="133">
        <v>0</v>
      </c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</row>
    <row r="106" spans="1:60" ht="12.75" outlineLevel="1">
      <c r="A106" s="134">
        <v>32</v>
      </c>
      <c r="B106" s="134" t="s">
        <v>271</v>
      </c>
      <c r="C106" s="164" t="s">
        <v>272</v>
      </c>
      <c r="D106" s="140" t="s">
        <v>215</v>
      </c>
      <c r="E106" s="143">
        <v>1</v>
      </c>
      <c r="F106" s="145"/>
      <c r="G106" s="146">
        <f>ROUND(E106*F106,2)</f>
        <v>0</v>
      </c>
      <c r="H106" s="145"/>
      <c r="I106" s="146">
        <f>ROUND(E106*H106,2)</f>
        <v>0</v>
      </c>
      <c r="J106" s="145"/>
      <c r="K106" s="146">
        <f>ROUND(E106*J106,2)</f>
        <v>0</v>
      </c>
      <c r="L106" s="146">
        <v>21</v>
      </c>
      <c r="M106" s="146">
        <f>G106*(1+L106/100)</f>
        <v>0</v>
      </c>
      <c r="N106" s="140">
        <v>1.2831</v>
      </c>
      <c r="O106" s="140">
        <f>ROUND(E106*N106,5)</f>
        <v>1.2831</v>
      </c>
      <c r="P106" s="140">
        <v>0</v>
      </c>
      <c r="Q106" s="140">
        <f>ROUND(E106*P106,5)</f>
        <v>0</v>
      </c>
      <c r="R106" s="140"/>
      <c r="S106" s="140"/>
      <c r="T106" s="141">
        <v>6.06</v>
      </c>
      <c r="U106" s="140">
        <f>ROUND(E106*T106,2)</f>
        <v>6.06</v>
      </c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 t="s">
        <v>90</v>
      </c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</row>
    <row r="107" spans="1:60" ht="12.75" outlineLevel="1">
      <c r="A107" s="134"/>
      <c r="B107" s="134"/>
      <c r="C107" s="266" t="s">
        <v>273</v>
      </c>
      <c r="D107" s="267"/>
      <c r="E107" s="268"/>
      <c r="F107" s="269"/>
      <c r="G107" s="270"/>
      <c r="H107" s="146"/>
      <c r="I107" s="146"/>
      <c r="J107" s="146"/>
      <c r="K107" s="146"/>
      <c r="L107" s="146"/>
      <c r="M107" s="146"/>
      <c r="N107" s="140"/>
      <c r="O107" s="140"/>
      <c r="P107" s="140"/>
      <c r="Q107" s="140"/>
      <c r="R107" s="140"/>
      <c r="S107" s="140"/>
      <c r="T107" s="141"/>
      <c r="U107" s="140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 t="s">
        <v>92</v>
      </c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5" t="str">
        <f>C107</f>
        <v>Patka, sloupek a značka je v provedení hliník. Symbol značky je proveden z retroreflexní fólie.</v>
      </c>
      <c r="BB107" s="133"/>
      <c r="BC107" s="133"/>
      <c r="BD107" s="133"/>
      <c r="BE107" s="133"/>
      <c r="BF107" s="133"/>
      <c r="BG107" s="133"/>
      <c r="BH107" s="133"/>
    </row>
    <row r="108" spans="1:60" ht="12.75" outlineLevel="1">
      <c r="A108" s="134"/>
      <c r="B108" s="134"/>
      <c r="C108" s="165" t="s">
        <v>93</v>
      </c>
      <c r="D108" s="142"/>
      <c r="E108" s="144">
        <v>1</v>
      </c>
      <c r="F108" s="146"/>
      <c r="G108" s="146"/>
      <c r="H108" s="146"/>
      <c r="I108" s="146"/>
      <c r="J108" s="146"/>
      <c r="K108" s="146"/>
      <c r="L108" s="146"/>
      <c r="M108" s="146"/>
      <c r="N108" s="140"/>
      <c r="O108" s="140"/>
      <c r="P108" s="140"/>
      <c r="Q108" s="140"/>
      <c r="R108" s="140"/>
      <c r="S108" s="140"/>
      <c r="T108" s="141"/>
      <c r="U108" s="140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 t="s">
        <v>94</v>
      </c>
      <c r="AF108" s="133">
        <v>0</v>
      </c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</row>
    <row r="109" spans="1:31" ht="12.75">
      <c r="A109" s="181" t="s">
        <v>85</v>
      </c>
      <c r="B109" s="181" t="s">
        <v>156</v>
      </c>
      <c r="C109" s="182" t="s">
        <v>157</v>
      </c>
      <c r="D109" s="183"/>
      <c r="E109" s="184"/>
      <c r="F109" s="185"/>
      <c r="G109" s="185">
        <f>SUMIF(AE110:AE111,"&lt;&gt;NOR",G110:G111)</f>
        <v>0</v>
      </c>
      <c r="H109" s="185"/>
      <c r="I109" s="185">
        <f>SUM(I110:I111)</f>
        <v>0</v>
      </c>
      <c r="J109" s="185"/>
      <c r="K109" s="185">
        <f>SUM(K110:K111)</f>
        <v>0</v>
      </c>
      <c r="L109" s="185"/>
      <c r="M109" s="185">
        <f>SUM(M110:M111)</f>
        <v>0</v>
      </c>
      <c r="N109" s="183"/>
      <c r="O109" s="183">
        <f>SUM(O110:O111)</f>
        <v>0</v>
      </c>
      <c r="P109" s="183"/>
      <c r="Q109" s="183">
        <f>SUM(Q110:Q111)</f>
        <v>0.004</v>
      </c>
      <c r="R109" s="183"/>
      <c r="S109" s="183"/>
      <c r="T109" s="186"/>
      <c r="U109" s="183">
        <f>SUM(U110:U111)</f>
        <v>0.17</v>
      </c>
      <c r="AE109" t="s">
        <v>86</v>
      </c>
    </row>
    <row r="110" spans="1:60" ht="12.75" outlineLevel="1">
      <c r="A110" s="134">
        <v>33</v>
      </c>
      <c r="B110" s="134" t="s">
        <v>274</v>
      </c>
      <c r="C110" s="164" t="s">
        <v>275</v>
      </c>
      <c r="D110" s="140" t="s">
        <v>215</v>
      </c>
      <c r="E110" s="143">
        <v>1</v>
      </c>
      <c r="F110" s="145"/>
      <c r="G110" s="146">
        <f>ROUND(E110*F110,2)</f>
        <v>0</v>
      </c>
      <c r="H110" s="145"/>
      <c r="I110" s="146">
        <f>ROUND(E110*H110,2)</f>
        <v>0</v>
      </c>
      <c r="J110" s="145"/>
      <c r="K110" s="146">
        <f>ROUND(E110*J110,2)</f>
        <v>0</v>
      </c>
      <c r="L110" s="146">
        <v>21</v>
      </c>
      <c r="M110" s="146">
        <f>G110*(1+L110/100)</f>
        <v>0</v>
      </c>
      <c r="N110" s="140">
        <v>0</v>
      </c>
      <c r="O110" s="140">
        <f>ROUND(E110*N110,5)</f>
        <v>0</v>
      </c>
      <c r="P110" s="140">
        <v>0.004</v>
      </c>
      <c r="Q110" s="140">
        <f>ROUND(E110*P110,5)</f>
        <v>0.004</v>
      </c>
      <c r="R110" s="140"/>
      <c r="S110" s="140"/>
      <c r="T110" s="141">
        <v>0.17</v>
      </c>
      <c r="U110" s="140">
        <f>ROUND(E110*T110,2)</f>
        <v>0.17</v>
      </c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 t="s">
        <v>90</v>
      </c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</row>
    <row r="111" spans="1:60" ht="12.75" outlineLevel="1">
      <c r="A111" s="134"/>
      <c r="B111" s="134"/>
      <c r="C111" s="165" t="s">
        <v>93</v>
      </c>
      <c r="D111" s="142"/>
      <c r="E111" s="144">
        <v>1</v>
      </c>
      <c r="F111" s="146"/>
      <c r="G111" s="146"/>
      <c r="H111" s="146"/>
      <c r="I111" s="146"/>
      <c r="J111" s="146"/>
      <c r="K111" s="146"/>
      <c r="L111" s="146"/>
      <c r="M111" s="146"/>
      <c r="N111" s="140"/>
      <c r="O111" s="140"/>
      <c r="P111" s="140"/>
      <c r="Q111" s="140"/>
      <c r="R111" s="140"/>
      <c r="S111" s="140"/>
      <c r="T111" s="141"/>
      <c r="U111" s="140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 t="s">
        <v>94</v>
      </c>
      <c r="AF111" s="133">
        <v>0</v>
      </c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</row>
    <row r="112" spans="1:31" ht="12.75">
      <c r="A112" s="181" t="s">
        <v>85</v>
      </c>
      <c r="B112" s="181" t="s">
        <v>158</v>
      </c>
      <c r="C112" s="182" t="s">
        <v>159</v>
      </c>
      <c r="D112" s="183"/>
      <c r="E112" s="184"/>
      <c r="F112" s="185"/>
      <c r="G112" s="185">
        <f>SUMIF(AE113:AE118,"&lt;&gt;NOR",G113:G118)</f>
        <v>0</v>
      </c>
      <c r="H112" s="185"/>
      <c r="I112" s="185">
        <f>SUM(I113:I118)</f>
        <v>0</v>
      </c>
      <c r="J112" s="185"/>
      <c r="K112" s="185">
        <f>SUM(K113:K118)</f>
        <v>0</v>
      </c>
      <c r="L112" s="185"/>
      <c r="M112" s="185">
        <f>SUM(M113:M118)</f>
        <v>0</v>
      </c>
      <c r="N112" s="183"/>
      <c r="O112" s="183">
        <f>SUM(O113:O118)</f>
        <v>0</v>
      </c>
      <c r="P112" s="183"/>
      <c r="Q112" s="183">
        <f>SUM(Q113:Q118)</f>
        <v>0</v>
      </c>
      <c r="R112" s="183"/>
      <c r="S112" s="183"/>
      <c r="T112" s="186"/>
      <c r="U112" s="183">
        <f>SUM(U113:U118)</f>
        <v>35.07</v>
      </c>
      <c r="AE112" t="s">
        <v>86</v>
      </c>
    </row>
    <row r="113" spans="1:60" ht="12.75" outlineLevel="1">
      <c r="A113" s="134">
        <v>34</v>
      </c>
      <c r="B113" s="134" t="s">
        <v>276</v>
      </c>
      <c r="C113" s="164" t="s">
        <v>277</v>
      </c>
      <c r="D113" s="140" t="s">
        <v>226</v>
      </c>
      <c r="E113" s="143">
        <v>10.63</v>
      </c>
      <c r="F113" s="145"/>
      <c r="G113" s="146">
        <f>ROUND(E113*F113,2)</f>
        <v>0</v>
      </c>
      <c r="H113" s="145"/>
      <c r="I113" s="146">
        <f>ROUND(E113*H113,2)</f>
        <v>0</v>
      </c>
      <c r="J113" s="145"/>
      <c r="K113" s="146">
        <f>ROUND(E113*J113,2)</f>
        <v>0</v>
      </c>
      <c r="L113" s="146">
        <v>21</v>
      </c>
      <c r="M113" s="146">
        <f>G113*(1+L113/100)</f>
        <v>0</v>
      </c>
      <c r="N113" s="140">
        <v>0</v>
      </c>
      <c r="O113" s="140">
        <f>ROUND(E113*N113,5)</f>
        <v>0</v>
      </c>
      <c r="P113" s="140">
        <v>0</v>
      </c>
      <c r="Q113" s="140">
        <f>ROUND(E113*P113,5)</f>
        <v>0</v>
      </c>
      <c r="R113" s="140"/>
      <c r="S113" s="140"/>
      <c r="T113" s="141">
        <v>2.61</v>
      </c>
      <c r="U113" s="140">
        <f>ROUND(E113*T113,2)</f>
        <v>27.74</v>
      </c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 t="s">
        <v>90</v>
      </c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</row>
    <row r="114" spans="1:60" ht="12.75" outlineLevel="1">
      <c r="A114" s="134"/>
      <c r="B114" s="134"/>
      <c r="C114" s="266" t="s">
        <v>278</v>
      </c>
      <c r="D114" s="267"/>
      <c r="E114" s="268"/>
      <c r="F114" s="269"/>
      <c r="G114" s="270"/>
      <c r="H114" s="146"/>
      <c r="I114" s="146"/>
      <c r="J114" s="146"/>
      <c r="K114" s="146"/>
      <c r="L114" s="146"/>
      <c r="M114" s="146"/>
      <c r="N114" s="140"/>
      <c r="O114" s="140"/>
      <c r="P114" s="140"/>
      <c r="Q114" s="140"/>
      <c r="R114" s="140"/>
      <c r="S114" s="140"/>
      <c r="T114" s="141"/>
      <c r="U114" s="140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 t="s">
        <v>92</v>
      </c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5" t="str">
        <f>C114</f>
        <v>Ruční uložení vybouraných obrub. Naložení živičného krytu s podkladními vrstami z kameniva.</v>
      </c>
      <c r="BB114" s="133"/>
      <c r="BC114" s="133"/>
      <c r="BD114" s="133"/>
      <c r="BE114" s="133"/>
      <c r="BF114" s="133"/>
      <c r="BG114" s="133"/>
      <c r="BH114" s="133"/>
    </row>
    <row r="115" spans="1:60" ht="12.75" outlineLevel="1">
      <c r="A115" s="134"/>
      <c r="B115" s="134"/>
      <c r="C115" s="165" t="s">
        <v>279</v>
      </c>
      <c r="D115" s="142"/>
      <c r="E115" s="144">
        <v>10.63</v>
      </c>
      <c r="F115" s="146"/>
      <c r="G115" s="146"/>
      <c r="H115" s="146"/>
      <c r="I115" s="146"/>
      <c r="J115" s="146"/>
      <c r="K115" s="146"/>
      <c r="L115" s="146"/>
      <c r="M115" s="146"/>
      <c r="N115" s="140"/>
      <c r="O115" s="140"/>
      <c r="P115" s="140"/>
      <c r="Q115" s="140"/>
      <c r="R115" s="140"/>
      <c r="S115" s="140"/>
      <c r="T115" s="141"/>
      <c r="U115" s="140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 t="s">
        <v>94</v>
      </c>
      <c r="AF115" s="133">
        <v>0</v>
      </c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</row>
    <row r="116" spans="1:60" ht="12.75" outlineLevel="1">
      <c r="A116" s="134">
        <v>35</v>
      </c>
      <c r="B116" s="134" t="s">
        <v>280</v>
      </c>
      <c r="C116" s="164" t="s">
        <v>281</v>
      </c>
      <c r="D116" s="140" t="s">
        <v>226</v>
      </c>
      <c r="E116" s="143">
        <v>10.63</v>
      </c>
      <c r="F116" s="145"/>
      <c r="G116" s="146">
        <f>ROUND(E116*F116,2)</f>
        <v>0</v>
      </c>
      <c r="H116" s="145"/>
      <c r="I116" s="146">
        <f>ROUND(E116*H116,2)</f>
        <v>0</v>
      </c>
      <c r="J116" s="145"/>
      <c r="K116" s="146">
        <f>ROUND(E116*J116,2)</f>
        <v>0</v>
      </c>
      <c r="L116" s="146">
        <v>21</v>
      </c>
      <c r="M116" s="146">
        <f>G116*(1+L116/100)</f>
        <v>0</v>
      </c>
      <c r="N116" s="140">
        <v>0</v>
      </c>
      <c r="O116" s="140">
        <f>ROUND(E116*N116,5)</f>
        <v>0</v>
      </c>
      <c r="P116" s="140">
        <v>0</v>
      </c>
      <c r="Q116" s="140">
        <f>ROUND(E116*P116,5)</f>
        <v>0</v>
      </c>
      <c r="R116" s="140"/>
      <c r="S116" s="140"/>
      <c r="T116" s="141">
        <v>0.69</v>
      </c>
      <c r="U116" s="140">
        <f>ROUND(E116*T116,2)</f>
        <v>7.33</v>
      </c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 t="s">
        <v>90</v>
      </c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</row>
    <row r="117" spans="1:60" ht="12.75" outlineLevel="1">
      <c r="A117" s="134"/>
      <c r="B117" s="134"/>
      <c r="C117" s="266" t="s">
        <v>282</v>
      </c>
      <c r="D117" s="267"/>
      <c r="E117" s="268"/>
      <c r="F117" s="269"/>
      <c r="G117" s="270"/>
      <c r="H117" s="146"/>
      <c r="I117" s="146"/>
      <c r="J117" s="146"/>
      <c r="K117" s="146"/>
      <c r="L117" s="146"/>
      <c r="M117" s="146"/>
      <c r="N117" s="140"/>
      <c r="O117" s="140"/>
      <c r="P117" s="140"/>
      <c r="Q117" s="140"/>
      <c r="R117" s="140"/>
      <c r="S117" s="140"/>
      <c r="T117" s="141"/>
      <c r="U117" s="140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 t="s">
        <v>92</v>
      </c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5" t="str">
        <f>C117</f>
        <v>Odvoz vybouraného materiálu na skládku.</v>
      </c>
      <c r="BB117" s="133"/>
      <c r="BC117" s="133"/>
      <c r="BD117" s="133"/>
      <c r="BE117" s="133"/>
      <c r="BF117" s="133"/>
      <c r="BG117" s="133"/>
      <c r="BH117" s="133"/>
    </row>
    <row r="118" spans="1:60" ht="12.75" outlineLevel="1">
      <c r="A118" s="134"/>
      <c r="B118" s="134"/>
      <c r="C118" s="165" t="s">
        <v>279</v>
      </c>
      <c r="D118" s="142"/>
      <c r="E118" s="144">
        <v>10.63</v>
      </c>
      <c r="F118" s="146"/>
      <c r="G118" s="146"/>
      <c r="H118" s="146"/>
      <c r="I118" s="146"/>
      <c r="J118" s="146"/>
      <c r="K118" s="146"/>
      <c r="L118" s="146"/>
      <c r="M118" s="146"/>
      <c r="N118" s="140"/>
      <c r="O118" s="140"/>
      <c r="P118" s="140"/>
      <c r="Q118" s="140"/>
      <c r="R118" s="140"/>
      <c r="S118" s="140"/>
      <c r="T118" s="141"/>
      <c r="U118" s="140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 t="s">
        <v>94</v>
      </c>
      <c r="AF118" s="133">
        <v>0</v>
      </c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</row>
    <row r="119" spans="1:31" ht="12.75">
      <c r="A119" s="181" t="s">
        <v>85</v>
      </c>
      <c r="B119" s="181" t="s">
        <v>160</v>
      </c>
      <c r="C119" s="182" t="s">
        <v>161</v>
      </c>
      <c r="D119" s="183"/>
      <c r="E119" s="184"/>
      <c r="F119" s="185"/>
      <c r="G119" s="185">
        <f>SUMIF(AE120:AE121,"&lt;&gt;NOR",G120:G121)</f>
        <v>0</v>
      </c>
      <c r="H119" s="185"/>
      <c r="I119" s="185">
        <f>SUM(I120:I121)</f>
        <v>0</v>
      </c>
      <c r="J119" s="185"/>
      <c r="K119" s="185">
        <f>SUM(K120:K121)</f>
        <v>0</v>
      </c>
      <c r="L119" s="185"/>
      <c r="M119" s="185">
        <f>SUM(M120:M121)</f>
        <v>0</v>
      </c>
      <c r="N119" s="183"/>
      <c r="O119" s="183">
        <f>SUM(O120:O121)</f>
        <v>0</v>
      </c>
      <c r="P119" s="183"/>
      <c r="Q119" s="183">
        <f>SUM(Q120:Q121)</f>
        <v>0</v>
      </c>
      <c r="R119" s="183"/>
      <c r="S119" s="183"/>
      <c r="T119" s="186"/>
      <c r="U119" s="183">
        <f>SUM(U120:U121)</f>
        <v>17.81</v>
      </c>
      <c r="AE119" t="s">
        <v>86</v>
      </c>
    </row>
    <row r="120" spans="1:60" ht="12.75" outlineLevel="1">
      <c r="A120" s="134">
        <v>36</v>
      </c>
      <c r="B120" s="134" t="s">
        <v>283</v>
      </c>
      <c r="C120" s="164" t="s">
        <v>284</v>
      </c>
      <c r="D120" s="140" t="s">
        <v>226</v>
      </c>
      <c r="E120" s="143">
        <v>45.66132</v>
      </c>
      <c r="F120" s="145"/>
      <c r="G120" s="146">
        <f>ROUND(E120*F120,2)</f>
        <v>0</v>
      </c>
      <c r="H120" s="145"/>
      <c r="I120" s="146">
        <f>ROUND(E120*H120,2)</f>
        <v>0</v>
      </c>
      <c r="J120" s="145"/>
      <c r="K120" s="146">
        <f>ROUND(E120*J120,2)</f>
        <v>0</v>
      </c>
      <c r="L120" s="146">
        <v>21</v>
      </c>
      <c r="M120" s="146">
        <f>G120*(1+L120/100)</f>
        <v>0</v>
      </c>
      <c r="N120" s="140">
        <v>0</v>
      </c>
      <c r="O120" s="140">
        <f>ROUND(E120*N120,5)</f>
        <v>0</v>
      </c>
      <c r="P120" s="140">
        <v>0</v>
      </c>
      <c r="Q120" s="140">
        <f>ROUND(E120*P120,5)</f>
        <v>0</v>
      </c>
      <c r="R120" s="140"/>
      <c r="S120" s="140"/>
      <c r="T120" s="141">
        <v>0.39</v>
      </c>
      <c r="U120" s="140">
        <f>ROUND(E120*T120,2)</f>
        <v>17.81</v>
      </c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 t="s">
        <v>90</v>
      </c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</row>
    <row r="121" spans="1:60" ht="12.75" outlineLevel="1">
      <c r="A121" s="134"/>
      <c r="B121" s="134"/>
      <c r="C121" s="165" t="s">
        <v>383</v>
      </c>
      <c r="D121" s="142"/>
      <c r="E121" s="144">
        <v>45.66132</v>
      </c>
      <c r="F121" s="146"/>
      <c r="G121" s="146"/>
      <c r="H121" s="146"/>
      <c r="I121" s="146"/>
      <c r="J121" s="146"/>
      <c r="K121" s="146"/>
      <c r="L121" s="146"/>
      <c r="M121" s="146"/>
      <c r="N121" s="140"/>
      <c r="O121" s="140"/>
      <c r="P121" s="140"/>
      <c r="Q121" s="140"/>
      <c r="R121" s="140"/>
      <c r="S121" s="140"/>
      <c r="T121" s="141"/>
      <c r="U121" s="140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 t="s">
        <v>94</v>
      </c>
      <c r="AF121" s="133">
        <v>0</v>
      </c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</row>
    <row r="122" spans="1:31" ht="12.75">
      <c r="A122" s="181" t="s">
        <v>85</v>
      </c>
      <c r="B122" s="181" t="s">
        <v>162</v>
      </c>
      <c r="C122" s="182" t="s">
        <v>163</v>
      </c>
      <c r="D122" s="183"/>
      <c r="E122" s="184"/>
      <c r="F122" s="185"/>
      <c r="G122" s="185">
        <f>SUMIF(AE123:AE131,"&lt;&gt;NOR",G123:G131)</f>
        <v>0</v>
      </c>
      <c r="H122" s="185"/>
      <c r="I122" s="185">
        <f>SUM(I123:I131)</f>
        <v>0</v>
      </c>
      <c r="J122" s="185"/>
      <c r="K122" s="185">
        <f>SUM(K123:K131)</f>
        <v>0</v>
      </c>
      <c r="L122" s="185"/>
      <c r="M122" s="185">
        <f>SUM(M123:M131)</f>
        <v>0</v>
      </c>
      <c r="N122" s="183"/>
      <c r="O122" s="183">
        <f>SUM(O123:O131)</f>
        <v>0.8538</v>
      </c>
      <c r="P122" s="183"/>
      <c r="Q122" s="183">
        <f>SUM(Q123:Q131)</f>
        <v>0</v>
      </c>
      <c r="R122" s="183"/>
      <c r="S122" s="183"/>
      <c r="T122" s="186"/>
      <c r="U122" s="183">
        <f>SUM(U123:U131)</f>
        <v>11.66</v>
      </c>
      <c r="AE122" t="s">
        <v>86</v>
      </c>
    </row>
    <row r="123" spans="1:60" ht="22.5" outlineLevel="1">
      <c r="A123" s="134">
        <v>37</v>
      </c>
      <c r="B123" s="134" t="s">
        <v>285</v>
      </c>
      <c r="C123" s="164" t="s">
        <v>286</v>
      </c>
      <c r="D123" s="140" t="s">
        <v>176</v>
      </c>
      <c r="E123" s="143">
        <v>6</v>
      </c>
      <c r="F123" s="145"/>
      <c r="G123" s="146">
        <f>ROUND(E123*F123,2)</f>
        <v>0</v>
      </c>
      <c r="H123" s="145"/>
      <c r="I123" s="146">
        <f>ROUND(E123*H123,2)</f>
        <v>0</v>
      </c>
      <c r="J123" s="145"/>
      <c r="K123" s="146">
        <f>ROUND(E123*J123,2)</f>
        <v>0</v>
      </c>
      <c r="L123" s="146">
        <v>21</v>
      </c>
      <c r="M123" s="146">
        <f>G123*(1+L123/100)</f>
        <v>0</v>
      </c>
      <c r="N123" s="140">
        <v>0.14125</v>
      </c>
      <c r="O123" s="140">
        <f>ROUND(E123*N123,5)</f>
        <v>0.8475</v>
      </c>
      <c r="P123" s="140">
        <v>0</v>
      </c>
      <c r="Q123" s="140">
        <f>ROUND(E123*P123,5)</f>
        <v>0</v>
      </c>
      <c r="R123" s="140"/>
      <c r="S123" s="140"/>
      <c r="T123" s="141">
        <v>0.79</v>
      </c>
      <c r="U123" s="140">
        <f>ROUND(E123*T123,2)</f>
        <v>4.74</v>
      </c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 t="s">
        <v>171</v>
      </c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</row>
    <row r="124" spans="1:60" ht="12.75" outlineLevel="1">
      <c r="A124" s="134"/>
      <c r="B124" s="134"/>
      <c r="C124" s="266" t="s">
        <v>287</v>
      </c>
      <c r="D124" s="267"/>
      <c r="E124" s="268"/>
      <c r="F124" s="269"/>
      <c r="G124" s="270"/>
      <c r="H124" s="146"/>
      <c r="I124" s="146"/>
      <c r="J124" s="146"/>
      <c r="K124" s="146"/>
      <c r="L124" s="146"/>
      <c r="M124" s="146"/>
      <c r="N124" s="140"/>
      <c r="O124" s="140"/>
      <c r="P124" s="140"/>
      <c r="Q124" s="140"/>
      <c r="R124" s="140"/>
      <c r="S124" s="140"/>
      <c r="T124" s="141"/>
      <c r="U124" s="140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 t="s">
        <v>92</v>
      </c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5" t="str">
        <f>C124</f>
        <v>Prodloužení kabelu k nově osaazenému sloupu veřejného osvětlení.</v>
      </c>
      <c r="BB124" s="133"/>
      <c r="BC124" s="133"/>
      <c r="BD124" s="133"/>
      <c r="BE124" s="133"/>
      <c r="BF124" s="133"/>
      <c r="BG124" s="133"/>
      <c r="BH124" s="133"/>
    </row>
    <row r="125" spans="1:60" ht="12.75" outlineLevel="1">
      <c r="A125" s="134"/>
      <c r="B125" s="134"/>
      <c r="C125" s="165" t="s">
        <v>288</v>
      </c>
      <c r="D125" s="142"/>
      <c r="E125" s="144">
        <v>6</v>
      </c>
      <c r="F125" s="146"/>
      <c r="G125" s="146"/>
      <c r="H125" s="146"/>
      <c r="I125" s="146"/>
      <c r="J125" s="146"/>
      <c r="K125" s="146"/>
      <c r="L125" s="146"/>
      <c r="M125" s="146"/>
      <c r="N125" s="140"/>
      <c r="O125" s="140"/>
      <c r="P125" s="140"/>
      <c r="Q125" s="140"/>
      <c r="R125" s="140"/>
      <c r="S125" s="140"/>
      <c r="T125" s="141"/>
      <c r="U125" s="140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 t="s">
        <v>94</v>
      </c>
      <c r="AF125" s="133">
        <v>0</v>
      </c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</row>
    <row r="126" spans="1:60" ht="22.5" outlineLevel="1">
      <c r="A126" s="134">
        <v>38</v>
      </c>
      <c r="B126" s="134" t="s">
        <v>289</v>
      </c>
      <c r="C126" s="164" t="s">
        <v>290</v>
      </c>
      <c r="D126" s="140" t="s">
        <v>176</v>
      </c>
      <c r="E126" s="143">
        <v>6</v>
      </c>
      <c r="F126" s="145"/>
      <c r="G126" s="146">
        <f>ROUND(E126*F126,2)</f>
        <v>0</v>
      </c>
      <c r="H126" s="145"/>
      <c r="I126" s="146">
        <f>ROUND(E126*H126,2)</f>
        <v>0</v>
      </c>
      <c r="J126" s="145"/>
      <c r="K126" s="146">
        <f>ROUND(E126*J126,2)</f>
        <v>0</v>
      </c>
      <c r="L126" s="146">
        <v>21</v>
      </c>
      <c r="M126" s="146">
        <f>G126*(1+L126/100)</f>
        <v>0</v>
      </c>
      <c r="N126" s="140">
        <v>0.00105</v>
      </c>
      <c r="O126" s="140">
        <f>ROUND(E126*N126,5)</f>
        <v>0.0063</v>
      </c>
      <c r="P126" s="140">
        <v>0</v>
      </c>
      <c r="Q126" s="140">
        <f>ROUND(E126*P126,5)</f>
        <v>0</v>
      </c>
      <c r="R126" s="140"/>
      <c r="S126" s="140"/>
      <c r="T126" s="141">
        <v>0.12</v>
      </c>
      <c r="U126" s="140">
        <f>ROUND(E126*T126,2)</f>
        <v>0.72</v>
      </c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 t="s">
        <v>90</v>
      </c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</row>
    <row r="127" spans="1:60" ht="12.75" outlineLevel="1">
      <c r="A127" s="134"/>
      <c r="B127" s="134"/>
      <c r="C127" s="266" t="s">
        <v>291</v>
      </c>
      <c r="D127" s="267"/>
      <c r="E127" s="268"/>
      <c r="F127" s="269"/>
      <c r="G127" s="270"/>
      <c r="H127" s="146"/>
      <c r="I127" s="146"/>
      <c r="J127" s="146"/>
      <c r="K127" s="146"/>
      <c r="L127" s="146"/>
      <c r="M127" s="146"/>
      <c r="N127" s="140"/>
      <c r="O127" s="140"/>
      <c r="P127" s="140"/>
      <c r="Q127" s="140"/>
      <c r="R127" s="140"/>
      <c r="S127" s="140"/>
      <c r="T127" s="141"/>
      <c r="U127" s="140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 t="s">
        <v>92</v>
      </c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5" t="str">
        <f>C127</f>
        <v>Přeložka veřejného osvětlení.</v>
      </c>
      <c r="BB127" s="133"/>
      <c r="BC127" s="133"/>
      <c r="BD127" s="133"/>
      <c r="BE127" s="133"/>
      <c r="BF127" s="133"/>
      <c r="BG127" s="133"/>
      <c r="BH127" s="133"/>
    </row>
    <row r="128" spans="1:60" ht="12.75" outlineLevel="1">
      <c r="A128" s="134"/>
      <c r="B128" s="134"/>
      <c r="C128" s="165" t="s">
        <v>288</v>
      </c>
      <c r="D128" s="142"/>
      <c r="E128" s="144">
        <v>6</v>
      </c>
      <c r="F128" s="146"/>
      <c r="G128" s="146"/>
      <c r="H128" s="146"/>
      <c r="I128" s="146"/>
      <c r="J128" s="146"/>
      <c r="K128" s="146"/>
      <c r="L128" s="146"/>
      <c r="M128" s="146"/>
      <c r="N128" s="140"/>
      <c r="O128" s="140"/>
      <c r="P128" s="140"/>
      <c r="Q128" s="140"/>
      <c r="R128" s="140"/>
      <c r="S128" s="140"/>
      <c r="T128" s="141"/>
      <c r="U128" s="140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 t="s">
        <v>94</v>
      </c>
      <c r="AF128" s="133">
        <v>0</v>
      </c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</row>
    <row r="129" spans="1:60" ht="12.75" outlineLevel="1">
      <c r="A129" s="134">
        <v>39</v>
      </c>
      <c r="B129" s="134" t="s">
        <v>292</v>
      </c>
      <c r="C129" s="164" t="s">
        <v>293</v>
      </c>
      <c r="D129" s="140" t="s">
        <v>215</v>
      </c>
      <c r="E129" s="143">
        <v>1</v>
      </c>
      <c r="F129" s="145"/>
      <c r="G129" s="146">
        <f>ROUND(E129*F129,2)</f>
        <v>0</v>
      </c>
      <c r="H129" s="145"/>
      <c r="I129" s="146">
        <f>ROUND(E129*H129,2)</f>
        <v>0</v>
      </c>
      <c r="J129" s="145"/>
      <c r="K129" s="146">
        <f>ROUND(E129*J129,2)</f>
        <v>0</v>
      </c>
      <c r="L129" s="146">
        <v>21</v>
      </c>
      <c r="M129" s="146">
        <f>G129*(1+L129/100)</f>
        <v>0</v>
      </c>
      <c r="N129" s="140">
        <v>0</v>
      </c>
      <c r="O129" s="140">
        <f>ROUND(E129*N129,5)</f>
        <v>0</v>
      </c>
      <c r="P129" s="140">
        <v>0</v>
      </c>
      <c r="Q129" s="140">
        <f>ROUND(E129*P129,5)</f>
        <v>0</v>
      </c>
      <c r="R129" s="140"/>
      <c r="S129" s="140"/>
      <c r="T129" s="141">
        <v>6.2</v>
      </c>
      <c r="U129" s="140">
        <f>ROUND(E129*T129,2)</f>
        <v>6.2</v>
      </c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 t="s">
        <v>90</v>
      </c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</row>
    <row r="130" spans="1:60" ht="12.75" outlineLevel="1">
      <c r="A130" s="134"/>
      <c r="B130" s="134"/>
      <c r="C130" s="266" t="s">
        <v>294</v>
      </c>
      <c r="D130" s="267"/>
      <c r="E130" s="268"/>
      <c r="F130" s="269"/>
      <c r="G130" s="270"/>
      <c r="H130" s="146"/>
      <c r="I130" s="146"/>
      <c r="J130" s="146"/>
      <c r="K130" s="146"/>
      <c r="L130" s="146"/>
      <c r="M130" s="146"/>
      <c r="N130" s="140"/>
      <c r="O130" s="140"/>
      <c r="P130" s="140"/>
      <c r="Q130" s="140"/>
      <c r="R130" s="140"/>
      <c r="S130" s="140"/>
      <c r="T130" s="141"/>
      <c r="U130" s="140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 t="s">
        <v>92</v>
      </c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5" t="str">
        <f>C130</f>
        <v>Přeložení stožáru veřejného osvětlení.</v>
      </c>
      <c r="BB130" s="133"/>
      <c r="BC130" s="133"/>
      <c r="BD130" s="133"/>
      <c r="BE130" s="133"/>
      <c r="BF130" s="133"/>
      <c r="BG130" s="133"/>
      <c r="BH130" s="133"/>
    </row>
    <row r="131" spans="1:60" ht="12.75" outlineLevel="1">
      <c r="A131" s="134"/>
      <c r="B131" s="134"/>
      <c r="C131" s="165" t="s">
        <v>93</v>
      </c>
      <c r="D131" s="142"/>
      <c r="E131" s="144">
        <v>1</v>
      </c>
      <c r="F131" s="146"/>
      <c r="G131" s="146"/>
      <c r="H131" s="146"/>
      <c r="I131" s="146"/>
      <c r="J131" s="146"/>
      <c r="K131" s="146"/>
      <c r="L131" s="146"/>
      <c r="M131" s="146"/>
      <c r="N131" s="140"/>
      <c r="O131" s="140"/>
      <c r="P131" s="140"/>
      <c r="Q131" s="140"/>
      <c r="R131" s="140"/>
      <c r="S131" s="140"/>
      <c r="T131" s="141"/>
      <c r="U131" s="140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 t="s">
        <v>94</v>
      </c>
      <c r="AF131" s="133">
        <v>0</v>
      </c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</row>
    <row r="132" spans="1:31" ht="12.75">
      <c r="A132" s="181" t="s">
        <v>85</v>
      </c>
      <c r="B132" s="181" t="s">
        <v>164</v>
      </c>
      <c r="C132" s="182" t="s">
        <v>165</v>
      </c>
      <c r="D132" s="183"/>
      <c r="E132" s="184"/>
      <c r="F132" s="185"/>
      <c r="G132" s="185">
        <f>SUMIF(AE133:AE135,"&lt;&gt;NOR",G133:G135)</f>
        <v>0</v>
      </c>
      <c r="H132" s="185"/>
      <c r="I132" s="185">
        <f>SUM(I133:I135)</f>
        <v>0</v>
      </c>
      <c r="J132" s="185"/>
      <c r="K132" s="185">
        <f>SUM(K133:K135)</f>
        <v>0</v>
      </c>
      <c r="L132" s="185"/>
      <c r="M132" s="185">
        <f>SUM(M133:M135)</f>
        <v>0</v>
      </c>
      <c r="N132" s="183"/>
      <c r="O132" s="183">
        <f>SUM(O133:O135)</f>
        <v>0</v>
      </c>
      <c r="P132" s="183"/>
      <c r="Q132" s="183">
        <f>SUM(Q133:Q135)</f>
        <v>0</v>
      </c>
      <c r="R132" s="183"/>
      <c r="S132" s="183"/>
      <c r="T132" s="186"/>
      <c r="U132" s="183">
        <f>SUM(U133:U135)</f>
        <v>0.5</v>
      </c>
      <c r="AE132" t="s">
        <v>86</v>
      </c>
    </row>
    <row r="133" spans="1:60" ht="12.75" outlineLevel="1">
      <c r="A133" s="134">
        <v>40</v>
      </c>
      <c r="B133" s="134" t="s">
        <v>295</v>
      </c>
      <c r="C133" s="164" t="s">
        <v>296</v>
      </c>
      <c r="D133" s="140" t="s">
        <v>176</v>
      </c>
      <c r="E133" s="143">
        <v>5.5</v>
      </c>
      <c r="F133" s="145"/>
      <c r="G133" s="146">
        <f>ROUND(E133*F133,2)</f>
        <v>0</v>
      </c>
      <c r="H133" s="145"/>
      <c r="I133" s="146">
        <f>ROUND(E133*H133,2)</f>
        <v>0</v>
      </c>
      <c r="J133" s="145"/>
      <c r="K133" s="146">
        <f>ROUND(E133*J133,2)</f>
        <v>0</v>
      </c>
      <c r="L133" s="146">
        <v>21</v>
      </c>
      <c r="M133" s="146">
        <f>G133*(1+L133/100)</f>
        <v>0</v>
      </c>
      <c r="N133" s="140">
        <v>0</v>
      </c>
      <c r="O133" s="140">
        <f>ROUND(E133*N133,5)</f>
        <v>0</v>
      </c>
      <c r="P133" s="140">
        <v>0</v>
      </c>
      <c r="Q133" s="140">
        <f>ROUND(E133*P133,5)</f>
        <v>0</v>
      </c>
      <c r="R133" s="140"/>
      <c r="S133" s="140"/>
      <c r="T133" s="141">
        <v>0.09</v>
      </c>
      <c r="U133" s="140">
        <f>ROUND(E133*T133,2)</f>
        <v>0.5</v>
      </c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 t="s">
        <v>90</v>
      </c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</row>
    <row r="134" spans="1:60" ht="12.75" outlineLevel="1">
      <c r="A134" s="134"/>
      <c r="B134" s="134"/>
      <c r="C134" s="266" t="s">
        <v>297</v>
      </c>
      <c r="D134" s="267"/>
      <c r="E134" s="268"/>
      <c r="F134" s="269"/>
      <c r="G134" s="270"/>
      <c r="H134" s="146"/>
      <c r="I134" s="146"/>
      <c r="J134" s="146"/>
      <c r="K134" s="146"/>
      <c r="L134" s="146"/>
      <c r="M134" s="146"/>
      <c r="N134" s="140"/>
      <c r="O134" s="140"/>
      <c r="P134" s="140"/>
      <c r="Q134" s="140"/>
      <c r="R134" s="140"/>
      <c r="S134" s="140"/>
      <c r="T134" s="141"/>
      <c r="U134" s="140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 t="s">
        <v>92</v>
      </c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5" t="str">
        <f>C134</f>
        <v>Uložení kabelu veřejného osvětlení do plastové chráničky.</v>
      </c>
      <c r="BB134" s="133"/>
      <c r="BC134" s="133"/>
      <c r="BD134" s="133"/>
      <c r="BE134" s="133"/>
      <c r="BF134" s="133"/>
      <c r="BG134" s="133"/>
      <c r="BH134" s="133"/>
    </row>
    <row r="135" spans="1:60" ht="12.75" outlineLevel="1">
      <c r="A135" s="134"/>
      <c r="B135" s="134"/>
      <c r="C135" s="165" t="s">
        <v>298</v>
      </c>
      <c r="D135" s="142"/>
      <c r="E135" s="144">
        <v>5.5</v>
      </c>
      <c r="F135" s="146"/>
      <c r="G135" s="146"/>
      <c r="H135" s="146"/>
      <c r="I135" s="146"/>
      <c r="J135" s="146"/>
      <c r="K135" s="146"/>
      <c r="L135" s="146"/>
      <c r="M135" s="146"/>
      <c r="N135" s="140"/>
      <c r="O135" s="140"/>
      <c r="P135" s="140"/>
      <c r="Q135" s="140"/>
      <c r="R135" s="140"/>
      <c r="S135" s="140"/>
      <c r="T135" s="141"/>
      <c r="U135" s="140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 t="s">
        <v>94</v>
      </c>
      <c r="AF135" s="133">
        <v>0</v>
      </c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</row>
    <row r="136" spans="1:31" ht="12.75">
      <c r="A136" s="181" t="s">
        <v>85</v>
      </c>
      <c r="B136" s="181" t="s">
        <v>166</v>
      </c>
      <c r="C136" s="182" t="s">
        <v>167</v>
      </c>
      <c r="D136" s="183"/>
      <c r="E136" s="184"/>
      <c r="F136" s="185"/>
      <c r="G136" s="185">
        <f>SUMIF(AE137:AE166,"&lt;&gt;NOR",G137:G166)</f>
        <v>0</v>
      </c>
      <c r="H136" s="185"/>
      <c r="I136" s="185">
        <f>SUM(I137:I166)</f>
        <v>0</v>
      </c>
      <c r="J136" s="185"/>
      <c r="K136" s="185">
        <f>SUM(K137:K166)</f>
        <v>0</v>
      </c>
      <c r="L136" s="185"/>
      <c r="M136" s="185">
        <f>SUM(M137:M166)</f>
        <v>0</v>
      </c>
      <c r="N136" s="183"/>
      <c r="O136" s="183">
        <f>SUM(O137:O166)</f>
        <v>13.902949999999999</v>
      </c>
      <c r="P136" s="183"/>
      <c r="Q136" s="183">
        <f>SUM(Q137:Q166)</f>
        <v>0</v>
      </c>
      <c r="R136" s="183"/>
      <c r="S136" s="183"/>
      <c r="T136" s="186"/>
      <c r="U136" s="183">
        <f>SUM(U137:U166)</f>
        <v>65.78</v>
      </c>
      <c r="AE136" t="s">
        <v>86</v>
      </c>
    </row>
    <row r="137" spans="1:60" ht="22.5" outlineLevel="1">
      <c r="A137" s="134">
        <v>41</v>
      </c>
      <c r="B137" s="134" t="s">
        <v>299</v>
      </c>
      <c r="C137" s="164" t="s">
        <v>300</v>
      </c>
      <c r="D137" s="140" t="s">
        <v>170</v>
      </c>
      <c r="E137" s="143">
        <v>0.135</v>
      </c>
      <c r="F137" s="145"/>
      <c r="G137" s="146">
        <f>ROUND(E137*F137,2)</f>
        <v>0</v>
      </c>
      <c r="H137" s="145"/>
      <c r="I137" s="146">
        <f>ROUND(E137*H137,2)</f>
        <v>0</v>
      </c>
      <c r="J137" s="145"/>
      <c r="K137" s="146">
        <f>ROUND(E137*J137,2)</f>
        <v>0</v>
      </c>
      <c r="L137" s="146">
        <v>21</v>
      </c>
      <c r="M137" s="146">
        <f>G137*(1+L137/100)</f>
        <v>0</v>
      </c>
      <c r="N137" s="140">
        <v>0</v>
      </c>
      <c r="O137" s="140">
        <f>ROUND(E137*N137,5)</f>
        <v>0</v>
      </c>
      <c r="P137" s="140">
        <v>0</v>
      </c>
      <c r="Q137" s="140">
        <f>ROUND(E137*P137,5)</f>
        <v>0</v>
      </c>
      <c r="R137" s="140"/>
      <c r="S137" s="140"/>
      <c r="T137" s="141">
        <v>3.44</v>
      </c>
      <c r="U137" s="140">
        <f>ROUND(E137*T137,2)</f>
        <v>0.46</v>
      </c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 t="s">
        <v>90</v>
      </c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</row>
    <row r="138" spans="1:60" ht="12.75" outlineLevel="1">
      <c r="A138" s="134"/>
      <c r="B138" s="134"/>
      <c r="C138" s="266" t="s">
        <v>294</v>
      </c>
      <c r="D138" s="267"/>
      <c r="E138" s="268"/>
      <c r="F138" s="269"/>
      <c r="G138" s="270"/>
      <c r="H138" s="146"/>
      <c r="I138" s="146"/>
      <c r="J138" s="146"/>
      <c r="K138" s="146"/>
      <c r="L138" s="146"/>
      <c r="M138" s="146"/>
      <c r="N138" s="140"/>
      <c r="O138" s="140"/>
      <c r="P138" s="140"/>
      <c r="Q138" s="140"/>
      <c r="R138" s="140"/>
      <c r="S138" s="140"/>
      <c r="T138" s="141"/>
      <c r="U138" s="140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 t="s">
        <v>92</v>
      </c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5" t="str">
        <f>C138</f>
        <v>Přeložení stožáru veřejného osvětlení.</v>
      </c>
      <c r="BB138" s="133"/>
      <c r="BC138" s="133"/>
      <c r="BD138" s="133"/>
      <c r="BE138" s="133"/>
      <c r="BF138" s="133"/>
      <c r="BG138" s="133"/>
      <c r="BH138" s="133"/>
    </row>
    <row r="139" spans="1:60" ht="12.75" outlineLevel="1">
      <c r="A139" s="134"/>
      <c r="B139" s="134"/>
      <c r="C139" s="165" t="s">
        <v>301</v>
      </c>
      <c r="D139" s="142"/>
      <c r="E139" s="144">
        <v>0.135</v>
      </c>
      <c r="F139" s="146"/>
      <c r="G139" s="146"/>
      <c r="H139" s="146"/>
      <c r="I139" s="146"/>
      <c r="J139" s="146"/>
      <c r="K139" s="146"/>
      <c r="L139" s="146"/>
      <c r="M139" s="146"/>
      <c r="N139" s="140"/>
      <c r="O139" s="140"/>
      <c r="P139" s="140"/>
      <c r="Q139" s="140"/>
      <c r="R139" s="140"/>
      <c r="S139" s="140"/>
      <c r="T139" s="141"/>
      <c r="U139" s="140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 t="s">
        <v>94</v>
      </c>
      <c r="AF139" s="133">
        <v>0</v>
      </c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</row>
    <row r="140" spans="1:60" ht="22.5" outlineLevel="1">
      <c r="A140" s="134">
        <v>42</v>
      </c>
      <c r="B140" s="134" t="s">
        <v>302</v>
      </c>
      <c r="C140" s="164" t="s">
        <v>303</v>
      </c>
      <c r="D140" s="140" t="s">
        <v>170</v>
      </c>
      <c r="E140" s="143">
        <v>0.135</v>
      </c>
      <c r="F140" s="145"/>
      <c r="G140" s="146">
        <f>ROUND(E140*F140,2)</f>
        <v>0</v>
      </c>
      <c r="H140" s="145"/>
      <c r="I140" s="146">
        <f>ROUND(E140*H140,2)</f>
        <v>0</v>
      </c>
      <c r="J140" s="145"/>
      <c r="K140" s="146">
        <f>ROUND(E140*J140,2)</f>
        <v>0</v>
      </c>
      <c r="L140" s="146">
        <v>21</v>
      </c>
      <c r="M140" s="146">
        <f>G140*(1+L140/100)</f>
        <v>0</v>
      </c>
      <c r="N140" s="140">
        <v>2.525</v>
      </c>
      <c r="O140" s="140">
        <f>ROUND(E140*N140,5)</f>
        <v>0.34088</v>
      </c>
      <c r="P140" s="140">
        <v>0</v>
      </c>
      <c r="Q140" s="140">
        <f>ROUND(E140*P140,5)</f>
        <v>0</v>
      </c>
      <c r="R140" s="140"/>
      <c r="S140" s="140"/>
      <c r="T140" s="141">
        <v>3.9</v>
      </c>
      <c r="U140" s="140">
        <f>ROUND(E140*T140,2)</f>
        <v>0.53</v>
      </c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 t="s">
        <v>90</v>
      </c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</row>
    <row r="141" spans="1:60" ht="12.75" outlineLevel="1">
      <c r="A141" s="134"/>
      <c r="B141" s="134"/>
      <c r="C141" s="266" t="s">
        <v>304</v>
      </c>
      <c r="D141" s="267"/>
      <c r="E141" s="268"/>
      <c r="F141" s="269"/>
      <c r="G141" s="270"/>
      <c r="H141" s="146"/>
      <c r="I141" s="146"/>
      <c r="J141" s="146"/>
      <c r="K141" s="146"/>
      <c r="L141" s="146"/>
      <c r="M141" s="146"/>
      <c r="N141" s="140"/>
      <c r="O141" s="140"/>
      <c r="P141" s="140"/>
      <c r="Q141" s="140"/>
      <c r="R141" s="140"/>
      <c r="S141" s="140"/>
      <c r="T141" s="141"/>
      <c r="U141" s="140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 t="s">
        <v>92</v>
      </c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5" t="str">
        <f>C141</f>
        <v>Zabetonování stožáru VO.</v>
      </c>
      <c r="BB141" s="133"/>
      <c r="BC141" s="133"/>
      <c r="BD141" s="133"/>
      <c r="BE141" s="133"/>
      <c r="BF141" s="133"/>
      <c r="BG141" s="133"/>
      <c r="BH141" s="133"/>
    </row>
    <row r="142" spans="1:60" ht="12.75" outlineLevel="1">
      <c r="A142" s="134"/>
      <c r="B142" s="134"/>
      <c r="C142" s="165" t="s">
        <v>305</v>
      </c>
      <c r="D142" s="142"/>
      <c r="E142" s="144">
        <v>0.135</v>
      </c>
      <c r="F142" s="146"/>
      <c r="G142" s="146"/>
      <c r="H142" s="146"/>
      <c r="I142" s="146"/>
      <c r="J142" s="146"/>
      <c r="K142" s="146"/>
      <c r="L142" s="146"/>
      <c r="M142" s="146"/>
      <c r="N142" s="140"/>
      <c r="O142" s="140"/>
      <c r="P142" s="140"/>
      <c r="Q142" s="140"/>
      <c r="R142" s="140"/>
      <c r="S142" s="140"/>
      <c r="T142" s="141"/>
      <c r="U142" s="140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 t="s">
        <v>94</v>
      </c>
      <c r="AF142" s="133">
        <v>0</v>
      </c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</row>
    <row r="143" spans="1:60" ht="22.5" outlineLevel="1">
      <c r="A143" s="134">
        <v>43</v>
      </c>
      <c r="B143" s="134" t="s">
        <v>306</v>
      </c>
      <c r="C143" s="164" t="s">
        <v>307</v>
      </c>
      <c r="D143" s="140" t="s">
        <v>176</v>
      </c>
      <c r="E143" s="143">
        <v>5.5</v>
      </c>
      <c r="F143" s="145"/>
      <c r="G143" s="146">
        <f>ROUND(E143*F143,2)</f>
        <v>0</v>
      </c>
      <c r="H143" s="145"/>
      <c r="I143" s="146">
        <f>ROUND(E143*H143,2)</f>
        <v>0</v>
      </c>
      <c r="J143" s="145"/>
      <c r="K143" s="146">
        <f>ROUND(E143*J143,2)</f>
        <v>0</v>
      </c>
      <c r="L143" s="146">
        <v>21</v>
      </c>
      <c r="M143" s="146">
        <f>G143*(1+L143/100)</f>
        <v>0</v>
      </c>
      <c r="N143" s="140">
        <v>0</v>
      </c>
      <c r="O143" s="140">
        <f>ROUND(E143*N143,5)</f>
        <v>0</v>
      </c>
      <c r="P143" s="140">
        <v>0</v>
      </c>
      <c r="Q143" s="140">
        <f>ROUND(E143*P143,5)</f>
        <v>0</v>
      </c>
      <c r="R143" s="140"/>
      <c r="S143" s="140"/>
      <c r="T143" s="141">
        <v>0.02</v>
      </c>
      <c r="U143" s="140">
        <f>ROUND(E143*T143,2)</f>
        <v>0.11</v>
      </c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 t="s">
        <v>90</v>
      </c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</row>
    <row r="144" spans="1:60" ht="12.75" outlineLevel="1">
      <c r="A144" s="134"/>
      <c r="B144" s="134"/>
      <c r="C144" s="266" t="s">
        <v>308</v>
      </c>
      <c r="D144" s="267"/>
      <c r="E144" s="268"/>
      <c r="F144" s="269"/>
      <c r="G144" s="270"/>
      <c r="H144" s="146"/>
      <c r="I144" s="146"/>
      <c r="J144" s="146"/>
      <c r="K144" s="146"/>
      <c r="L144" s="146"/>
      <c r="M144" s="146"/>
      <c r="N144" s="140"/>
      <c r="O144" s="140"/>
      <c r="P144" s="140"/>
      <c r="Q144" s="140"/>
      <c r="R144" s="140"/>
      <c r="S144" s="140"/>
      <c r="T144" s="141"/>
      <c r="U144" s="140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 t="s">
        <v>92</v>
      </c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5" t="str">
        <f>C144</f>
        <v>Prodloužení kabelu VO k přemístěnému sloupu osvětlení.</v>
      </c>
      <c r="BB144" s="133"/>
      <c r="BC144" s="133"/>
      <c r="BD144" s="133"/>
      <c r="BE144" s="133"/>
      <c r="BF144" s="133"/>
      <c r="BG144" s="133"/>
      <c r="BH144" s="133"/>
    </row>
    <row r="145" spans="1:60" ht="12.75" outlineLevel="1">
      <c r="A145" s="134"/>
      <c r="B145" s="134"/>
      <c r="C145" s="165" t="s">
        <v>298</v>
      </c>
      <c r="D145" s="142"/>
      <c r="E145" s="144">
        <v>5.5</v>
      </c>
      <c r="F145" s="146"/>
      <c r="G145" s="146"/>
      <c r="H145" s="146"/>
      <c r="I145" s="146"/>
      <c r="J145" s="146"/>
      <c r="K145" s="146"/>
      <c r="L145" s="146"/>
      <c r="M145" s="146"/>
      <c r="N145" s="140"/>
      <c r="O145" s="140"/>
      <c r="P145" s="140"/>
      <c r="Q145" s="140"/>
      <c r="R145" s="140"/>
      <c r="S145" s="140"/>
      <c r="T145" s="141"/>
      <c r="U145" s="140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 t="s">
        <v>94</v>
      </c>
      <c r="AF145" s="133">
        <v>0</v>
      </c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</row>
    <row r="146" spans="1:60" ht="22.5" outlineLevel="1">
      <c r="A146" s="134">
        <v>44</v>
      </c>
      <c r="B146" s="134" t="s">
        <v>309</v>
      </c>
      <c r="C146" s="164" t="s">
        <v>310</v>
      </c>
      <c r="D146" s="140" t="s">
        <v>176</v>
      </c>
      <c r="E146" s="143">
        <v>5.5</v>
      </c>
      <c r="F146" s="145"/>
      <c r="G146" s="146">
        <f>ROUND(E146*F146,2)</f>
        <v>0</v>
      </c>
      <c r="H146" s="145"/>
      <c r="I146" s="146">
        <f>ROUND(E146*H146,2)</f>
        <v>0</v>
      </c>
      <c r="J146" s="145"/>
      <c r="K146" s="146">
        <f>ROUND(E146*J146,2)</f>
        <v>0</v>
      </c>
      <c r="L146" s="146">
        <v>21</v>
      </c>
      <c r="M146" s="146">
        <f>G146*(1+L146/100)</f>
        <v>0</v>
      </c>
      <c r="N146" s="140">
        <v>0.33861</v>
      </c>
      <c r="O146" s="140">
        <f>ROUND(E146*N146,5)</f>
        <v>1.86236</v>
      </c>
      <c r="P146" s="140">
        <v>0</v>
      </c>
      <c r="Q146" s="140">
        <f>ROUND(E146*P146,5)</f>
        <v>0</v>
      </c>
      <c r="R146" s="140"/>
      <c r="S146" s="140"/>
      <c r="T146" s="141">
        <v>0.57</v>
      </c>
      <c r="U146" s="140">
        <f>ROUND(E146*T146,2)</f>
        <v>3.14</v>
      </c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 t="s">
        <v>90</v>
      </c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</row>
    <row r="147" spans="1:60" ht="12.75" outlineLevel="1">
      <c r="A147" s="134"/>
      <c r="B147" s="134"/>
      <c r="C147" s="266" t="s">
        <v>308</v>
      </c>
      <c r="D147" s="267"/>
      <c r="E147" s="268"/>
      <c r="F147" s="269"/>
      <c r="G147" s="270"/>
      <c r="H147" s="146"/>
      <c r="I147" s="146"/>
      <c r="J147" s="146"/>
      <c r="K147" s="146"/>
      <c r="L147" s="146"/>
      <c r="M147" s="146"/>
      <c r="N147" s="140"/>
      <c r="O147" s="140"/>
      <c r="P147" s="140"/>
      <c r="Q147" s="140"/>
      <c r="R147" s="140"/>
      <c r="S147" s="140"/>
      <c r="T147" s="141"/>
      <c r="U147" s="140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 t="s">
        <v>92</v>
      </c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5" t="str">
        <f>C147</f>
        <v>Prodloužení kabelu VO k přemístěnému sloupu osvětlení.</v>
      </c>
      <c r="BB147" s="133"/>
      <c r="BC147" s="133"/>
      <c r="BD147" s="133"/>
      <c r="BE147" s="133"/>
      <c r="BF147" s="133"/>
      <c r="BG147" s="133"/>
      <c r="BH147" s="133"/>
    </row>
    <row r="148" spans="1:60" ht="12.75" outlineLevel="1">
      <c r="A148" s="134"/>
      <c r="B148" s="134"/>
      <c r="C148" s="165" t="s">
        <v>298</v>
      </c>
      <c r="D148" s="142"/>
      <c r="E148" s="144">
        <v>5.5</v>
      </c>
      <c r="F148" s="146"/>
      <c r="G148" s="146"/>
      <c r="H148" s="146"/>
      <c r="I148" s="146"/>
      <c r="J148" s="146"/>
      <c r="K148" s="146"/>
      <c r="L148" s="146"/>
      <c r="M148" s="146"/>
      <c r="N148" s="140"/>
      <c r="O148" s="140"/>
      <c r="P148" s="140"/>
      <c r="Q148" s="140"/>
      <c r="R148" s="140"/>
      <c r="S148" s="140"/>
      <c r="T148" s="141"/>
      <c r="U148" s="140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 t="s">
        <v>94</v>
      </c>
      <c r="AF148" s="133">
        <v>0</v>
      </c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</row>
    <row r="149" spans="1:60" ht="12.75" outlineLevel="1">
      <c r="A149" s="134">
        <v>45</v>
      </c>
      <c r="B149" s="134" t="s">
        <v>311</v>
      </c>
      <c r="C149" s="164" t="s">
        <v>312</v>
      </c>
      <c r="D149" s="140" t="s">
        <v>176</v>
      </c>
      <c r="E149" s="143">
        <v>5.5</v>
      </c>
      <c r="F149" s="145"/>
      <c r="G149" s="146">
        <f>ROUND(E149*F149,2)</f>
        <v>0</v>
      </c>
      <c r="H149" s="145"/>
      <c r="I149" s="146">
        <f>ROUND(E149*H149,2)</f>
        <v>0</v>
      </c>
      <c r="J149" s="145"/>
      <c r="K149" s="146">
        <f>ROUND(E149*J149,2)</f>
        <v>0</v>
      </c>
      <c r="L149" s="146">
        <v>21</v>
      </c>
      <c r="M149" s="146">
        <f>G149*(1+L149/100)</f>
        <v>0</v>
      </c>
      <c r="N149" s="140">
        <v>0</v>
      </c>
      <c r="O149" s="140">
        <f>ROUND(E149*N149,5)</f>
        <v>0</v>
      </c>
      <c r="P149" s="140">
        <v>0</v>
      </c>
      <c r="Q149" s="140">
        <f>ROUND(E149*P149,5)</f>
        <v>0</v>
      </c>
      <c r="R149" s="140"/>
      <c r="S149" s="140"/>
      <c r="T149" s="141">
        <v>0.09</v>
      </c>
      <c r="U149" s="140">
        <f>ROUND(E149*T149,2)</f>
        <v>0.5</v>
      </c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 t="s">
        <v>90</v>
      </c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</row>
    <row r="150" spans="1:60" ht="12.75" outlineLevel="1">
      <c r="A150" s="134"/>
      <c r="B150" s="134"/>
      <c r="C150" s="266" t="s">
        <v>308</v>
      </c>
      <c r="D150" s="267"/>
      <c r="E150" s="268"/>
      <c r="F150" s="269"/>
      <c r="G150" s="270"/>
      <c r="H150" s="146"/>
      <c r="I150" s="146"/>
      <c r="J150" s="146"/>
      <c r="K150" s="146"/>
      <c r="L150" s="146"/>
      <c r="M150" s="146"/>
      <c r="N150" s="140"/>
      <c r="O150" s="140"/>
      <c r="P150" s="140"/>
      <c r="Q150" s="140"/>
      <c r="R150" s="140"/>
      <c r="S150" s="140"/>
      <c r="T150" s="141"/>
      <c r="U150" s="140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 t="s">
        <v>92</v>
      </c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5" t="str">
        <f>C150</f>
        <v>Prodloužení kabelu VO k přemístěnému sloupu osvětlení.</v>
      </c>
      <c r="BB150" s="133"/>
      <c r="BC150" s="133"/>
      <c r="BD150" s="133"/>
      <c r="BE150" s="133"/>
      <c r="BF150" s="133"/>
      <c r="BG150" s="133"/>
      <c r="BH150" s="133"/>
    </row>
    <row r="151" spans="1:60" ht="12.75" outlineLevel="1">
      <c r="A151" s="134"/>
      <c r="B151" s="134"/>
      <c r="C151" s="165" t="s">
        <v>298</v>
      </c>
      <c r="D151" s="142"/>
      <c r="E151" s="144">
        <v>5.5</v>
      </c>
      <c r="F151" s="146"/>
      <c r="G151" s="146"/>
      <c r="H151" s="146"/>
      <c r="I151" s="146"/>
      <c r="J151" s="146"/>
      <c r="K151" s="146"/>
      <c r="L151" s="146"/>
      <c r="M151" s="146"/>
      <c r="N151" s="140"/>
      <c r="O151" s="140"/>
      <c r="P151" s="140"/>
      <c r="Q151" s="140"/>
      <c r="R151" s="140"/>
      <c r="S151" s="140"/>
      <c r="T151" s="141"/>
      <c r="U151" s="140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 t="s">
        <v>94</v>
      </c>
      <c r="AF151" s="133">
        <v>0</v>
      </c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</row>
    <row r="152" spans="1:60" ht="22.5" outlineLevel="1">
      <c r="A152" s="134">
        <v>46</v>
      </c>
      <c r="B152" s="134" t="s">
        <v>309</v>
      </c>
      <c r="C152" s="164" t="s">
        <v>310</v>
      </c>
      <c r="D152" s="140" t="s">
        <v>176</v>
      </c>
      <c r="E152" s="143">
        <v>25</v>
      </c>
      <c r="F152" s="145"/>
      <c r="G152" s="146">
        <f>ROUND(E152*F152,2)</f>
        <v>0</v>
      </c>
      <c r="H152" s="145"/>
      <c r="I152" s="146">
        <f>ROUND(E152*H152,2)</f>
        <v>0</v>
      </c>
      <c r="J152" s="145"/>
      <c r="K152" s="146">
        <f>ROUND(E152*J152,2)</f>
        <v>0</v>
      </c>
      <c r="L152" s="146">
        <v>21</v>
      </c>
      <c r="M152" s="146">
        <f>G152*(1+L152/100)</f>
        <v>0</v>
      </c>
      <c r="N152" s="140">
        <v>0.33861</v>
      </c>
      <c r="O152" s="140">
        <f>ROUND(E152*N152,5)</f>
        <v>8.46525</v>
      </c>
      <c r="P152" s="140">
        <v>0</v>
      </c>
      <c r="Q152" s="140">
        <f>ROUND(E152*P152,5)</f>
        <v>0</v>
      </c>
      <c r="R152" s="140"/>
      <c r="S152" s="140"/>
      <c r="T152" s="141">
        <v>0.57</v>
      </c>
      <c r="U152" s="140">
        <f>ROUND(E152*T152,2)</f>
        <v>14.25</v>
      </c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 t="s">
        <v>90</v>
      </c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</row>
    <row r="153" spans="1:60" ht="12.75" outlineLevel="1">
      <c r="A153" s="134"/>
      <c r="B153" s="134"/>
      <c r="C153" s="266" t="s">
        <v>313</v>
      </c>
      <c r="D153" s="267"/>
      <c r="E153" s="268"/>
      <c r="F153" s="269"/>
      <c r="G153" s="270"/>
      <c r="H153" s="146"/>
      <c r="I153" s="146"/>
      <c r="J153" s="146"/>
      <c r="K153" s="146"/>
      <c r="L153" s="146"/>
      <c r="M153" s="146"/>
      <c r="N153" s="140"/>
      <c r="O153" s="140"/>
      <c r="P153" s="140"/>
      <c r="Q153" s="140"/>
      <c r="R153" s="140"/>
      <c r="S153" s="140"/>
      <c r="T153" s="141"/>
      <c r="U153" s="140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 t="s">
        <v>92</v>
      </c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5" t="str">
        <f>C153</f>
        <v>Úprava podkladu pro pokládku bet. chrániček kabelů VO a NN.</v>
      </c>
      <c r="BB153" s="133"/>
      <c r="BC153" s="133"/>
      <c r="BD153" s="133"/>
      <c r="BE153" s="133"/>
      <c r="BF153" s="133"/>
      <c r="BG153" s="133"/>
      <c r="BH153" s="133"/>
    </row>
    <row r="154" spans="1:60" ht="12.75" outlineLevel="1">
      <c r="A154" s="134"/>
      <c r="B154" s="134"/>
      <c r="C154" s="165" t="s">
        <v>314</v>
      </c>
      <c r="D154" s="142"/>
      <c r="E154" s="144">
        <v>25</v>
      </c>
      <c r="F154" s="146"/>
      <c r="G154" s="146"/>
      <c r="H154" s="146"/>
      <c r="I154" s="146"/>
      <c r="J154" s="146"/>
      <c r="K154" s="146"/>
      <c r="L154" s="146"/>
      <c r="M154" s="146"/>
      <c r="N154" s="140"/>
      <c r="O154" s="140"/>
      <c r="P154" s="140"/>
      <c r="Q154" s="140"/>
      <c r="R154" s="140"/>
      <c r="S154" s="140"/>
      <c r="T154" s="141"/>
      <c r="U154" s="140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 t="s">
        <v>94</v>
      </c>
      <c r="AF154" s="133">
        <v>0</v>
      </c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</row>
    <row r="155" spans="1:60" ht="22.5" outlineLevel="1">
      <c r="A155" s="134">
        <v>47</v>
      </c>
      <c r="B155" s="134" t="s">
        <v>315</v>
      </c>
      <c r="C155" s="164" t="s">
        <v>316</v>
      </c>
      <c r="D155" s="140" t="s">
        <v>176</v>
      </c>
      <c r="E155" s="143">
        <v>25</v>
      </c>
      <c r="F155" s="145"/>
      <c r="G155" s="146">
        <f>ROUND(E155*F155,2)</f>
        <v>0</v>
      </c>
      <c r="H155" s="145"/>
      <c r="I155" s="146">
        <f>ROUND(E155*H155,2)</f>
        <v>0</v>
      </c>
      <c r="J155" s="145"/>
      <c r="K155" s="146">
        <f>ROUND(E155*J155,2)</f>
        <v>0</v>
      </c>
      <c r="L155" s="146">
        <v>21</v>
      </c>
      <c r="M155" s="146">
        <f>G155*(1+L155/100)</f>
        <v>0</v>
      </c>
      <c r="N155" s="140">
        <v>0.129</v>
      </c>
      <c r="O155" s="140">
        <f>ROUND(E155*N155,5)</f>
        <v>3.225</v>
      </c>
      <c r="P155" s="140">
        <v>0</v>
      </c>
      <c r="Q155" s="140">
        <f>ROUND(E155*P155,5)</f>
        <v>0</v>
      </c>
      <c r="R155" s="140"/>
      <c r="S155" s="140"/>
      <c r="T155" s="141">
        <v>0.328</v>
      </c>
      <c r="U155" s="140">
        <f>ROUND(E155*T155,2)</f>
        <v>8.2</v>
      </c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 t="s">
        <v>90</v>
      </c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</row>
    <row r="156" spans="1:60" ht="12.75" outlineLevel="1">
      <c r="A156" s="134"/>
      <c r="B156" s="134"/>
      <c r="C156" s="266" t="s">
        <v>317</v>
      </c>
      <c r="D156" s="267"/>
      <c r="E156" s="268"/>
      <c r="F156" s="269"/>
      <c r="G156" s="270"/>
      <c r="H156" s="146"/>
      <c r="I156" s="146"/>
      <c r="J156" s="146"/>
      <c r="K156" s="146"/>
      <c r="L156" s="146"/>
      <c r="M156" s="146"/>
      <c r="N156" s="140"/>
      <c r="O156" s="140"/>
      <c r="P156" s="140"/>
      <c r="Q156" s="140"/>
      <c r="R156" s="140"/>
      <c r="S156" s="140"/>
      <c r="T156" s="141"/>
      <c r="U156" s="140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 t="s">
        <v>92</v>
      </c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5" t="str">
        <f>C156</f>
        <v>Chránička pro kabely VO a NN.</v>
      </c>
      <c r="BB156" s="133"/>
      <c r="BC156" s="133"/>
      <c r="BD156" s="133"/>
      <c r="BE156" s="133"/>
      <c r="BF156" s="133"/>
      <c r="BG156" s="133"/>
      <c r="BH156" s="133"/>
    </row>
    <row r="157" spans="1:60" ht="12.75" outlineLevel="1">
      <c r="A157" s="134"/>
      <c r="B157" s="134"/>
      <c r="C157" s="165" t="s">
        <v>318</v>
      </c>
      <c r="D157" s="142"/>
      <c r="E157" s="144">
        <v>25</v>
      </c>
      <c r="F157" s="146"/>
      <c r="G157" s="146"/>
      <c r="H157" s="146"/>
      <c r="I157" s="146"/>
      <c r="J157" s="146"/>
      <c r="K157" s="146"/>
      <c r="L157" s="146"/>
      <c r="M157" s="146"/>
      <c r="N157" s="140"/>
      <c r="O157" s="140"/>
      <c r="P157" s="140"/>
      <c r="Q157" s="140"/>
      <c r="R157" s="140"/>
      <c r="S157" s="140"/>
      <c r="T157" s="141"/>
      <c r="U157" s="140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 t="s">
        <v>94</v>
      </c>
      <c r="AF157" s="133">
        <v>0</v>
      </c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</row>
    <row r="158" spans="1:60" ht="12.75" outlineLevel="1">
      <c r="A158" s="134">
        <v>48</v>
      </c>
      <c r="B158" s="134" t="s">
        <v>319</v>
      </c>
      <c r="C158" s="164" t="s">
        <v>320</v>
      </c>
      <c r="D158" s="140" t="s">
        <v>176</v>
      </c>
      <c r="E158" s="143">
        <v>25</v>
      </c>
      <c r="F158" s="145"/>
      <c r="G158" s="146">
        <f>ROUND(E158*F158,2)</f>
        <v>0</v>
      </c>
      <c r="H158" s="145"/>
      <c r="I158" s="146">
        <f>ROUND(E158*H158,2)</f>
        <v>0</v>
      </c>
      <c r="J158" s="145"/>
      <c r="K158" s="146">
        <f>ROUND(E158*J158,2)</f>
        <v>0</v>
      </c>
      <c r="L158" s="146">
        <v>21</v>
      </c>
      <c r="M158" s="146">
        <f>G158*(1+L158/100)</f>
        <v>0</v>
      </c>
      <c r="N158" s="140">
        <v>0</v>
      </c>
      <c r="O158" s="140">
        <f>ROUND(E158*N158,5)</f>
        <v>0</v>
      </c>
      <c r="P158" s="140">
        <v>0</v>
      </c>
      <c r="Q158" s="140">
        <f>ROUND(E158*P158,5)</f>
        <v>0</v>
      </c>
      <c r="R158" s="140"/>
      <c r="S158" s="140"/>
      <c r="T158" s="141">
        <v>1.448</v>
      </c>
      <c r="U158" s="140">
        <f>ROUND(E158*T158,2)</f>
        <v>36.2</v>
      </c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 t="s">
        <v>90</v>
      </c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</row>
    <row r="159" spans="1:60" ht="12.75" outlineLevel="1">
      <c r="A159" s="134"/>
      <c r="B159" s="134"/>
      <c r="C159" s="266" t="s">
        <v>321</v>
      </c>
      <c r="D159" s="267"/>
      <c r="E159" s="268"/>
      <c r="F159" s="269"/>
      <c r="G159" s="270"/>
      <c r="H159" s="146"/>
      <c r="I159" s="146"/>
      <c r="J159" s="146"/>
      <c r="K159" s="146"/>
      <c r="L159" s="146"/>
      <c r="M159" s="146"/>
      <c r="N159" s="140"/>
      <c r="O159" s="140"/>
      <c r="P159" s="140"/>
      <c r="Q159" s="140"/>
      <c r="R159" s="140"/>
      <c r="S159" s="140"/>
      <c r="T159" s="141"/>
      <c r="U159" s="140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 t="s">
        <v>92</v>
      </c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5" t="str">
        <f>C159</f>
        <v>Obsyp bet. chrániček.</v>
      </c>
      <c r="BB159" s="133"/>
      <c r="BC159" s="133"/>
      <c r="BD159" s="133"/>
      <c r="BE159" s="133"/>
      <c r="BF159" s="133"/>
      <c r="BG159" s="133"/>
      <c r="BH159" s="133"/>
    </row>
    <row r="160" spans="1:60" ht="12.75" outlineLevel="1">
      <c r="A160" s="134"/>
      <c r="B160" s="134"/>
      <c r="C160" s="165" t="s">
        <v>322</v>
      </c>
      <c r="D160" s="142"/>
      <c r="E160" s="144">
        <v>25</v>
      </c>
      <c r="F160" s="146"/>
      <c r="G160" s="146"/>
      <c r="H160" s="146"/>
      <c r="I160" s="146"/>
      <c r="J160" s="146"/>
      <c r="K160" s="146"/>
      <c r="L160" s="146"/>
      <c r="M160" s="146"/>
      <c r="N160" s="140"/>
      <c r="O160" s="140"/>
      <c r="P160" s="140"/>
      <c r="Q160" s="140"/>
      <c r="R160" s="140"/>
      <c r="S160" s="140"/>
      <c r="T160" s="141"/>
      <c r="U160" s="140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 t="s">
        <v>94</v>
      </c>
      <c r="AF160" s="133">
        <v>0</v>
      </c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</row>
    <row r="161" spans="1:60" ht="12.75" outlineLevel="1">
      <c r="A161" s="134">
        <v>49</v>
      </c>
      <c r="B161" s="134" t="s">
        <v>323</v>
      </c>
      <c r="C161" s="164" t="s">
        <v>324</v>
      </c>
      <c r="D161" s="140" t="s">
        <v>170</v>
      </c>
      <c r="E161" s="143">
        <v>1.8</v>
      </c>
      <c r="F161" s="145"/>
      <c r="G161" s="146">
        <f>ROUND(E161*F161,2)</f>
        <v>0</v>
      </c>
      <c r="H161" s="145"/>
      <c r="I161" s="146">
        <f>ROUND(E161*H161,2)</f>
        <v>0</v>
      </c>
      <c r="J161" s="145"/>
      <c r="K161" s="146">
        <f>ROUND(E161*J161,2)</f>
        <v>0</v>
      </c>
      <c r="L161" s="146">
        <v>21</v>
      </c>
      <c r="M161" s="146">
        <f>G161*(1+L161/100)</f>
        <v>0</v>
      </c>
      <c r="N161" s="140">
        <v>0</v>
      </c>
      <c r="O161" s="140">
        <f>ROUND(E161*N161,5)</f>
        <v>0</v>
      </c>
      <c r="P161" s="140">
        <v>0</v>
      </c>
      <c r="Q161" s="140">
        <f>ROUND(E161*P161,5)</f>
        <v>0</v>
      </c>
      <c r="R161" s="140"/>
      <c r="S161" s="140"/>
      <c r="T161" s="141">
        <v>0.635</v>
      </c>
      <c r="U161" s="140">
        <f>ROUND(E161*T161,2)</f>
        <v>1.14</v>
      </c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 t="s">
        <v>90</v>
      </c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</row>
    <row r="162" spans="1:60" ht="12.75" outlineLevel="1">
      <c r="A162" s="134"/>
      <c r="B162" s="134"/>
      <c r="C162" s="165" t="s">
        <v>325</v>
      </c>
      <c r="D162" s="142"/>
      <c r="E162" s="144">
        <v>1.8</v>
      </c>
      <c r="F162" s="146"/>
      <c r="G162" s="146"/>
      <c r="H162" s="146"/>
      <c r="I162" s="146"/>
      <c r="J162" s="146"/>
      <c r="K162" s="146"/>
      <c r="L162" s="146"/>
      <c r="M162" s="146"/>
      <c r="N162" s="140"/>
      <c r="O162" s="140"/>
      <c r="P162" s="140"/>
      <c r="Q162" s="140"/>
      <c r="R162" s="140"/>
      <c r="S162" s="140"/>
      <c r="T162" s="141"/>
      <c r="U162" s="140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 t="s">
        <v>94</v>
      </c>
      <c r="AF162" s="133">
        <v>0</v>
      </c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</row>
    <row r="163" spans="1:60" ht="12.75" outlineLevel="1">
      <c r="A163" s="134">
        <v>50</v>
      </c>
      <c r="B163" s="134" t="s">
        <v>326</v>
      </c>
      <c r="C163" s="164" t="s">
        <v>327</v>
      </c>
      <c r="D163" s="140" t="s">
        <v>170</v>
      </c>
      <c r="E163" s="143">
        <v>1.8</v>
      </c>
      <c r="F163" s="145"/>
      <c r="G163" s="146">
        <f>ROUND(E163*F163,2)</f>
        <v>0</v>
      </c>
      <c r="H163" s="145"/>
      <c r="I163" s="146">
        <f>ROUND(E163*H163,2)</f>
        <v>0</v>
      </c>
      <c r="J163" s="145"/>
      <c r="K163" s="146">
        <f>ROUND(E163*J163,2)</f>
        <v>0</v>
      </c>
      <c r="L163" s="146">
        <v>21</v>
      </c>
      <c r="M163" s="146">
        <f>G163*(1+L163/100)</f>
        <v>0</v>
      </c>
      <c r="N163" s="140">
        <v>0</v>
      </c>
      <c r="O163" s="140">
        <f>ROUND(E163*N163,5)</f>
        <v>0</v>
      </c>
      <c r="P163" s="140">
        <v>0</v>
      </c>
      <c r="Q163" s="140">
        <f>ROUND(E163*P163,5)</f>
        <v>0</v>
      </c>
      <c r="R163" s="140"/>
      <c r="S163" s="140"/>
      <c r="T163" s="141">
        <v>0.185</v>
      </c>
      <c r="U163" s="140">
        <f>ROUND(E163*T163,2)</f>
        <v>0.33</v>
      </c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 t="s">
        <v>90</v>
      </c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</row>
    <row r="164" spans="1:60" ht="12.75" outlineLevel="1">
      <c r="A164" s="134"/>
      <c r="B164" s="134"/>
      <c r="C164" s="165" t="s">
        <v>325</v>
      </c>
      <c r="D164" s="142"/>
      <c r="E164" s="144">
        <v>1.8</v>
      </c>
      <c r="F164" s="146"/>
      <c r="G164" s="146"/>
      <c r="H164" s="146"/>
      <c r="I164" s="146"/>
      <c r="J164" s="146"/>
      <c r="K164" s="146"/>
      <c r="L164" s="146"/>
      <c r="M164" s="146"/>
      <c r="N164" s="140"/>
      <c r="O164" s="140"/>
      <c r="P164" s="140"/>
      <c r="Q164" s="140"/>
      <c r="R164" s="140"/>
      <c r="S164" s="140"/>
      <c r="T164" s="141"/>
      <c r="U164" s="140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 t="s">
        <v>94</v>
      </c>
      <c r="AF164" s="133">
        <v>0</v>
      </c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</row>
    <row r="165" spans="1:60" ht="12.75" outlineLevel="1">
      <c r="A165" s="134">
        <v>51</v>
      </c>
      <c r="B165" s="134" t="s">
        <v>328</v>
      </c>
      <c r="C165" s="164" t="s">
        <v>329</v>
      </c>
      <c r="D165" s="140" t="s">
        <v>176</v>
      </c>
      <c r="E165" s="143">
        <v>30.5</v>
      </c>
      <c r="F165" s="145"/>
      <c r="G165" s="146">
        <f>ROUND(E165*F165,2)</f>
        <v>0</v>
      </c>
      <c r="H165" s="145"/>
      <c r="I165" s="146">
        <f>ROUND(E165*H165,2)</f>
        <v>0</v>
      </c>
      <c r="J165" s="145"/>
      <c r="K165" s="146">
        <f>ROUND(E165*J165,2)</f>
        <v>0</v>
      </c>
      <c r="L165" s="146">
        <v>21</v>
      </c>
      <c r="M165" s="146">
        <f>G165*(1+L165/100)</f>
        <v>0</v>
      </c>
      <c r="N165" s="140">
        <v>0.00031</v>
      </c>
      <c r="O165" s="140">
        <f>ROUND(E165*N165,5)</f>
        <v>0.00946</v>
      </c>
      <c r="P165" s="140">
        <v>0</v>
      </c>
      <c r="Q165" s="140">
        <f>ROUND(E165*P165,5)</f>
        <v>0</v>
      </c>
      <c r="R165" s="140"/>
      <c r="S165" s="140"/>
      <c r="T165" s="141">
        <v>0.03</v>
      </c>
      <c r="U165" s="140">
        <f>ROUND(E165*T165,2)</f>
        <v>0.92</v>
      </c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 t="s">
        <v>90</v>
      </c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</row>
    <row r="166" spans="1:60" ht="12.75" outlineLevel="1">
      <c r="A166" s="154"/>
      <c r="B166" s="154"/>
      <c r="C166" s="166" t="s">
        <v>330</v>
      </c>
      <c r="D166" s="155"/>
      <c r="E166" s="156">
        <v>30.5</v>
      </c>
      <c r="F166" s="157"/>
      <c r="G166" s="157"/>
      <c r="H166" s="157"/>
      <c r="I166" s="157"/>
      <c r="J166" s="157"/>
      <c r="K166" s="157"/>
      <c r="L166" s="157"/>
      <c r="M166" s="157"/>
      <c r="N166" s="158"/>
      <c r="O166" s="158"/>
      <c r="P166" s="158"/>
      <c r="Q166" s="158"/>
      <c r="R166" s="158"/>
      <c r="S166" s="158"/>
      <c r="T166" s="159"/>
      <c r="U166" s="158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 t="s">
        <v>94</v>
      </c>
      <c r="AF166" s="133">
        <v>0</v>
      </c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</row>
    <row r="167" spans="1:30" ht="12.75">
      <c r="A167" s="4"/>
      <c r="B167" s="5" t="s">
        <v>134</v>
      </c>
      <c r="C167" s="167" t="s">
        <v>134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AC167">
        <v>15</v>
      </c>
      <c r="AD167">
        <v>21</v>
      </c>
    </row>
    <row r="168" spans="1:31" ht="12.75">
      <c r="A168" s="160"/>
      <c r="B168" s="161">
        <v>26</v>
      </c>
      <c r="C168" s="168" t="s">
        <v>134</v>
      </c>
      <c r="D168" s="162"/>
      <c r="E168" s="162"/>
      <c r="F168" s="162"/>
      <c r="G168" s="163">
        <f>G8+G62+G91+G109+G112+G119+G122+G132+G136</f>
        <v>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AC168">
        <f>SUMIF(L7:L166,AC167,G7:G166)</f>
        <v>0</v>
      </c>
      <c r="AD168">
        <f>SUMIF(L7:L166,AD167,G7:G166)</f>
        <v>0</v>
      </c>
      <c r="AE168" t="s">
        <v>135</v>
      </c>
    </row>
    <row r="169" spans="1:21" ht="12.75">
      <c r="A169" s="4"/>
      <c r="B169" s="5" t="s">
        <v>134</v>
      </c>
      <c r="C169" s="167" t="s">
        <v>134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>
      <c r="A170" s="4"/>
      <c r="B170" s="5" t="s">
        <v>134</v>
      </c>
      <c r="C170" s="167" t="s">
        <v>134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>
      <c r="A171" s="252">
        <v>33</v>
      </c>
      <c r="B171" s="252"/>
      <c r="C171" s="25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31" ht="12.75">
      <c r="A172" s="254"/>
      <c r="B172" s="255"/>
      <c r="C172" s="256"/>
      <c r="D172" s="255"/>
      <c r="E172" s="255"/>
      <c r="F172" s="255"/>
      <c r="G172" s="257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AE172" t="s">
        <v>136</v>
      </c>
    </row>
    <row r="173" spans="1:21" ht="12.75">
      <c r="A173" s="258"/>
      <c r="B173" s="259"/>
      <c r="C173" s="260"/>
      <c r="D173" s="259"/>
      <c r="E173" s="259"/>
      <c r="F173" s="259"/>
      <c r="G173" s="26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>
      <c r="A174" s="258"/>
      <c r="B174" s="259"/>
      <c r="C174" s="260"/>
      <c r="D174" s="259"/>
      <c r="E174" s="259"/>
      <c r="F174" s="259"/>
      <c r="G174" s="26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>
      <c r="A175" s="258"/>
      <c r="B175" s="259"/>
      <c r="C175" s="260"/>
      <c r="D175" s="259"/>
      <c r="E175" s="259"/>
      <c r="F175" s="259"/>
      <c r="G175" s="26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>
      <c r="A176" s="262"/>
      <c r="B176" s="263"/>
      <c r="C176" s="264"/>
      <c r="D176" s="263"/>
      <c r="E176" s="263"/>
      <c r="F176" s="263"/>
      <c r="G176" s="26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>
      <c r="A177" s="4"/>
      <c r="B177" s="5" t="s">
        <v>134</v>
      </c>
      <c r="C177" s="167" t="s">
        <v>134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3:31" ht="12.75">
      <c r="C178" s="169"/>
      <c r="AE178" t="s">
        <v>137</v>
      </c>
    </row>
  </sheetData>
  <sheetProtection password="EA73" sheet="1"/>
  <mergeCells count="47">
    <mergeCell ref="C153:G153"/>
    <mergeCell ref="C156:G156"/>
    <mergeCell ref="C159:G159"/>
    <mergeCell ref="A171:C171"/>
    <mergeCell ref="A172:G176"/>
    <mergeCell ref="C134:G134"/>
    <mergeCell ref="C138:G138"/>
    <mergeCell ref="C141:G141"/>
    <mergeCell ref="C144:G144"/>
    <mergeCell ref="C147:G147"/>
    <mergeCell ref="C150:G150"/>
    <mergeCell ref="C107:G107"/>
    <mergeCell ref="C114:G114"/>
    <mergeCell ref="C117:G117"/>
    <mergeCell ref="C124:G124"/>
    <mergeCell ref="C127:G127"/>
    <mergeCell ref="C130:G130"/>
    <mergeCell ref="C82:G82"/>
    <mergeCell ref="C89:G89"/>
    <mergeCell ref="C93:G93"/>
    <mergeCell ref="C96:G96"/>
    <mergeCell ref="C100:G100"/>
    <mergeCell ref="C104:G104"/>
    <mergeCell ref="C56:G56"/>
    <mergeCell ref="C64:G64"/>
    <mergeCell ref="C67:G67"/>
    <mergeCell ref="C70:G70"/>
    <mergeCell ref="C73:G73"/>
    <mergeCell ref="C79:G79"/>
    <mergeCell ref="C35:G35"/>
    <mergeCell ref="C38:G38"/>
    <mergeCell ref="C42:G42"/>
    <mergeCell ref="C45:G45"/>
    <mergeCell ref="C48:G48"/>
    <mergeCell ref="C51:G51"/>
    <mergeCell ref="C16:G16"/>
    <mergeCell ref="C19:G19"/>
    <mergeCell ref="C22:G22"/>
    <mergeCell ref="C25:G25"/>
    <mergeCell ref="C28:G28"/>
    <mergeCell ref="C31:G31"/>
    <mergeCell ref="A1:G1"/>
    <mergeCell ref="C2:G2"/>
    <mergeCell ref="C3:G3"/>
    <mergeCell ref="C4:G4"/>
    <mergeCell ref="C10:G10"/>
    <mergeCell ref="C13:G13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66"/>
  </sheetPr>
  <dimension ref="A1:O55"/>
  <sheetViews>
    <sheetView showGridLines="0" zoomScaleSheetLayoutView="75" workbookViewId="0" topLeftCell="B1">
      <selection activeCell="G27" sqref="G27:I27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9" width="12.75390625" style="0" customWidth="1"/>
    <col min="10" max="10" width="6.75390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6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>
      <c r="A2" s="3"/>
      <c r="B2" s="71" t="s">
        <v>40</v>
      </c>
      <c r="C2" s="72"/>
      <c r="D2" s="203" t="s">
        <v>47</v>
      </c>
      <c r="E2" s="204"/>
      <c r="F2" s="204"/>
      <c r="G2" s="204"/>
      <c r="H2" s="204"/>
      <c r="I2" s="204"/>
      <c r="J2" s="205"/>
      <c r="O2" s="1"/>
    </row>
    <row r="3" spans="1:10" ht="23.25" customHeight="1">
      <c r="A3" s="3"/>
      <c r="B3" s="73" t="s">
        <v>45</v>
      </c>
      <c r="C3" s="74"/>
      <c r="D3" s="206" t="s">
        <v>331</v>
      </c>
      <c r="E3" s="207"/>
      <c r="F3" s="207"/>
      <c r="G3" s="207"/>
      <c r="H3" s="207"/>
      <c r="I3" s="207"/>
      <c r="J3" s="208"/>
    </row>
    <row r="4" spans="1:10" ht="23.25" customHeight="1" hidden="1">
      <c r="A4" s="3"/>
      <c r="B4" s="75" t="s">
        <v>44</v>
      </c>
      <c r="C4" s="76"/>
      <c r="D4" s="77"/>
      <c r="E4" s="77"/>
      <c r="F4" s="79"/>
      <c r="G4" s="79"/>
      <c r="H4" s="79"/>
      <c r="I4" s="79"/>
      <c r="J4" s="80"/>
    </row>
    <row r="5" spans="1:10" ht="24" customHeight="1">
      <c r="A5" s="3"/>
      <c r="B5" s="40" t="s">
        <v>21</v>
      </c>
      <c r="D5" s="81" t="s">
        <v>48</v>
      </c>
      <c r="E5" s="23"/>
      <c r="F5" s="23"/>
      <c r="G5" s="23"/>
      <c r="H5" s="25" t="s">
        <v>33</v>
      </c>
      <c r="I5" s="81" t="s">
        <v>52</v>
      </c>
      <c r="J5" s="9"/>
    </row>
    <row r="6" spans="1:10" ht="15.75" customHeight="1">
      <c r="A6" s="3"/>
      <c r="B6" s="35"/>
      <c r="C6" s="23"/>
      <c r="D6" s="81" t="s">
        <v>147</v>
      </c>
      <c r="E6" s="23"/>
      <c r="F6" s="23"/>
      <c r="G6" s="23"/>
      <c r="H6" s="25" t="s">
        <v>34</v>
      </c>
      <c r="I6" s="81" t="s">
        <v>148</v>
      </c>
      <c r="J6" s="9"/>
    </row>
    <row r="7" spans="1:10" ht="15.75" customHeight="1">
      <c r="A7" s="3"/>
      <c r="B7" s="36"/>
      <c r="C7" s="82" t="s">
        <v>149</v>
      </c>
      <c r="D7" s="70" t="s">
        <v>150</v>
      </c>
      <c r="E7" s="30"/>
      <c r="F7" s="30"/>
      <c r="G7" s="30"/>
      <c r="H7" s="31"/>
      <c r="I7" s="30"/>
      <c r="J7" s="43"/>
    </row>
    <row r="8" spans="1:10" ht="24" customHeight="1" hidden="1">
      <c r="A8" s="3"/>
      <c r="B8" s="40" t="s">
        <v>19</v>
      </c>
      <c r="D8" s="29"/>
      <c r="H8" s="25" t="s">
        <v>33</v>
      </c>
      <c r="I8" s="29"/>
      <c r="J8" s="9"/>
    </row>
    <row r="9" spans="1:10" ht="15.75" customHeight="1" hidden="1">
      <c r="A9" s="3"/>
      <c r="B9" s="3"/>
      <c r="D9" s="29"/>
      <c r="H9" s="25" t="s">
        <v>34</v>
      </c>
      <c r="I9" s="29"/>
      <c r="J9" s="9"/>
    </row>
    <row r="10" spans="1:10" ht="15.75" customHeight="1" hidden="1">
      <c r="A10" s="3"/>
      <c r="B10" s="44"/>
      <c r="C10" s="24"/>
      <c r="D10" s="39"/>
      <c r="E10" s="31"/>
      <c r="F10" s="31"/>
      <c r="G10" s="15"/>
      <c r="H10" s="15"/>
      <c r="I10" s="45"/>
      <c r="J10" s="43"/>
    </row>
    <row r="11" spans="1:10" ht="24" customHeight="1">
      <c r="A11" s="3"/>
      <c r="B11" s="40" t="s">
        <v>18</v>
      </c>
      <c r="D11" s="209"/>
      <c r="E11" s="209"/>
      <c r="F11" s="209"/>
      <c r="G11" s="209"/>
      <c r="H11" s="25" t="s">
        <v>33</v>
      </c>
      <c r="I11" s="192"/>
      <c r="J11" s="9"/>
    </row>
    <row r="12" spans="1:10" ht="15.75" customHeight="1">
      <c r="A12" s="3"/>
      <c r="B12" s="35"/>
      <c r="C12" s="23"/>
      <c r="D12" s="210"/>
      <c r="E12" s="210"/>
      <c r="F12" s="210"/>
      <c r="G12" s="210"/>
      <c r="H12" s="25" t="s">
        <v>34</v>
      </c>
      <c r="I12" s="192"/>
      <c r="J12" s="9"/>
    </row>
    <row r="13" spans="1:10" ht="15.75" customHeight="1">
      <c r="A13" s="3"/>
      <c r="B13" s="36"/>
      <c r="C13" s="83"/>
      <c r="D13" s="211"/>
      <c r="E13" s="211"/>
      <c r="F13" s="211"/>
      <c r="G13" s="211"/>
      <c r="H13" s="26"/>
      <c r="I13" s="30"/>
      <c r="J13" s="43"/>
    </row>
    <row r="14" spans="1:10" ht="24" customHeight="1" hidden="1">
      <c r="A14" s="3"/>
      <c r="B14" s="56" t="s">
        <v>20</v>
      </c>
      <c r="C14" s="57"/>
      <c r="D14" s="58" t="s">
        <v>46</v>
      </c>
      <c r="E14" s="59"/>
      <c r="F14" s="59"/>
      <c r="G14" s="59"/>
      <c r="H14" s="60"/>
      <c r="I14" s="59"/>
      <c r="J14" s="61"/>
    </row>
    <row r="15" spans="1:10" ht="32.25" customHeight="1">
      <c r="A15" s="3"/>
      <c r="B15" s="44" t="s">
        <v>31</v>
      </c>
      <c r="C15" s="62"/>
      <c r="D15" s="15"/>
      <c r="E15" s="245"/>
      <c r="F15" s="245"/>
      <c r="G15" s="250"/>
      <c r="H15" s="250"/>
      <c r="I15" s="250" t="s">
        <v>28</v>
      </c>
      <c r="J15" s="251"/>
    </row>
    <row r="16" spans="1:10" ht="23.25" customHeight="1">
      <c r="A16" s="122" t="s">
        <v>23</v>
      </c>
      <c r="B16" s="123" t="s">
        <v>23</v>
      </c>
      <c r="C16" s="48"/>
      <c r="D16" s="49"/>
      <c r="E16" s="242"/>
      <c r="F16" s="243"/>
      <c r="G16" s="242"/>
      <c r="H16" s="243"/>
      <c r="I16" s="242">
        <f>SUMIF(F47:F51,A16,I47:I51)+SUMIF(F47:F51,"PSU",I47:I51)</f>
        <v>0</v>
      </c>
      <c r="J16" s="244"/>
    </row>
    <row r="17" spans="1:10" ht="23.25" customHeight="1">
      <c r="A17" s="122" t="s">
        <v>24</v>
      </c>
      <c r="B17" s="123" t="s">
        <v>24</v>
      </c>
      <c r="C17" s="48"/>
      <c r="D17" s="49"/>
      <c r="E17" s="242"/>
      <c r="F17" s="243"/>
      <c r="G17" s="242"/>
      <c r="H17" s="243"/>
      <c r="I17" s="242">
        <f>SUMIF(F47:F51,A17,I47:I51)</f>
        <v>0</v>
      </c>
      <c r="J17" s="244"/>
    </row>
    <row r="18" spans="1:10" ht="23.25" customHeight="1">
      <c r="A18" s="122" t="s">
        <v>25</v>
      </c>
      <c r="B18" s="123" t="s">
        <v>25</v>
      </c>
      <c r="C18" s="48"/>
      <c r="D18" s="49"/>
      <c r="E18" s="242"/>
      <c r="F18" s="243"/>
      <c r="G18" s="242"/>
      <c r="H18" s="243"/>
      <c r="I18" s="242">
        <f>SUMIF(F47:F51,A18,I47:I51)</f>
        <v>0</v>
      </c>
      <c r="J18" s="244"/>
    </row>
    <row r="19" spans="1:10" ht="23.25" customHeight="1">
      <c r="A19" s="122" t="s">
        <v>58</v>
      </c>
      <c r="B19" s="123" t="s">
        <v>26</v>
      </c>
      <c r="C19" s="48"/>
      <c r="D19" s="49"/>
      <c r="E19" s="242"/>
      <c r="F19" s="243"/>
      <c r="G19" s="242"/>
      <c r="H19" s="243"/>
      <c r="I19" s="242">
        <f>SUMIF(F47:F51,A19,I47:I51)</f>
        <v>0</v>
      </c>
      <c r="J19" s="244"/>
    </row>
    <row r="20" spans="1:10" ht="23.25" customHeight="1">
      <c r="A20" s="122" t="s">
        <v>59</v>
      </c>
      <c r="B20" s="123" t="s">
        <v>27</v>
      </c>
      <c r="C20" s="48"/>
      <c r="D20" s="49"/>
      <c r="E20" s="242"/>
      <c r="F20" s="243"/>
      <c r="G20" s="242"/>
      <c r="H20" s="243"/>
      <c r="I20" s="242">
        <f>SUMIF(F47:F51,A20,I47:I51)</f>
        <v>0</v>
      </c>
      <c r="J20" s="244"/>
    </row>
    <row r="21" spans="1:10" ht="23.25" customHeight="1">
      <c r="A21" s="3"/>
      <c r="B21" s="64" t="s">
        <v>28</v>
      </c>
      <c r="C21" s="65"/>
      <c r="D21" s="66"/>
      <c r="E21" s="246"/>
      <c r="F21" s="249"/>
      <c r="G21" s="246"/>
      <c r="H21" s="249"/>
      <c r="I21" s="246">
        <f>SUM(I16:J20)</f>
        <v>0</v>
      </c>
      <c r="J21" s="247"/>
    </row>
    <row r="22" spans="1:10" ht="33" customHeight="1">
      <c r="A22" s="3"/>
      <c r="B22" s="55" t="s">
        <v>32</v>
      </c>
      <c r="C22" s="48"/>
      <c r="D22" s="49"/>
      <c r="E22" s="54"/>
      <c r="F22" s="51"/>
      <c r="G22" s="42"/>
      <c r="H22" s="42"/>
      <c r="I22" s="42"/>
      <c r="J22" s="52"/>
    </row>
    <row r="23" spans="1:10" ht="23.25" customHeight="1">
      <c r="A23" s="3"/>
      <c r="B23" s="47" t="s">
        <v>11</v>
      </c>
      <c r="C23" s="48"/>
      <c r="D23" s="49"/>
      <c r="E23" s="50">
        <v>15</v>
      </c>
      <c r="F23" s="51" t="s">
        <v>0</v>
      </c>
      <c r="G23" s="220">
        <f>ZakladDPHSniVypocet</f>
        <v>0</v>
      </c>
      <c r="H23" s="221"/>
      <c r="I23" s="221"/>
      <c r="J23" s="52" t="str">
        <f aca="true" t="shared" si="0" ref="J23:J28">Mena</f>
        <v>CZK</v>
      </c>
    </row>
    <row r="24" spans="1:10" ht="23.25" customHeight="1">
      <c r="A24" s="3"/>
      <c r="B24" s="47" t="s">
        <v>12</v>
      </c>
      <c r="C24" s="48"/>
      <c r="D24" s="49"/>
      <c r="E24" s="50">
        <f>SazbaDPH1</f>
        <v>15</v>
      </c>
      <c r="F24" s="51" t="s">
        <v>0</v>
      </c>
      <c r="G24" s="222">
        <f>ZakladDPHSni*SazbaDPH1/100</f>
        <v>0</v>
      </c>
      <c r="H24" s="223"/>
      <c r="I24" s="223"/>
      <c r="J24" s="52" t="str">
        <f t="shared" si="0"/>
        <v>CZK</v>
      </c>
    </row>
    <row r="25" spans="1:10" ht="23.25" customHeight="1">
      <c r="A25" s="3"/>
      <c r="B25" s="47" t="s">
        <v>13</v>
      </c>
      <c r="C25" s="48"/>
      <c r="D25" s="49"/>
      <c r="E25" s="50">
        <v>21</v>
      </c>
      <c r="F25" s="51" t="s">
        <v>0</v>
      </c>
      <c r="G25" s="220">
        <f>I21</f>
        <v>0</v>
      </c>
      <c r="H25" s="221"/>
      <c r="I25" s="221"/>
      <c r="J25" s="52" t="str">
        <f t="shared" si="0"/>
        <v>CZK</v>
      </c>
    </row>
    <row r="26" spans="1:10" ht="23.25" customHeight="1">
      <c r="A26" s="3"/>
      <c r="B26" s="41" t="s">
        <v>14</v>
      </c>
      <c r="C26" s="19"/>
      <c r="D26" s="15"/>
      <c r="E26" s="37">
        <f>SazbaDPH2</f>
        <v>21</v>
      </c>
      <c r="F26" s="38" t="s">
        <v>0</v>
      </c>
      <c r="G26" s="224">
        <f>ZakladDPHZakl*SazbaDPH2/100</f>
        <v>0</v>
      </c>
      <c r="H26" s="225"/>
      <c r="I26" s="225"/>
      <c r="J26" s="46" t="str">
        <f t="shared" si="0"/>
        <v>CZK</v>
      </c>
    </row>
    <row r="27" spans="1:10" ht="23.25" customHeight="1" thickBot="1">
      <c r="A27" s="3"/>
      <c r="B27" s="40" t="s">
        <v>4</v>
      </c>
      <c r="C27" s="17"/>
      <c r="D27" s="20"/>
      <c r="E27" s="17"/>
      <c r="F27" s="18"/>
      <c r="G27" s="248">
        <f>ROUND(SUM(G23:G26),0)-(SUM(G23:G26))</f>
        <v>0</v>
      </c>
      <c r="H27" s="248"/>
      <c r="I27" s="248"/>
      <c r="J27" s="53" t="str">
        <f t="shared" si="0"/>
        <v>CZK</v>
      </c>
    </row>
    <row r="28" spans="1:10" ht="27.75" customHeight="1" hidden="1" thickBot="1">
      <c r="A28" s="3"/>
      <c r="B28" s="103" t="s">
        <v>22</v>
      </c>
      <c r="C28" s="104"/>
      <c r="D28" s="104"/>
      <c r="E28" s="105"/>
      <c r="F28" s="106"/>
      <c r="G28" s="228">
        <f>ZakladDPHSniVypocet+ZakladDPHZaklVypocet</f>
        <v>0</v>
      </c>
      <c r="H28" s="228"/>
      <c r="I28" s="228"/>
      <c r="J28" s="107" t="str">
        <f t="shared" si="0"/>
        <v>CZK</v>
      </c>
    </row>
    <row r="29" spans="1:10" ht="27.75" customHeight="1" thickBot="1">
      <c r="A29" s="3"/>
      <c r="B29" s="103" t="s">
        <v>35</v>
      </c>
      <c r="C29" s="108"/>
      <c r="D29" s="108"/>
      <c r="E29" s="108"/>
      <c r="F29" s="108"/>
      <c r="G29" s="216">
        <f>ZakladDPHSni+DPHSni+ZakladDPHZakl+DPHZakl+Zaokrouhleni</f>
        <v>0</v>
      </c>
      <c r="H29" s="216"/>
      <c r="I29" s="216"/>
      <c r="J29" s="109" t="s">
        <v>55</v>
      </c>
    </row>
    <row r="30" spans="1:10" ht="12.75" customHeight="1">
      <c r="A30" s="3"/>
      <c r="B30" s="3"/>
      <c r="J30" s="10"/>
    </row>
    <row r="31" spans="1:10" ht="30" customHeight="1">
      <c r="A31" s="3"/>
      <c r="B31" s="3"/>
      <c r="J31" s="10"/>
    </row>
    <row r="32" spans="1:10" ht="18.75" customHeight="1">
      <c r="A32" s="3"/>
      <c r="B32" s="21"/>
      <c r="C32" s="16" t="s">
        <v>10</v>
      </c>
      <c r="D32" s="33"/>
      <c r="E32" s="33"/>
      <c r="F32" s="16" t="s">
        <v>9</v>
      </c>
      <c r="G32" s="33"/>
      <c r="H32" s="34">
        <f ca="1">TODAY()</f>
        <v>43647</v>
      </c>
      <c r="I32" s="33"/>
      <c r="J32" s="10"/>
    </row>
    <row r="33" spans="1:10" ht="47.25" customHeight="1">
      <c r="A33" s="3"/>
      <c r="B33" s="3"/>
      <c r="J33" s="10"/>
    </row>
    <row r="34" spans="1:10" s="28" customFormat="1" ht="18.75" customHeight="1">
      <c r="A34" s="27"/>
      <c r="B34" s="27"/>
      <c r="D34" s="22"/>
      <c r="E34" s="22"/>
      <c r="G34" s="22"/>
      <c r="H34" s="22"/>
      <c r="I34" s="22"/>
      <c r="J34" s="32"/>
    </row>
    <row r="35" spans="1:10" ht="12.75" customHeight="1">
      <c r="A35" s="3"/>
      <c r="B35" s="3"/>
      <c r="D35" s="217" t="s">
        <v>2</v>
      </c>
      <c r="E35" s="217"/>
      <c r="H35" s="11" t="s">
        <v>3</v>
      </c>
      <c r="J35" s="10"/>
    </row>
    <row r="36" spans="1:10" ht="13.5" customHeight="1" thickBot="1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27" customHeight="1" hidden="1">
      <c r="B37" s="67" t="s">
        <v>15</v>
      </c>
      <c r="C37" s="2"/>
      <c r="D37" s="2"/>
      <c r="E37" s="2"/>
      <c r="F37" s="95"/>
      <c r="G37" s="95"/>
      <c r="H37" s="95"/>
      <c r="I37" s="95"/>
      <c r="J37" s="2"/>
    </row>
    <row r="38" spans="1:10" ht="25.5" customHeight="1" hidden="1">
      <c r="A38" s="87" t="s">
        <v>37</v>
      </c>
      <c r="B38" s="89" t="s">
        <v>16</v>
      </c>
      <c r="C38" s="90" t="s">
        <v>5</v>
      </c>
      <c r="D38" s="91"/>
      <c r="E38" s="91"/>
      <c r="F38" s="96" t="str">
        <f>B23</f>
        <v>Základ pro sníženou DPH</v>
      </c>
      <c r="G38" s="96" t="str">
        <f>B25</f>
        <v>Základ pro základní DPH</v>
      </c>
      <c r="H38" s="97" t="s">
        <v>17</v>
      </c>
      <c r="I38" s="97" t="s">
        <v>1</v>
      </c>
      <c r="J38" s="92" t="s">
        <v>0</v>
      </c>
    </row>
    <row r="39" spans="1:10" ht="25.5" customHeight="1" hidden="1">
      <c r="A39" s="87">
        <v>0</v>
      </c>
      <c r="B39" s="93" t="s">
        <v>53</v>
      </c>
      <c r="C39" s="232" t="s">
        <v>47</v>
      </c>
      <c r="D39" s="233"/>
      <c r="E39" s="233"/>
      <c r="F39" s="98">
        <f>'Rozpočet Pol SO 102'!AC89</f>
        <v>0</v>
      </c>
      <c r="G39" s="99">
        <f>'Rozpočet Pol SO 102'!AD89</f>
        <v>0</v>
      </c>
      <c r="H39" s="100">
        <f>(F39*SazbaDPH1/100)+(G39*SazbaDPH2/100)</f>
        <v>0</v>
      </c>
      <c r="I39" s="100">
        <f>F39+G39+H39</f>
        <v>0</v>
      </c>
      <c r="J39" s="94">
        <f>IF(CenaCelkemVypocet=0,"",I39/CenaCelkemVypocet*100)</f>
      </c>
    </row>
    <row r="40" spans="1:10" ht="25.5" customHeight="1" hidden="1">
      <c r="A40" s="87"/>
      <c r="B40" s="234" t="s">
        <v>54</v>
      </c>
      <c r="C40" s="235"/>
      <c r="D40" s="235"/>
      <c r="E40" s="236"/>
      <c r="F40" s="101">
        <f>SUMIF(A39:A39,"=1",F39:F39)</f>
        <v>0</v>
      </c>
      <c r="G40" s="102">
        <f>SUMIF(A39:A39,"=1",G39:G39)</f>
        <v>0</v>
      </c>
      <c r="H40" s="102">
        <f>SUMIF(A39:A39,"=1",H39:H39)</f>
        <v>0</v>
      </c>
      <c r="I40" s="102">
        <f>SUMIF(A39:A39,"=1",I39:I39)</f>
        <v>0</v>
      </c>
      <c r="J40" s="88">
        <f>SUMIF(A39:A39,"=1",J39:J39)</f>
        <v>0</v>
      </c>
    </row>
    <row r="44" ht="15.75">
      <c r="B44" s="110" t="s">
        <v>56</v>
      </c>
    </row>
    <row r="46" spans="1:10" ht="25.5" customHeight="1">
      <c r="A46" s="111"/>
      <c r="B46" s="114" t="s">
        <v>16</v>
      </c>
      <c r="C46" s="114" t="s">
        <v>5</v>
      </c>
      <c r="D46" s="115"/>
      <c r="E46" s="115"/>
      <c r="F46" s="193" t="s">
        <v>57</v>
      </c>
      <c r="G46" s="193"/>
      <c r="H46" s="193"/>
      <c r="I46" s="237" t="s">
        <v>28</v>
      </c>
      <c r="J46" s="237"/>
    </row>
    <row r="47" spans="1:10" ht="25.5" customHeight="1">
      <c r="A47" s="112"/>
      <c r="B47" s="172" t="s">
        <v>93</v>
      </c>
      <c r="C47" s="279" t="s">
        <v>151</v>
      </c>
      <c r="D47" s="280"/>
      <c r="E47" s="280"/>
      <c r="F47" s="173" t="s">
        <v>23</v>
      </c>
      <c r="G47" s="174"/>
      <c r="H47" s="174"/>
      <c r="I47" s="278">
        <f>'Rozpočet Pol SO 102'!G8</f>
        <v>0</v>
      </c>
      <c r="J47" s="278"/>
    </row>
    <row r="48" spans="1:10" ht="25.5" customHeight="1">
      <c r="A48" s="112"/>
      <c r="B48" s="175" t="s">
        <v>152</v>
      </c>
      <c r="C48" s="282" t="s">
        <v>153</v>
      </c>
      <c r="D48" s="283"/>
      <c r="E48" s="283"/>
      <c r="F48" s="176" t="s">
        <v>23</v>
      </c>
      <c r="G48" s="177"/>
      <c r="H48" s="177"/>
      <c r="I48" s="281">
        <f>'Rozpočet Pol SO 102'!G49</f>
        <v>0</v>
      </c>
      <c r="J48" s="281"/>
    </row>
    <row r="49" spans="1:10" ht="25.5" customHeight="1">
      <c r="A49" s="112"/>
      <c r="B49" s="175" t="s">
        <v>154</v>
      </c>
      <c r="C49" s="282" t="s">
        <v>155</v>
      </c>
      <c r="D49" s="283"/>
      <c r="E49" s="283"/>
      <c r="F49" s="176" t="s">
        <v>23</v>
      </c>
      <c r="G49" s="177"/>
      <c r="H49" s="177"/>
      <c r="I49" s="281">
        <f>'Rozpočet Pol SO 102'!G67</f>
        <v>0</v>
      </c>
      <c r="J49" s="281"/>
    </row>
    <row r="50" spans="1:10" ht="25.5" customHeight="1">
      <c r="A50" s="112"/>
      <c r="B50" s="175" t="s">
        <v>158</v>
      </c>
      <c r="C50" s="282" t="s">
        <v>159</v>
      </c>
      <c r="D50" s="283"/>
      <c r="E50" s="283"/>
      <c r="F50" s="176" t="s">
        <v>23</v>
      </c>
      <c r="G50" s="177"/>
      <c r="H50" s="177"/>
      <c r="I50" s="281">
        <f>'Rozpočet Pol SO 102'!G78</f>
        <v>0</v>
      </c>
      <c r="J50" s="281"/>
    </row>
    <row r="51" spans="1:10" ht="25.5" customHeight="1">
      <c r="A51" s="112"/>
      <c r="B51" s="178" t="s">
        <v>160</v>
      </c>
      <c r="C51" s="285" t="s">
        <v>161</v>
      </c>
      <c r="D51" s="286"/>
      <c r="E51" s="286"/>
      <c r="F51" s="179" t="s">
        <v>23</v>
      </c>
      <c r="G51" s="180"/>
      <c r="H51" s="180"/>
      <c r="I51" s="284">
        <f>'Rozpočet Pol SO 102'!G85</f>
        <v>0</v>
      </c>
      <c r="J51" s="284"/>
    </row>
    <row r="52" spans="1:10" ht="25.5" customHeight="1">
      <c r="A52" s="113"/>
      <c r="B52" s="116" t="s">
        <v>1</v>
      </c>
      <c r="C52" s="116"/>
      <c r="D52" s="117"/>
      <c r="E52" s="117"/>
      <c r="F52" s="121"/>
      <c r="G52" s="194"/>
      <c r="H52" s="194"/>
      <c r="I52" s="241">
        <f>SUM(I47:I51)</f>
        <v>0</v>
      </c>
      <c r="J52" s="241"/>
    </row>
    <row r="53" spans="6:10" ht="12.75">
      <c r="F53" s="86"/>
      <c r="G53" s="86"/>
      <c r="H53" s="86"/>
      <c r="I53" s="86"/>
      <c r="J53" s="86"/>
    </row>
    <row r="54" spans="6:10" ht="12.75">
      <c r="F54" s="86"/>
      <c r="G54" s="86"/>
      <c r="H54" s="86"/>
      <c r="I54" s="86"/>
      <c r="J54" s="86"/>
    </row>
    <row r="55" spans="6:10" ht="12.75">
      <c r="F55" s="86"/>
      <c r="G55" s="86"/>
      <c r="H55" s="86"/>
      <c r="I55" s="86"/>
      <c r="J55" s="86"/>
    </row>
  </sheetData>
  <sheetProtection password="EA73" sheet="1"/>
  <mergeCells count="49">
    <mergeCell ref="I52:J52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99"/>
  <sheetViews>
    <sheetView zoomScalePageLayoutView="0" workbookViewId="0" topLeftCell="A54">
      <selection activeCell="X80" sqref="X80"/>
    </sheetView>
  </sheetViews>
  <sheetFormatPr defaultColWidth="9.00390625" defaultRowHeight="12.75" outlineLevelRow="1"/>
  <cols>
    <col min="1" max="1" width="4.25390625" style="0" customWidth="1"/>
    <col min="2" max="2" width="14.375" style="85" customWidth="1"/>
    <col min="3" max="3" width="38.25390625" style="8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71" t="s">
        <v>6</v>
      </c>
      <c r="B1" s="271"/>
      <c r="C1" s="271"/>
      <c r="D1" s="271"/>
      <c r="E1" s="271"/>
      <c r="F1" s="271"/>
      <c r="G1" s="271"/>
      <c r="AE1" t="s">
        <v>61</v>
      </c>
    </row>
    <row r="2" spans="1:31" ht="24.75" customHeight="1">
      <c r="A2" s="126" t="s">
        <v>60</v>
      </c>
      <c r="B2" s="124"/>
      <c r="C2" s="272" t="s">
        <v>47</v>
      </c>
      <c r="D2" s="273"/>
      <c r="E2" s="273"/>
      <c r="F2" s="273"/>
      <c r="G2" s="274"/>
      <c r="AE2" t="s">
        <v>62</v>
      </c>
    </row>
    <row r="3" spans="1:31" ht="24.75" customHeight="1">
      <c r="A3" s="127" t="s">
        <v>7</v>
      </c>
      <c r="B3" s="125"/>
      <c r="C3" s="275" t="s">
        <v>331</v>
      </c>
      <c r="D3" s="276"/>
      <c r="E3" s="276"/>
      <c r="F3" s="276"/>
      <c r="G3" s="277"/>
      <c r="AE3" t="s">
        <v>63</v>
      </c>
    </row>
    <row r="4" spans="1:31" ht="24.75" customHeight="1" hidden="1">
      <c r="A4" s="127" t="s">
        <v>8</v>
      </c>
      <c r="B4" s="125"/>
      <c r="C4" s="275"/>
      <c r="D4" s="276"/>
      <c r="E4" s="276"/>
      <c r="F4" s="276"/>
      <c r="G4" s="277"/>
      <c r="AE4" t="s">
        <v>64</v>
      </c>
    </row>
    <row r="5" spans="1:31" ht="12.75" hidden="1">
      <c r="A5" s="128" t="s">
        <v>65</v>
      </c>
      <c r="B5" s="129"/>
      <c r="C5" s="129"/>
      <c r="D5" s="130"/>
      <c r="E5" s="130"/>
      <c r="F5" s="130"/>
      <c r="G5" s="131"/>
      <c r="AE5" t="s">
        <v>66</v>
      </c>
    </row>
    <row r="7" spans="1:21" ht="38.25">
      <c r="A7" s="136" t="s">
        <v>67</v>
      </c>
      <c r="B7" s="137" t="s">
        <v>68</v>
      </c>
      <c r="C7" s="137" t="s">
        <v>69</v>
      </c>
      <c r="D7" s="136" t="s">
        <v>70</v>
      </c>
      <c r="E7" s="136" t="s">
        <v>71</v>
      </c>
      <c r="F7" s="132" t="s">
        <v>72</v>
      </c>
      <c r="G7" s="147" t="s">
        <v>28</v>
      </c>
      <c r="H7" s="148" t="s">
        <v>29</v>
      </c>
      <c r="I7" s="148" t="s">
        <v>73</v>
      </c>
      <c r="J7" s="148" t="s">
        <v>30</v>
      </c>
      <c r="K7" s="148" t="s">
        <v>74</v>
      </c>
      <c r="L7" s="148" t="s">
        <v>75</v>
      </c>
      <c r="M7" s="148" t="s">
        <v>76</v>
      </c>
      <c r="N7" s="148" t="s">
        <v>77</v>
      </c>
      <c r="O7" s="148" t="s">
        <v>78</v>
      </c>
      <c r="P7" s="148" t="s">
        <v>79</v>
      </c>
      <c r="Q7" s="148" t="s">
        <v>80</v>
      </c>
      <c r="R7" s="148" t="s">
        <v>81</v>
      </c>
      <c r="S7" s="148" t="s">
        <v>82</v>
      </c>
      <c r="T7" s="148" t="s">
        <v>83</v>
      </c>
      <c r="U7" s="139" t="s">
        <v>84</v>
      </c>
    </row>
    <row r="8" spans="1:31" ht="12.75">
      <c r="A8" s="149" t="s">
        <v>85</v>
      </c>
      <c r="B8" s="150" t="s">
        <v>93</v>
      </c>
      <c r="C8" s="151" t="s">
        <v>151</v>
      </c>
      <c r="D8" s="138"/>
      <c r="E8" s="152"/>
      <c r="F8" s="153"/>
      <c r="G8" s="153">
        <f>SUMIF(AE9:AE48,"&lt;&gt;NOR",G9:G48)</f>
        <v>0</v>
      </c>
      <c r="H8" s="153"/>
      <c r="I8" s="153">
        <f>SUM(I9:I48)</f>
        <v>0</v>
      </c>
      <c r="J8" s="153"/>
      <c r="K8" s="153">
        <f>SUM(K9:K48)</f>
        <v>0</v>
      </c>
      <c r="L8" s="153"/>
      <c r="M8" s="153">
        <f>SUM(M9:M48)</f>
        <v>0</v>
      </c>
      <c r="N8" s="138"/>
      <c r="O8" s="138">
        <f>SUM(O9:O48)</f>
        <v>0.0004</v>
      </c>
      <c r="P8" s="138"/>
      <c r="Q8" s="138">
        <f>SUM(Q9:Q48)</f>
        <v>11.295</v>
      </c>
      <c r="R8" s="138"/>
      <c r="S8" s="138"/>
      <c r="T8" s="149"/>
      <c r="U8" s="138">
        <f>SUM(U9:U48)</f>
        <v>108.85000000000001</v>
      </c>
      <c r="AE8" t="s">
        <v>86</v>
      </c>
    </row>
    <row r="9" spans="1:60" ht="12.75" outlineLevel="1">
      <c r="A9" s="134">
        <v>1</v>
      </c>
      <c r="B9" s="134" t="s">
        <v>168</v>
      </c>
      <c r="C9" s="164" t="s">
        <v>169</v>
      </c>
      <c r="D9" s="140" t="s">
        <v>170</v>
      </c>
      <c r="E9" s="143">
        <v>10.65</v>
      </c>
      <c r="F9" s="145"/>
      <c r="G9" s="146">
        <f>ROUND(E9*F9,2)</f>
        <v>0</v>
      </c>
      <c r="H9" s="145"/>
      <c r="I9" s="146">
        <f>ROUND(E9*H9,2)</f>
        <v>0</v>
      </c>
      <c r="J9" s="145"/>
      <c r="K9" s="146">
        <f>ROUND(E9*J9,2)</f>
        <v>0</v>
      </c>
      <c r="L9" s="146">
        <v>21</v>
      </c>
      <c r="M9" s="146">
        <f>G9*(1+L9/100)</f>
        <v>0</v>
      </c>
      <c r="N9" s="140">
        <v>0</v>
      </c>
      <c r="O9" s="140">
        <f>ROUND(E9*N9,5)</f>
        <v>0</v>
      </c>
      <c r="P9" s="140">
        <v>0</v>
      </c>
      <c r="Q9" s="140">
        <f>ROUND(E9*P9,5)</f>
        <v>0</v>
      </c>
      <c r="R9" s="140"/>
      <c r="S9" s="140"/>
      <c r="T9" s="141">
        <v>1.438</v>
      </c>
      <c r="U9" s="140">
        <f>ROUND(E9*T9,2)</f>
        <v>15.31</v>
      </c>
      <c r="V9" s="133"/>
      <c r="W9" s="133"/>
      <c r="X9" s="133"/>
      <c r="Y9" s="133"/>
      <c r="Z9" s="133"/>
      <c r="AA9" s="133"/>
      <c r="AB9" s="133"/>
      <c r="AC9" s="133"/>
      <c r="AD9" s="133"/>
      <c r="AE9" s="133" t="s">
        <v>171</v>
      </c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</row>
    <row r="10" spans="1:60" ht="12.75" outlineLevel="1">
      <c r="A10" s="134"/>
      <c r="B10" s="134"/>
      <c r="C10" s="266" t="s">
        <v>172</v>
      </c>
      <c r="D10" s="267"/>
      <c r="E10" s="268"/>
      <c r="F10" s="269"/>
      <c r="G10" s="270"/>
      <c r="H10" s="146"/>
      <c r="I10" s="146"/>
      <c r="J10" s="146"/>
      <c r="K10" s="146"/>
      <c r="L10" s="146"/>
      <c r="M10" s="146"/>
      <c r="N10" s="140"/>
      <c r="O10" s="140"/>
      <c r="P10" s="140"/>
      <c r="Q10" s="140"/>
      <c r="R10" s="140"/>
      <c r="S10" s="140"/>
      <c r="T10" s="141"/>
      <c r="U10" s="140"/>
      <c r="V10" s="133"/>
      <c r="W10" s="133"/>
      <c r="X10" s="133"/>
      <c r="Y10" s="133"/>
      <c r="Z10" s="133"/>
      <c r="AA10" s="133"/>
      <c r="AB10" s="133"/>
      <c r="AC10" s="133"/>
      <c r="AD10" s="133"/>
      <c r="AE10" s="133" t="s">
        <v>92</v>
      </c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5" t="str">
        <f>C10</f>
        <v>Celková plocha pláně. Uvažuje se průměrná hloubka 150 mm.</v>
      </c>
      <c r="BB10" s="133"/>
      <c r="BC10" s="133"/>
      <c r="BD10" s="133"/>
      <c r="BE10" s="133"/>
      <c r="BF10" s="133"/>
      <c r="BG10" s="133"/>
      <c r="BH10" s="133"/>
    </row>
    <row r="11" spans="1:60" ht="12.75" outlineLevel="1">
      <c r="A11" s="134"/>
      <c r="B11" s="134"/>
      <c r="C11" s="165" t="s">
        <v>332</v>
      </c>
      <c r="D11" s="142"/>
      <c r="E11" s="144">
        <v>10.65</v>
      </c>
      <c r="F11" s="146"/>
      <c r="G11" s="146"/>
      <c r="H11" s="146"/>
      <c r="I11" s="146"/>
      <c r="J11" s="146"/>
      <c r="K11" s="146"/>
      <c r="L11" s="146"/>
      <c r="M11" s="146"/>
      <c r="N11" s="140"/>
      <c r="O11" s="140"/>
      <c r="P11" s="140"/>
      <c r="Q11" s="140"/>
      <c r="R11" s="140"/>
      <c r="S11" s="140"/>
      <c r="T11" s="141"/>
      <c r="U11" s="140"/>
      <c r="V11" s="133"/>
      <c r="W11" s="133"/>
      <c r="X11" s="133"/>
      <c r="Y11" s="133"/>
      <c r="Z11" s="133"/>
      <c r="AA11" s="133"/>
      <c r="AB11" s="133"/>
      <c r="AC11" s="133"/>
      <c r="AD11" s="133"/>
      <c r="AE11" s="133" t="s">
        <v>94</v>
      </c>
      <c r="AF11" s="133">
        <v>0</v>
      </c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</row>
    <row r="12" spans="1:60" ht="12.75" outlineLevel="1">
      <c r="A12" s="134">
        <v>2</v>
      </c>
      <c r="B12" s="134" t="s">
        <v>174</v>
      </c>
      <c r="C12" s="164" t="s">
        <v>175</v>
      </c>
      <c r="D12" s="140" t="s">
        <v>176</v>
      </c>
      <c r="E12" s="143">
        <v>26</v>
      </c>
      <c r="F12" s="145"/>
      <c r="G12" s="146">
        <f>ROUND(E12*F12,2)</f>
        <v>0</v>
      </c>
      <c r="H12" s="145"/>
      <c r="I12" s="146">
        <f>ROUND(E12*H12,2)</f>
        <v>0</v>
      </c>
      <c r="J12" s="145"/>
      <c r="K12" s="146">
        <f>ROUND(E12*J12,2)</f>
        <v>0</v>
      </c>
      <c r="L12" s="146">
        <v>21</v>
      </c>
      <c r="M12" s="146">
        <f>G12*(1+L12/100)</f>
        <v>0</v>
      </c>
      <c r="N12" s="140">
        <v>0</v>
      </c>
      <c r="O12" s="140">
        <f>ROUND(E12*N12,5)</f>
        <v>0</v>
      </c>
      <c r="P12" s="140">
        <v>0.27</v>
      </c>
      <c r="Q12" s="140">
        <f>ROUND(E12*P12,5)</f>
        <v>7.02</v>
      </c>
      <c r="R12" s="140"/>
      <c r="S12" s="140"/>
      <c r="T12" s="141">
        <v>0.123</v>
      </c>
      <c r="U12" s="140">
        <f>ROUND(E12*T12,2)</f>
        <v>3.2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 t="s">
        <v>90</v>
      </c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</row>
    <row r="13" spans="1:60" ht="12.75" outlineLevel="1">
      <c r="A13" s="134"/>
      <c r="B13" s="134"/>
      <c r="C13" s="266" t="s">
        <v>333</v>
      </c>
      <c r="D13" s="267"/>
      <c r="E13" s="268"/>
      <c r="F13" s="269"/>
      <c r="G13" s="270"/>
      <c r="H13" s="146"/>
      <c r="I13" s="146"/>
      <c r="J13" s="146"/>
      <c r="K13" s="146"/>
      <c r="L13" s="146"/>
      <c r="M13" s="146"/>
      <c r="N13" s="140"/>
      <c r="O13" s="140"/>
      <c r="P13" s="140"/>
      <c r="Q13" s="140"/>
      <c r="R13" s="140"/>
      <c r="S13" s="140"/>
      <c r="T13" s="141"/>
      <c r="U13" s="140"/>
      <c r="V13" s="133"/>
      <c r="W13" s="133"/>
      <c r="X13" s="133"/>
      <c r="Y13" s="133"/>
      <c r="Z13" s="133"/>
      <c r="AA13" s="133"/>
      <c r="AB13" s="133"/>
      <c r="AC13" s="133"/>
      <c r="AD13" s="133"/>
      <c r="AE13" s="133" t="s">
        <v>92</v>
      </c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5" t="str">
        <f>C13</f>
        <v>Betonový obrubník podél přídlažby a ohraničující stávající parkovací stání.</v>
      </c>
      <c r="BB13" s="133"/>
      <c r="BC13" s="133"/>
      <c r="BD13" s="133"/>
      <c r="BE13" s="133"/>
      <c r="BF13" s="133"/>
      <c r="BG13" s="133"/>
      <c r="BH13" s="133"/>
    </row>
    <row r="14" spans="1:60" ht="12.75" outlineLevel="1">
      <c r="A14" s="134"/>
      <c r="B14" s="134"/>
      <c r="C14" s="165" t="s">
        <v>334</v>
      </c>
      <c r="D14" s="142"/>
      <c r="E14" s="144">
        <v>26</v>
      </c>
      <c r="F14" s="146"/>
      <c r="G14" s="146"/>
      <c r="H14" s="146"/>
      <c r="I14" s="146"/>
      <c r="J14" s="146"/>
      <c r="K14" s="146"/>
      <c r="L14" s="146"/>
      <c r="M14" s="146"/>
      <c r="N14" s="140"/>
      <c r="O14" s="140"/>
      <c r="P14" s="140"/>
      <c r="Q14" s="140"/>
      <c r="R14" s="140"/>
      <c r="S14" s="140"/>
      <c r="T14" s="141"/>
      <c r="U14" s="140"/>
      <c r="V14" s="133"/>
      <c r="W14" s="133"/>
      <c r="X14" s="133"/>
      <c r="Y14" s="133"/>
      <c r="Z14" s="133"/>
      <c r="AA14" s="133"/>
      <c r="AB14" s="133"/>
      <c r="AC14" s="133"/>
      <c r="AD14" s="133"/>
      <c r="AE14" s="133" t="s">
        <v>94</v>
      </c>
      <c r="AF14" s="133">
        <v>0</v>
      </c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</row>
    <row r="15" spans="1:60" ht="12.75" outlineLevel="1">
      <c r="A15" s="134">
        <v>3</v>
      </c>
      <c r="B15" s="134" t="s">
        <v>335</v>
      </c>
      <c r="C15" s="164" t="s">
        <v>336</v>
      </c>
      <c r="D15" s="140" t="s">
        <v>181</v>
      </c>
      <c r="E15" s="143">
        <v>19</v>
      </c>
      <c r="F15" s="145"/>
      <c r="G15" s="146">
        <f>ROUND(E15*F15,2)</f>
        <v>0</v>
      </c>
      <c r="H15" s="145"/>
      <c r="I15" s="146">
        <f>ROUND(E15*H15,2)</f>
        <v>0</v>
      </c>
      <c r="J15" s="145"/>
      <c r="K15" s="146">
        <f>ROUND(E15*J15,2)</f>
        <v>0</v>
      </c>
      <c r="L15" s="146">
        <v>21</v>
      </c>
      <c r="M15" s="146">
        <f>G15*(1+L15/100)</f>
        <v>0</v>
      </c>
      <c r="N15" s="140">
        <v>0</v>
      </c>
      <c r="O15" s="140">
        <f>ROUND(E15*N15,5)</f>
        <v>0</v>
      </c>
      <c r="P15" s="140">
        <v>0.225</v>
      </c>
      <c r="Q15" s="140">
        <f>ROUND(E15*P15,5)</f>
        <v>4.275</v>
      </c>
      <c r="R15" s="140"/>
      <c r="S15" s="140"/>
      <c r="T15" s="141">
        <v>0.142</v>
      </c>
      <c r="U15" s="140">
        <f>ROUND(E15*T15,2)</f>
        <v>2.7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 t="s">
        <v>90</v>
      </c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</row>
    <row r="16" spans="1:60" ht="12.75" outlineLevel="1">
      <c r="A16" s="134"/>
      <c r="B16" s="134"/>
      <c r="C16" s="266" t="s">
        <v>337</v>
      </c>
      <c r="D16" s="267"/>
      <c r="E16" s="268"/>
      <c r="F16" s="269"/>
      <c r="G16" s="270"/>
      <c r="H16" s="146"/>
      <c r="I16" s="146"/>
      <c r="J16" s="146"/>
      <c r="K16" s="146"/>
      <c r="L16" s="146"/>
      <c r="M16" s="146"/>
      <c r="N16" s="140"/>
      <c r="O16" s="140"/>
      <c r="P16" s="140"/>
      <c r="Q16" s="140"/>
      <c r="R16" s="140"/>
      <c r="S16" s="140"/>
      <c r="T16" s="141"/>
      <c r="U16" s="140"/>
      <c r="V16" s="133"/>
      <c r="W16" s="133"/>
      <c r="X16" s="133"/>
      <c r="Y16" s="133"/>
      <c r="Z16" s="133"/>
      <c r="AA16" s="133"/>
      <c r="AB16" s="133"/>
      <c r="AC16" s="133"/>
      <c r="AD16" s="133"/>
      <c r="AE16" s="133" t="s">
        <v>92</v>
      </c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5" t="str">
        <f>C16</f>
        <v>Zámková dlažba po stranách parkovacího stání v místech napojení.</v>
      </c>
      <c r="BB16" s="133"/>
      <c r="BC16" s="133"/>
      <c r="BD16" s="133"/>
      <c r="BE16" s="133"/>
      <c r="BF16" s="133"/>
      <c r="BG16" s="133"/>
      <c r="BH16" s="133"/>
    </row>
    <row r="17" spans="1:60" ht="12.75" outlineLevel="1">
      <c r="A17" s="134"/>
      <c r="B17" s="134"/>
      <c r="C17" s="165" t="s">
        <v>338</v>
      </c>
      <c r="D17" s="142"/>
      <c r="E17" s="144">
        <v>19</v>
      </c>
      <c r="F17" s="146"/>
      <c r="G17" s="146"/>
      <c r="H17" s="146"/>
      <c r="I17" s="146"/>
      <c r="J17" s="146"/>
      <c r="K17" s="146"/>
      <c r="L17" s="146"/>
      <c r="M17" s="146"/>
      <c r="N17" s="140"/>
      <c r="O17" s="140"/>
      <c r="P17" s="140"/>
      <c r="Q17" s="140"/>
      <c r="R17" s="140"/>
      <c r="S17" s="140"/>
      <c r="T17" s="141"/>
      <c r="U17" s="140"/>
      <c r="V17" s="133"/>
      <c r="W17" s="133"/>
      <c r="X17" s="133"/>
      <c r="Y17" s="133"/>
      <c r="Z17" s="133"/>
      <c r="AA17" s="133"/>
      <c r="AB17" s="133"/>
      <c r="AC17" s="133"/>
      <c r="AD17" s="133"/>
      <c r="AE17" s="133" t="s">
        <v>94</v>
      </c>
      <c r="AF17" s="133">
        <v>0</v>
      </c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</row>
    <row r="18" spans="1:60" ht="12.75" outlineLevel="1">
      <c r="A18" s="134">
        <v>4</v>
      </c>
      <c r="B18" s="134" t="s">
        <v>188</v>
      </c>
      <c r="C18" s="164" t="s">
        <v>189</v>
      </c>
      <c r="D18" s="140" t="s">
        <v>170</v>
      </c>
      <c r="E18" s="143">
        <v>23.43</v>
      </c>
      <c r="F18" s="145"/>
      <c r="G18" s="146">
        <f>ROUND(E18*F18,2)</f>
        <v>0</v>
      </c>
      <c r="H18" s="145"/>
      <c r="I18" s="146">
        <f>ROUND(E18*H18,2)</f>
        <v>0</v>
      </c>
      <c r="J18" s="145"/>
      <c r="K18" s="146">
        <f>ROUND(E18*J18,2)</f>
        <v>0</v>
      </c>
      <c r="L18" s="146">
        <v>21</v>
      </c>
      <c r="M18" s="146">
        <f>G18*(1+L18/100)</f>
        <v>0</v>
      </c>
      <c r="N18" s="140">
        <v>0</v>
      </c>
      <c r="O18" s="140">
        <f>ROUND(E18*N18,5)</f>
        <v>0</v>
      </c>
      <c r="P18" s="140">
        <v>0</v>
      </c>
      <c r="Q18" s="140">
        <f>ROUND(E18*P18,5)</f>
        <v>0</v>
      </c>
      <c r="R18" s="140"/>
      <c r="S18" s="140"/>
      <c r="T18" s="141">
        <v>0.82</v>
      </c>
      <c r="U18" s="140">
        <f>ROUND(E18*T18,2)</f>
        <v>19.21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 t="s">
        <v>90</v>
      </c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</row>
    <row r="19" spans="1:60" ht="12.75" outlineLevel="1">
      <c r="A19" s="134"/>
      <c r="B19" s="134"/>
      <c r="C19" s="266" t="s">
        <v>190</v>
      </c>
      <c r="D19" s="267"/>
      <c r="E19" s="268"/>
      <c r="F19" s="269"/>
      <c r="G19" s="270"/>
      <c r="H19" s="146"/>
      <c r="I19" s="146"/>
      <c r="J19" s="146"/>
      <c r="K19" s="146"/>
      <c r="L19" s="146"/>
      <c r="M19" s="146"/>
      <c r="N19" s="140"/>
      <c r="O19" s="140"/>
      <c r="P19" s="140"/>
      <c r="Q19" s="140"/>
      <c r="R19" s="140"/>
      <c r="S19" s="140"/>
      <c r="T19" s="141"/>
      <c r="U19" s="140"/>
      <c r="V19" s="133"/>
      <c r="W19" s="133"/>
      <c r="X19" s="133"/>
      <c r="Y19" s="133"/>
      <c r="Z19" s="133"/>
      <c r="AA19" s="133"/>
      <c r="AB19" s="133"/>
      <c r="AC19" s="133"/>
      <c r="AD19" s="133"/>
      <c r="AE19" s="133" t="s">
        <v>92</v>
      </c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5" t="str">
        <f>C19</f>
        <v>Celková plocha pláně.</v>
      </c>
      <c r="BB19" s="133"/>
      <c r="BC19" s="133"/>
      <c r="BD19" s="133"/>
      <c r="BE19" s="133"/>
      <c r="BF19" s="133"/>
      <c r="BG19" s="133"/>
      <c r="BH19" s="133"/>
    </row>
    <row r="20" spans="1:60" ht="12.75" outlineLevel="1">
      <c r="A20" s="134"/>
      <c r="B20" s="134"/>
      <c r="C20" s="165" t="s">
        <v>339</v>
      </c>
      <c r="D20" s="142"/>
      <c r="E20" s="144">
        <v>23.43</v>
      </c>
      <c r="F20" s="146"/>
      <c r="G20" s="146"/>
      <c r="H20" s="146"/>
      <c r="I20" s="146"/>
      <c r="J20" s="146"/>
      <c r="K20" s="146"/>
      <c r="L20" s="146"/>
      <c r="M20" s="146"/>
      <c r="N20" s="140"/>
      <c r="O20" s="140"/>
      <c r="P20" s="140"/>
      <c r="Q20" s="140"/>
      <c r="R20" s="140"/>
      <c r="S20" s="140"/>
      <c r="T20" s="141"/>
      <c r="U20" s="140"/>
      <c r="V20" s="133"/>
      <c r="W20" s="133"/>
      <c r="X20" s="133"/>
      <c r="Y20" s="133"/>
      <c r="Z20" s="133"/>
      <c r="AA20" s="133"/>
      <c r="AB20" s="133"/>
      <c r="AC20" s="133"/>
      <c r="AD20" s="133"/>
      <c r="AE20" s="133" t="s">
        <v>94</v>
      </c>
      <c r="AF20" s="133">
        <v>0</v>
      </c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</row>
    <row r="21" spans="1:60" ht="12.75" outlineLevel="1">
      <c r="A21" s="134">
        <v>5</v>
      </c>
      <c r="B21" s="134" t="s">
        <v>192</v>
      </c>
      <c r="C21" s="164" t="s">
        <v>193</v>
      </c>
      <c r="D21" s="140" t="s">
        <v>170</v>
      </c>
      <c r="E21" s="143">
        <v>11.715</v>
      </c>
      <c r="F21" s="145"/>
      <c r="G21" s="146">
        <f>ROUND(E21*F21,2)</f>
        <v>0</v>
      </c>
      <c r="H21" s="145"/>
      <c r="I21" s="146">
        <f>ROUND(E21*H21,2)</f>
        <v>0</v>
      </c>
      <c r="J21" s="145"/>
      <c r="K21" s="146">
        <f>ROUND(E21*J21,2)</f>
        <v>0</v>
      </c>
      <c r="L21" s="146">
        <v>21</v>
      </c>
      <c r="M21" s="146">
        <f>G21*(1+L21/100)</f>
        <v>0</v>
      </c>
      <c r="N21" s="140">
        <v>0</v>
      </c>
      <c r="O21" s="140">
        <f>ROUND(E21*N21,5)</f>
        <v>0</v>
      </c>
      <c r="P21" s="140">
        <v>0</v>
      </c>
      <c r="Q21" s="140">
        <f>ROUND(E21*P21,5)</f>
        <v>0</v>
      </c>
      <c r="R21" s="140"/>
      <c r="S21" s="140"/>
      <c r="T21" s="141">
        <v>0.12</v>
      </c>
      <c r="U21" s="140">
        <f>ROUND(E21*T21,2)</f>
        <v>1.41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 t="s">
        <v>90</v>
      </c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</row>
    <row r="22" spans="1:60" ht="22.5" outlineLevel="1">
      <c r="A22" s="134"/>
      <c r="B22" s="134"/>
      <c r="C22" s="266" t="s">
        <v>194</v>
      </c>
      <c r="D22" s="267"/>
      <c r="E22" s="268"/>
      <c r="F22" s="269"/>
      <c r="G22" s="270"/>
      <c r="H22" s="146"/>
      <c r="I22" s="146"/>
      <c r="J22" s="146"/>
      <c r="K22" s="146"/>
      <c r="L22" s="146"/>
      <c r="M22" s="146"/>
      <c r="N22" s="140"/>
      <c r="O22" s="140"/>
      <c r="P22" s="140"/>
      <c r="Q22" s="140"/>
      <c r="R22" s="140"/>
      <c r="S22" s="140"/>
      <c r="T22" s="141"/>
      <c r="U22" s="140"/>
      <c r="V22" s="133"/>
      <c r="W22" s="133"/>
      <c r="X22" s="133"/>
      <c r="Y22" s="133"/>
      <c r="Z22" s="133"/>
      <c r="AA22" s="133"/>
      <c r="AB22" s="133"/>
      <c r="AC22" s="133"/>
      <c r="AD22" s="133"/>
      <c r="AE22" s="133" t="s">
        <v>92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5" t="str">
        <f>C22</f>
        <v>Do měrných jednotek se udává poměrné množství zeminy, které ulpí v nářadí a o které je snížen celkový výkon stroje. (50%).</v>
      </c>
      <c r="BB22" s="133"/>
      <c r="BC22" s="133"/>
      <c r="BD22" s="133"/>
      <c r="BE22" s="133"/>
      <c r="BF22" s="133"/>
      <c r="BG22" s="133"/>
      <c r="BH22" s="133"/>
    </row>
    <row r="23" spans="1:60" ht="12.75" outlineLevel="1">
      <c r="A23" s="134"/>
      <c r="B23" s="134"/>
      <c r="C23" s="165" t="s">
        <v>340</v>
      </c>
      <c r="D23" s="142"/>
      <c r="E23" s="144">
        <v>11.715</v>
      </c>
      <c r="F23" s="146"/>
      <c r="G23" s="146"/>
      <c r="H23" s="146"/>
      <c r="I23" s="146"/>
      <c r="J23" s="146"/>
      <c r="K23" s="146"/>
      <c r="L23" s="146"/>
      <c r="M23" s="146"/>
      <c r="N23" s="140"/>
      <c r="O23" s="140"/>
      <c r="P23" s="140"/>
      <c r="Q23" s="140"/>
      <c r="R23" s="140"/>
      <c r="S23" s="140"/>
      <c r="T23" s="141"/>
      <c r="U23" s="140"/>
      <c r="V23" s="133"/>
      <c r="W23" s="133"/>
      <c r="X23" s="133"/>
      <c r="Y23" s="133"/>
      <c r="Z23" s="133"/>
      <c r="AA23" s="133"/>
      <c r="AB23" s="133"/>
      <c r="AC23" s="133"/>
      <c r="AD23" s="133"/>
      <c r="AE23" s="133" t="s">
        <v>94</v>
      </c>
      <c r="AF23" s="133">
        <v>0</v>
      </c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</row>
    <row r="24" spans="1:60" ht="12.75" outlineLevel="1">
      <c r="A24" s="134">
        <v>6</v>
      </c>
      <c r="B24" s="134" t="s">
        <v>196</v>
      </c>
      <c r="C24" s="164" t="s">
        <v>197</v>
      </c>
      <c r="D24" s="140" t="s">
        <v>170</v>
      </c>
      <c r="E24" s="143">
        <v>14.784</v>
      </c>
      <c r="F24" s="145"/>
      <c r="G24" s="146">
        <f>ROUND(E24*F24,2)</f>
        <v>0</v>
      </c>
      <c r="H24" s="145"/>
      <c r="I24" s="146">
        <f>ROUND(E24*H24,2)</f>
        <v>0</v>
      </c>
      <c r="J24" s="145"/>
      <c r="K24" s="146">
        <f>ROUND(E24*J24,2)</f>
        <v>0</v>
      </c>
      <c r="L24" s="146">
        <v>21</v>
      </c>
      <c r="M24" s="146">
        <f>G24*(1+L24/100)</f>
        <v>0</v>
      </c>
      <c r="N24" s="140">
        <v>0</v>
      </c>
      <c r="O24" s="140">
        <f>ROUND(E24*N24,5)</f>
        <v>0</v>
      </c>
      <c r="P24" s="140">
        <v>0</v>
      </c>
      <c r="Q24" s="140">
        <f>ROUND(E24*P24,5)</f>
        <v>0</v>
      </c>
      <c r="R24" s="140"/>
      <c r="S24" s="140"/>
      <c r="T24" s="141">
        <v>1.55</v>
      </c>
      <c r="U24" s="140">
        <f>ROUND(E24*T24,2)</f>
        <v>22.92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 t="s">
        <v>90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</row>
    <row r="25" spans="1:60" ht="12.75" outlineLevel="1">
      <c r="A25" s="134"/>
      <c r="B25" s="134"/>
      <c r="C25" s="266" t="s">
        <v>341</v>
      </c>
      <c r="D25" s="267"/>
      <c r="E25" s="268"/>
      <c r="F25" s="269"/>
      <c r="G25" s="270"/>
      <c r="H25" s="146"/>
      <c r="I25" s="146"/>
      <c r="J25" s="146"/>
      <c r="K25" s="146"/>
      <c r="L25" s="146"/>
      <c r="M25" s="146"/>
      <c r="N25" s="140"/>
      <c r="O25" s="140"/>
      <c r="P25" s="140"/>
      <c r="Q25" s="140"/>
      <c r="R25" s="140"/>
      <c r="S25" s="140"/>
      <c r="T25" s="141"/>
      <c r="U25" s="140"/>
      <c r="V25" s="133"/>
      <c r="W25" s="133"/>
      <c r="X25" s="133"/>
      <c r="Y25" s="133"/>
      <c r="Z25" s="133"/>
      <c r="AA25" s="133"/>
      <c r="AB25" s="133"/>
      <c r="AC25" s="133"/>
      <c r="AD25" s="133"/>
      <c r="AE25" s="133" t="s">
        <v>92</v>
      </c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5" t="str">
        <f>C25</f>
        <v>Odkopávky nad STL plynovodem v délce 14,00 m.</v>
      </c>
      <c r="BB25" s="133"/>
      <c r="BC25" s="133"/>
      <c r="BD25" s="133"/>
      <c r="BE25" s="133"/>
      <c r="BF25" s="133"/>
      <c r="BG25" s="133"/>
      <c r="BH25" s="133"/>
    </row>
    <row r="26" spans="1:60" ht="12.75" outlineLevel="1">
      <c r="A26" s="134"/>
      <c r="B26" s="134"/>
      <c r="C26" s="165" t="s">
        <v>342</v>
      </c>
      <c r="D26" s="142"/>
      <c r="E26" s="144">
        <v>14.784</v>
      </c>
      <c r="F26" s="146"/>
      <c r="G26" s="146"/>
      <c r="H26" s="146"/>
      <c r="I26" s="146"/>
      <c r="J26" s="146"/>
      <c r="K26" s="146"/>
      <c r="L26" s="146"/>
      <c r="M26" s="146"/>
      <c r="N26" s="140"/>
      <c r="O26" s="140"/>
      <c r="P26" s="140"/>
      <c r="Q26" s="140"/>
      <c r="R26" s="140"/>
      <c r="S26" s="140"/>
      <c r="T26" s="141"/>
      <c r="U26" s="140"/>
      <c r="V26" s="133"/>
      <c r="W26" s="133"/>
      <c r="X26" s="133"/>
      <c r="Y26" s="133"/>
      <c r="Z26" s="133"/>
      <c r="AA26" s="133"/>
      <c r="AB26" s="133"/>
      <c r="AC26" s="133"/>
      <c r="AD26" s="133"/>
      <c r="AE26" s="133" t="s">
        <v>94</v>
      </c>
      <c r="AF26" s="133">
        <v>0</v>
      </c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</row>
    <row r="27" spans="1:60" ht="12.75" outlineLevel="1">
      <c r="A27" s="134">
        <v>7</v>
      </c>
      <c r="B27" s="134" t="s">
        <v>209</v>
      </c>
      <c r="C27" s="164" t="s">
        <v>210</v>
      </c>
      <c r="D27" s="140" t="s">
        <v>170</v>
      </c>
      <c r="E27" s="143">
        <v>23.43</v>
      </c>
      <c r="F27" s="145"/>
      <c r="G27" s="146">
        <f>ROUND(E27*F27,2)</f>
        <v>0</v>
      </c>
      <c r="H27" s="145"/>
      <c r="I27" s="146">
        <f>ROUND(E27*H27,2)</f>
        <v>0</v>
      </c>
      <c r="J27" s="145"/>
      <c r="K27" s="146">
        <f>ROUND(E27*J27,2)</f>
        <v>0</v>
      </c>
      <c r="L27" s="146">
        <v>21</v>
      </c>
      <c r="M27" s="146">
        <f>G27*(1+L27/100)</f>
        <v>0</v>
      </c>
      <c r="N27" s="140">
        <v>0</v>
      </c>
      <c r="O27" s="140">
        <f>ROUND(E27*N27,5)</f>
        <v>0</v>
      </c>
      <c r="P27" s="140">
        <v>0</v>
      </c>
      <c r="Q27" s="140">
        <f>ROUND(E27*P27,5)</f>
        <v>0</v>
      </c>
      <c r="R27" s="140"/>
      <c r="S27" s="140"/>
      <c r="T27" s="141">
        <v>0.01</v>
      </c>
      <c r="U27" s="140">
        <f>ROUND(E27*T27,2)</f>
        <v>0.23</v>
      </c>
      <c r="V27" s="133"/>
      <c r="W27" s="133"/>
      <c r="X27" s="133"/>
      <c r="Y27" s="133"/>
      <c r="Z27" s="133"/>
      <c r="AA27" s="133"/>
      <c r="AB27" s="133"/>
      <c r="AC27" s="133"/>
      <c r="AD27" s="133"/>
      <c r="AE27" s="133" t="s">
        <v>90</v>
      </c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</row>
    <row r="28" spans="1:60" ht="12.75" outlineLevel="1">
      <c r="A28" s="134"/>
      <c r="B28" s="134"/>
      <c r="C28" s="266" t="s">
        <v>343</v>
      </c>
      <c r="D28" s="267"/>
      <c r="E28" s="268"/>
      <c r="F28" s="269"/>
      <c r="G28" s="270"/>
      <c r="H28" s="146"/>
      <c r="I28" s="146"/>
      <c r="J28" s="146"/>
      <c r="K28" s="146"/>
      <c r="L28" s="146"/>
      <c r="M28" s="146"/>
      <c r="N28" s="140"/>
      <c r="O28" s="140"/>
      <c r="P28" s="140"/>
      <c r="Q28" s="140"/>
      <c r="R28" s="140"/>
      <c r="S28" s="140"/>
      <c r="T28" s="141"/>
      <c r="U28" s="140"/>
      <c r="V28" s="133"/>
      <c r="W28" s="133"/>
      <c r="X28" s="133"/>
      <c r="Y28" s="133"/>
      <c r="Z28" s="133"/>
      <c r="AA28" s="133"/>
      <c r="AB28" s="133"/>
      <c r="AC28" s="133"/>
      <c r="AD28" s="133"/>
      <c r="AE28" s="133" t="s">
        <v>92</v>
      </c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5" t="str">
        <f>C28</f>
        <v>Odvoz zeminy na skládku. Odkop plochy na úroveň pláně. Předpokládá se skládka Borek.</v>
      </c>
      <c r="BB28" s="133"/>
      <c r="BC28" s="133"/>
      <c r="BD28" s="133"/>
      <c r="BE28" s="133"/>
      <c r="BF28" s="133"/>
      <c r="BG28" s="133"/>
      <c r="BH28" s="133"/>
    </row>
    <row r="29" spans="1:60" ht="12.75" outlineLevel="1">
      <c r="A29" s="134"/>
      <c r="B29" s="134"/>
      <c r="C29" s="165" t="s">
        <v>344</v>
      </c>
      <c r="D29" s="142"/>
      <c r="E29" s="144">
        <v>23.43</v>
      </c>
      <c r="F29" s="146"/>
      <c r="G29" s="146"/>
      <c r="H29" s="146"/>
      <c r="I29" s="146"/>
      <c r="J29" s="146"/>
      <c r="K29" s="146"/>
      <c r="L29" s="146"/>
      <c r="M29" s="146"/>
      <c r="N29" s="140"/>
      <c r="O29" s="140"/>
      <c r="P29" s="140"/>
      <c r="Q29" s="140"/>
      <c r="R29" s="140"/>
      <c r="S29" s="140"/>
      <c r="T29" s="141"/>
      <c r="U29" s="140"/>
      <c r="V29" s="133"/>
      <c r="W29" s="133"/>
      <c r="X29" s="133"/>
      <c r="Y29" s="133"/>
      <c r="Z29" s="133"/>
      <c r="AA29" s="133"/>
      <c r="AB29" s="133"/>
      <c r="AC29" s="133"/>
      <c r="AD29" s="133"/>
      <c r="AE29" s="133" t="s">
        <v>94</v>
      </c>
      <c r="AF29" s="133">
        <v>0</v>
      </c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</row>
    <row r="30" spans="1:60" ht="12.75" outlineLevel="1">
      <c r="A30" s="134">
        <v>8</v>
      </c>
      <c r="B30" s="134" t="s">
        <v>213</v>
      </c>
      <c r="C30" s="164" t="s">
        <v>214</v>
      </c>
      <c r="D30" s="140" t="s">
        <v>215</v>
      </c>
      <c r="E30" s="143">
        <v>2</v>
      </c>
      <c r="F30" s="145"/>
      <c r="G30" s="146">
        <f>ROUND(E30*F30,2)</f>
        <v>0</v>
      </c>
      <c r="H30" s="145"/>
      <c r="I30" s="146">
        <f>ROUND(E30*H30,2)</f>
        <v>0</v>
      </c>
      <c r="J30" s="145"/>
      <c r="K30" s="146">
        <f>ROUND(E30*J30,2)</f>
        <v>0</v>
      </c>
      <c r="L30" s="146">
        <v>21</v>
      </c>
      <c r="M30" s="146">
        <f>G30*(1+L30/100)</f>
        <v>0</v>
      </c>
      <c r="N30" s="140">
        <v>0</v>
      </c>
      <c r="O30" s="140">
        <f>ROUND(E30*N30,5)</f>
        <v>0</v>
      </c>
      <c r="P30" s="140">
        <v>0</v>
      </c>
      <c r="Q30" s="140">
        <f>ROUND(E30*P30,5)</f>
        <v>0</v>
      </c>
      <c r="R30" s="140"/>
      <c r="S30" s="140"/>
      <c r="T30" s="141">
        <v>4.25</v>
      </c>
      <c r="U30" s="140">
        <f>ROUND(E30*T30,2)</f>
        <v>8.5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3" t="s">
        <v>171</v>
      </c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</row>
    <row r="31" spans="1:60" ht="12.75" outlineLevel="1">
      <c r="A31" s="134"/>
      <c r="B31" s="134"/>
      <c r="C31" s="266" t="s">
        <v>216</v>
      </c>
      <c r="D31" s="267"/>
      <c r="E31" s="268"/>
      <c r="F31" s="269"/>
      <c r="G31" s="270"/>
      <c r="H31" s="146"/>
      <c r="I31" s="146"/>
      <c r="J31" s="146"/>
      <c r="K31" s="146"/>
      <c r="L31" s="146"/>
      <c r="M31" s="146"/>
      <c r="N31" s="140"/>
      <c r="O31" s="140"/>
      <c r="P31" s="140"/>
      <c r="Q31" s="140"/>
      <c r="R31" s="140"/>
      <c r="S31" s="140"/>
      <c r="T31" s="141"/>
      <c r="U31" s="140"/>
      <c r="V31" s="133"/>
      <c r="W31" s="133"/>
      <c r="X31" s="133"/>
      <c r="Y31" s="133"/>
      <c r="Z31" s="133"/>
      <c r="AA31" s="133"/>
      <c r="AB31" s="133"/>
      <c r="AC31" s="133"/>
      <c r="AD31" s="133"/>
      <c r="AE31" s="133" t="s">
        <v>92</v>
      </c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5" t="str">
        <f>C31</f>
        <v>Kácení se provede s ohledem na okolní zástavbu.</v>
      </c>
      <c r="BB31" s="133"/>
      <c r="BC31" s="133"/>
      <c r="BD31" s="133"/>
      <c r="BE31" s="133"/>
      <c r="BF31" s="133"/>
      <c r="BG31" s="133"/>
      <c r="BH31" s="133"/>
    </row>
    <row r="32" spans="1:60" ht="12.75" outlineLevel="1">
      <c r="A32" s="134"/>
      <c r="B32" s="134"/>
      <c r="C32" s="165" t="s">
        <v>345</v>
      </c>
      <c r="D32" s="142"/>
      <c r="E32" s="144">
        <v>2</v>
      </c>
      <c r="F32" s="146"/>
      <c r="G32" s="146"/>
      <c r="H32" s="146"/>
      <c r="I32" s="146"/>
      <c r="J32" s="146"/>
      <c r="K32" s="146"/>
      <c r="L32" s="146"/>
      <c r="M32" s="146"/>
      <c r="N32" s="140"/>
      <c r="O32" s="140"/>
      <c r="P32" s="140"/>
      <c r="Q32" s="140"/>
      <c r="R32" s="140"/>
      <c r="S32" s="140"/>
      <c r="T32" s="141"/>
      <c r="U32" s="140"/>
      <c r="V32" s="133"/>
      <c r="W32" s="133"/>
      <c r="X32" s="133"/>
      <c r="Y32" s="133"/>
      <c r="Z32" s="133"/>
      <c r="AA32" s="133"/>
      <c r="AB32" s="133"/>
      <c r="AC32" s="133"/>
      <c r="AD32" s="133"/>
      <c r="AE32" s="133" t="s">
        <v>94</v>
      </c>
      <c r="AF32" s="133">
        <v>0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</row>
    <row r="33" spans="1:60" ht="12.75" outlineLevel="1">
      <c r="A33" s="134">
        <v>9</v>
      </c>
      <c r="B33" s="134" t="s">
        <v>218</v>
      </c>
      <c r="C33" s="164" t="s">
        <v>219</v>
      </c>
      <c r="D33" s="140" t="s">
        <v>215</v>
      </c>
      <c r="E33" s="143">
        <v>3</v>
      </c>
      <c r="F33" s="145"/>
      <c r="G33" s="146">
        <f>ROUND(E33*F33,2)</f>
        <v>0</v>
      </c>
      <c r="H33" s="145"/>
      <c r="I33" s="146">
        <f>ROUND(E33*H33,2)</f>
        <v>0</v>
      </c>
      <c r="J33" s="145"/>
      <c r="K33" s="146">
        <f>ROUND(E33*J33,2)</f>
        <v>0</v>
      </c>
      <c r="L33" s="146">
        <v>21</v>
      </c>
      <c r="M33" s="146">
        <f>G33*(1+L33/100)</f>
        <v>0</v>
      </c>
      <c r="N33" s="140">
        <v>0</v>
      </c>
      <c r="O33" s="140">
        <f>ROUND(E33*N33,5)</f>
        <v>0</v>
      </c>
      <c r="P33" s="140">
        <v>0</v>
      </c>
      <c r="Q33" s="140">
        <f>ROUND(E33*P33,5)</f>
        <v>0</v>
      </c>
      <c r="R33" s="140"/>
      <c r="S33" s="140"/>
      <c r="T33" s="141">
        <v>10.28</v>
      </c>
      <c r="U33" s="140">
        <f>ROUND(E33*T33,2)</f>
        <v>30.84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 t="s">
        <v>171</v>
      </c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</row>
    <row r="34" spans="1:60" ht="12.75" outlineLevel="1">
      <c r="A34" s="134"/>
      <c r="B34" s="134"/>
      <c r="C34" s="266" t="s">
        <v>220</v>
      </c>
      <c r="D34" s="267"/>
      <c r="E34" s="268"/>
      <c r="F34" s="269"/>
      <c r="G34" s="270"/>
      <c r="H34" s="146"/>
      <c r="I34" s="146"/>
      <c r="J34" s="146"/>
      <c r="K34" s="146"/>
      <c r="L34" s="146"/>
      <c r="M34" s="146"/>
      <c r="N34" s="140"/>
      <c r="O34" s="140"/>
      <c r="P34" s="140"/>
      <c r="Q34" s="140"/>
      <c r="R34" s="140"/>
      <c r="S34" s="140"/>
      <c r="T34" s="141"/>
      <c r="U34" s="140"/>
      <c r="V34" s="133"/>
      <c r="W34" s="133"/>
      <c r="X34" s="133"/>
      <c r="Y34" s="133"/>
      <c r="Z34" s="133"/>
      <c r="AA34" s="133"/>
      <c r="AB34" s="133"/>
      <c r="AC34" s="133"/>
      <c r="AD34" s="133"/>
      <c r="AE34" s="133" t="s">
        <v>92</v>
      </c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5" t="str">
        <f>C34</f>
        <v>Pařezy se vyfrézují do hloubky min. 200 mm pod niveletu pláně.</v>
      </c>
      <c r="BB34" s="133"/>
      <c r="BC34" s="133"/>
      <c r="BD34" s="133"/>
      <c r="BE34" s="133"/>
      <c r="BF34" s="133"/>
      <c r="BG34" s="133"/>
      <c r="BH34" s="133"/>
    </row>
    <row r="35" spans="1:60" ht="12.75" outlineLevel="1">
      <c r="A35" s="134"/>
      <c r="B35" s="134"/>
      <c r="C35" s="165" t="s">
        <v>346</v>
      </c>
      <c r="D35" s="142"/>
      <c r="E35" s="144">
        <v>3</v>
      </c>
      <c r="F35" s="146"/>
      <c r="G35" s="146"/>
      <c r="H35" s="146"/>
      <c r="I35" s="146"/>
      <c r="J35" s="146"/>
      <c r="K35" s="146"/>
      <c r="L35" s="146"/>
      <c r="M35" s="146"/>
      <c r="N35" s="140"/>
      <c r="O35" s="140"/>
      <c r="P35" s="140"/>
      <c r="Q35" s="140"/>
      <c r="R35" s="140"/>
      <c r="S35" s="140"/>
      <c r="T35" s="141"/>
      <c r="U35" s="140"/>
      <c r="V35" s="133"/>
      <c r="W35" s="133"/>
      <c r="X35" s="133"/>
      <c r="Y35" s="133"/>
      <c r="Z35" s="133"/>
      <c r="AA35" s="133"/>
      <c r="AB35" s="133"/>
      <c r="AC35" s="133"/>
      <c r="AD35" s="133"/>
      <c r="AE35" s="133" t="s">
        <v>94</v>
      </c>
      <c r="AF35" s="133">
        <v>0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</row>
    <row r="36" spans="1:60" ht="12.75" outlineLevel="1">
      <c r="A36" s="134">
        <v>10</v>
      </c>
      <c r="B36" s="134" t="s">
        <v>221</v>
      </c>
      <c r="C36" s="164" t="s">
        <v>347</v>
      </c>
      <c r="D36" s="140" t="s">
        <v>215</v>
      </c>
      <c r="E36" s="143">
        <v>2</v>
      </c>
      <c r="F36" s="145"/>
      <c r="G36" s="146">
        <f>ROUND(E36*F36,2)</f>
        <v>0</v>
      </c>
      <c r="H36" s="145"/>
      <c r="I36" s="146">
        <f>ROUND(E36*H36,2)</f>
        <v>0</v>
      </c>
      <c r="J36" s="145"/>
      <c r="K36" s="146">
        <f>ROUND(E36*J36,2)</f>
        <v>0</v>
      </c>
      <c r="L36" s="146">
        <v>21</v>
      </c>
      <c r="M36" s="146">
        <f>G36*(1+L36/100)</f>
        <v>0</v>
      </c>
      <c r="N36" s="140">
        <v>0</v>
      </c>
      <c r="O36" s="140">
        <f>ROUND(E36*N36,5)</f>
        <v>0</v>
      </c>
      <c r="P36" s="140">
        <v>0</v>
      </c>
      <c r="Q36" s="140">
        <f>ROUND(E36*P36,5)</f>
        <v>0</v>
      </c>
      <c r="R36" s="140"/>
      <c r="S36" s="140"/>
      <c r="T36" s="141">
        <v>0.24</v>
      </c>
      <c r="U36" s="140">
        <f>ROUND(E36*T36,2)</f>
        <v>0.48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 t="s">
        <v>90</v>
      </c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</row>
    <row r="37" spans="1:60" ht="12.75" outlineLevel="1">
      <c r="A37" s="134"/>
      <c r="B37" s="134"/>
      <c r="C37" s="266" t="s">
        <v>223</v>
      </c>
      <c r="D37" s="267"/>
      <c r="E37" s="268"/>
      <c r="F37" s="269"/>
      <c r="G37" s="270"/>
      <c r="H37" s="146"/>
      <c r="I37" s="146"/>
      <c r="J37" s="146"/>
      <c r="K37" s="146"/>
      <c r="L37" s="146"/>
      <c r="M37" s="146"/>
      <c r="N37" s="140"/>
      <c r="O37" s="140"/>
      <c r="P37" s="140"/>
      <c r="Q37" s="140"/>
      <c r="R37" s="140"/>
      <c r="S37" s="140"/>
      <c r="T37" s="141"/>
      <c r="U37" s="140"/>
      <c r="V37" s="133"/>
      <c r="W37" s="133"/>
      <c r="X37" s="133"/>
      <c r="Y37" s="133"/>
      <c r="Z37" s="133"/>
      <c r="AA37" s="133"/>
      <c r="AB37" s="133"/>
      <c r="AC37" s="133"/>
      <c r="AD37" s="133"/>
      <c r="AE37" s="133" t="s">
        <v>92</v>
      </c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5" t="str">
        <f>C37</f>
        <v>Odvoz dřeva na skládku.</v>
      </c>
      <c r="BB37" s="133"/>
      <c r="BC37" s="133"/>
      <c r="BD37" s="133"/>
      <c r="BE37" s="133"/>
      <c r="BF37" s="133"/>
      <c r="BG37" s="133"/>
      <c r="BH37" s="133"/>
    </row>
    <row r="38" spans="1:60" ht="12.75" outlineLevel="1">
      <c r="A38" s="134"/>
      <c r="B38" s="134"/>
      <c r="C38" s="165" t="s">
        <v>345</v>
      </c>
      <c r="D38" s="142"/>
      <c r="E38" s="144">
        <v>2</v>
      </c>
      <c r="F38" s="146"/>
      <c r="G38" s="146"/>
      <c r="H38" s="146"/>
      <c r="I38" s="146"/>
      <c r="J38" s="146"/>
      <c r="K38" s="146"/>
      <c r="L38" s="146"/>
      <c r="M38" s="146"/>
      <c r="N38" s="140"/>
      <c r="O38" s="140"/>
      <c r="P38" s="140"/>
      <c r="Q38" s="140"/>
      <c r="R38" s="140"/>
      <c r="S38" s="140"/>
      <c r="T38" s="141"/>
      <c r="U38" s="140"/>
      <c r="V38" s="133"/>
      <c r="W38" s="133"/>
      <c r="X38" s="133"/>
      <c r="Y38" s="133"/>
      <c r="Z38" s="133"/>
      <c r="AA38" s="133"/>
      <c r="AB38" s="133"/>
      <c r="AC38" s="133"/>
      <c r="AD38" s="133"/>
      <c r="AE38" s="133" t="s">
        <v>94</v>
      </c>
      <c r="AF38" s="133">
        <v>0</v>
      </c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</row>
    <row r="39" spans="1:60" ht="12.75" outlineLevel="1">
      <c r="A39" s="134">
        <v>11</v>
      </c>
      <c r="B39" s="134" t="s">
        <v>224</v>
      </c>
      <c r="C39" s="164" t="s">
        <v>225</v>
      </c>
      <c r="D39" s="140" t="s">
        <v>226</v>
      </c>
      <c r="E39" s="143">
        <v>37.488</v>
      </c>
      <c r="F39" s="145"/>
      <c r="G39" s="146">
        <f>ROUND(E39*F39,2)</f>
        <v>0</v>
      </c>
      <c r="H39" s="145"/>
      <c r="I39" s="146">
        <f>ROUND(E39*H39,2)</f>
        <v>0</v>
      </c>
      <c r="J39" s="145"/>
      <c r="K39" s="146">
        <f>ROUND(E39*J39,2)</f>
        <v>0</v>
      </c>
      <c r="L39" s="146">
        <v>21</v>
      </c>
      <c r="M39" s="146">
        <f>G39*(1+L39/100)</f>
        <v>0</v>
      </c>
      <c r="N39" s="140">
        <v>0</v>
      </c>
      <c r="O39" s="140">
        <f>ROUND(E39*N39,5)</f>
        <v>0</v>
      </c>
      <c r="P39" s="140">
        <v>0</v>
      </c>
      <c r="Q39" s="140">
        <f>ROUND(E39*P39,5)</f>
        <v>0</v>
      </c>
      <c r="R39" s="140"/>
      <c r="S39" s="140"/>
      <c r="T39" s="141">
        <v>0</v>
      </c>
      <c r="U39" s="140">
        <f>ROUND(E39*T39,2)</f>
        <v>0</v>
      </c>
      <c r="V39" s="133"/>
      <c r="W39" s="133"/>
      <c r="X39" s="133"/>
      <c r="Y39" s="133"/>
      <c r="Z39" s="133"/>
      <c r="AA39" s="133"/>
      <c r="AB39" s="133"/>
      <c r="AC39" s="133"/>
      <c r="AD39" s="133"/>
      <c r="AE39" s="133" t="s">
        <v>90</v>
      </c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</row>
    <row r="40" spans="1:60" ht="22.5" outlineLevel="1">
      <c r="A40" s="134"/>
      <c r="B40" s="134"/>
      <c r="C40" s="266" t="s">
        <v>227</v>
      </c>
      <c r="D40" s="267"/>
      <c r="E40" s="268"/>
      <c r="F40" s="269"/>
      <c r="G40" s="270"/>
      <c r="H40" s="146"/>
      <c r="I40" s="146"/>
      <c r="J40" s="146"/>
      <c r="K40" s="146"/>
      <c r="L40" s="146"/>
      <c r="M40" s="146"/>
      <c r="N40" s="140"/>
      <c r="O40" s="140"/>
      <c r="P40" s="140"/>
      <c r="Q40" s="140"/>
      <c r="R40" s="140"/>
      <c r="S40" s="140"/>
      <c r="T40" s="141"/>
      <c r="U40" s="140"/>
      <c r="V40" s="133"/>
      <c r="W40" s="133"/>
      <c r="X40" s="133"/>
      <c r="Y40" s="133"/>
      <c r="Z40" s="133"/>
      <c r="AA40" s="133"/>
      <c r="AB40" s="133"/>
      <c r="AC40" s="133"/>
      <c r="AD40" s="133"/>
      <c r="AE40" s="133" t="s">
        <v>92</v>
      </c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5" t="str">
        <f>C40</f>
        <v>Poplatek na skládku je orientační. Přesnou částku je nutné zjistit u organizace, která skládku provozuje.</v>
      </c>
      <c r="BB40" s="133"/>
      <c r="BC40" s="133"/>
      <c r="BD40" s="133"/>
      <c r="BE40" s="133"/>
      <c r="BF40" s="133"/>
      <c r="BG40" s="133"/>
      <c r="BH40" s="133"/>
    </row>
    <row r="41" spans="1:60" ht="12.75" outlineLevel="1">
      <c r="A41" s="134"/>
      <c r="B41" s="134"/>
      <c r="C41" s="165" t="s">
        <v>348</v>
      </c>
      <c r="D41" s="142"/>
      <c r="E41" s="144">
        <v>37.488</v>
      </c>
      <c r="F41" s="146"/>
      <c r="G41" s="146"/>
      <c r="H41" s="146"/>
      <c r="I41" s="146"/>
      <c r="J41" s="146"/>
      <c r="K41" s="146"/>
      <c r="L41" s="146"/>
      <c r="M41" s="146"/>
      <c r="N41" s="140"/>
      <c r="O41" s="140"/>
      <c r="P41" s="140"/>
      <c r="Q41" s="140"/>
      <c r="R41" s="140"/>
      <c r="S41" s="140"/>
      <c r="T41" s="141"/>
      <c r="U41" s="140"/>
      <c r="V41" s="133"/>
      <c r="W41" s="133"/>
      <c r="X41" s="133"/>
      <c r="Y41" s="133"/>
      <c r="Z41" s="133"/>
      <c r="AA41" s="133"/>
      <c r="AB41" s="133"/>
      <c r="AC41" s="133"/>
      <c r="AD41" s="133"/>
      <c r="AE41" s="133" t="s">
        <v>94</v>
      </c>
      <c r="AF41" s="133">
        <v>0</v>
      </c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</row>
    <row r="42" spans="1:60" ht="12.75" outlineLevel="1">
      <c r="A42" s="134">
        <v>12</v>
      </c>
      <c r="B42" s="134" t="s">
        <v>229</v>
      </c>
      <c r="C42" s="164" t="s">
        <v>230</v>
      </c>
      <c r="D42" s="140" t="s">
        <v>181</v>
      </c>
      <c r="E42" s="143">
        <v>72.9</v>
      </c>
      <c r="F42" s="145"/>
      <c r="G42" s="146">
        <f>ROUND(E42*F42,2)</f>
        <v>0</v>
      </c>
      <c r="H42" s="145"/>
      <c r="I42" s="146">
        <f>ROUND(E42*H42,2)</f>
        <v>0</v>
      </c>
      <c r="J42" s="145"/>
      <c r="K42" s="146">
        <f>ROUND(E42*J42,2)</f>
        <v>0</v>
      </c>
      <c r="L42" s="146">
        <v>21</v>
      </c>
      <c r="M42" s="146">
        <f>G42*(1+L42/100)</f>
        <v>0</v>
      </c>
      <c r="N42" s="140">
        <v>0</v>
      </c>
      <c r="O42" s="140">
        <f>ROUND(E42*N42,5)</f>
        <v>0</v>
      </c>
      <c r="P42" s="140">
        <v>0</v>
      </c>
      <c r="Q42" s="140">
        <f>ROUND(E42*P42,5)</f>
        <v>0</v>
      </c>
      <c r="R42" s="140"/>
      <c r="S42" s="140"/>
      <c r="T42" s="141">
        <v>0.02</v>
      </c>
      <c r="U42" s="140">
        <f>ROUND(E42*T42,2)</f>
        <v>1.46</v>
      </c>
      <c r="V42" s="133"/>
      <c r="W42" s="133"/>
      <c r="X42" s="133"/>
      <c r="Y42" s="133"/>
      <c r="Z42" s="133"/>
      <c r="AA42" s="133"/>
      <c r="AB42" s="133"/>
      <c r="AC42" s="133"/>
      <c r="AD42" s="133"/>
      <c r="AE42" s="133" t="s">
        <v>90</v>
      </c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</row>
    <row r="43" spans="1:60" ht="12.75" outlineLevel="1">
      <c r="A43" s="134"/>
      <c r="B43" s="134"/>
      <c r="C43" s="165" t="s">
        <v>349</v>
      </c>
      <c r="D43" s="142"/>
      <c r="E43" s="144">
        <v>72.9</v>
      </c>
      <c r="F43" s="146"/>
      <c r="G43" s="146"/>
      <c r="H43" s="146"/>
      <c r="I43" s="146"/>
      <c r="J43" s="146"/>
      <c r="K43" s="146"/>
      <c r="L43" s="146"/>
      <c r="M43" s="146"/>
      <c r="N43" s="140"/>
      <c r="O43" s="140"/>
      <c r="P43" s="140"/>
      <c r="Q43" s="140"/>
      <c r="R43" s="140"/>
      <c r="S43" s="140"/>
      <c r="T43" s="141"/>
      <c r="U43" s="140"/>
      <c r="V43" s="133"/>
      <c r="W43" s="133"/>
      <c r="X43" s="133"/>
      <c r="Y43" s="133"/>
      <c r="Z43" s="133"/>
      <c r="AA43" s="133"/>
      <c r="AB43" s="133"/>
      <c r="AC43" s="133"/>
      <c r="AD43" s="133"/>
      <c r="AE43" s="133" t="s">
        <v>94</v>
      </c>
      <c r="AF43" s="133">
        <v>0</v>
      </c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</row>
    <row r="44" spans="1:60" ht="22.5" outlineLevel="1">
      <c r="A44" s="134">
        <v>13</v>
      </c>
      <c r="B44" s="134" t="s">
        <v>232</v>
      </c>
      <c r="C44" s="164" t="s">
        <v>233</v>
      </c>
      <c r="D44" s="140" t="s">
        <v>181</v>
      </c>
      <c r="E44" s="143">
        <v>6.65</v>
      </c>
      <c r="F44" s="145"/>
      <c r="G44" s="146">
        <f>ROUND(E44*F44,2)</f>
        <v>0</v>
      </c>
      <c r="H44" s="145"/>
      <c r="I44" s="146">
        <f>ROUND(E44*H44,2)</f>
        <v>0</v>
      </c>
      <c r="J44" s="145"/>
      <c r="K44" s="146">
        <f>ROUND(E44*J44,2)</f>
        <v>0</v>
      </c>
      <c r="L44" s="146">
        <v>21</v>
      </c>
      <c r="M44" s="146">
        <f>G44*(1+L44/100)</f>
        <v>0</v>
      </c>
      <c r="N44" s="140">
        <v>3E-05</v>
      </c>
      <c r="O44" s="140">
        <f>ROUND(E44*N44,5)</f>
        <v>0.0002</v>
      </c>
      <c r="P44" s="140">
        <v>0</v>
      </c>
      <c r="Q44" s="140">
        <f>ROUND(E44*P44,5)</f>
        <v>0</v>
      </c>
      <c r="R44" s="140"/>
      <c r="S44" s="140"/>
      <c r="T44" s="141">
        <v>0.33</v>
      </c>
      <c r="U44" s="140">
        <f>ROUND(E44*T44,2)</f>
        <v>2.19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 t="s">
        <v>171</v>
      </c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</row>
    <row r="45" spans="1:60" ht="12.75" outlineLevel="1">
      <c r="A45" s="134"/>
      <c r="B45" s="134"/>
      <c r="C45" s="266" t="s">
        <v>234</v>
      </c>
      <c r="D45" s="267"/>
      <c r="E45" s="268"/>
      <c r="F45" s="269"/>
      <c r="G45" s="270"/>
      <c r="H45" s="146"/>
      <c r="I45" s="146"/>
      <c r="J45" s="146"/>
      <c r="K45" s="146"/>
      <c r="L45" s="146"/>
      <c r="M45" s="146"/>
      <c r="N45" s="140"/>
      <c r="O45" s="140"/>
      <c r="P45" s="140"/>
      <c r="Q45" s="140"/>
      <c r="R45" s="140"/>
      <c r="S45" s="140"/>
      <c r="T45" s="141"/>
      <c r="U45" s="140"/>
      <c r="V45" s="133"/>
      <c r="W45" s="133"/>
      <c r="X45" s="133"/>
      <c r="Y45" s="133"/>
      <c r="Z45" s="133"/>
      <c r="AA45" s="133"/>
      <c r="AB45" s="133"/>
      <c r="AC45" s="133"/>
      <c r="AD45" s="133"/>
      <c r="AE45" s="133" t="s">
        <v>92</v>
      </c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5" t="str">
        <f>C45</f>
        <v>Ornice za obrubou šířka 1,00 m ( změřeno programem Auto CAD )</v>
      </c>
      <c r="BB45" s="133"/>
      <c r="BC45" s="133"/>
      <c r="BD45" s="133"/>
      <c r="BE45" s="133"/>
      <c r="BF45" s="133"/>
      <c r="BG45" s="133"/>
      <c r="BH45" s="133"/>
    </row>
    <row r="46" spans="1:60" ht="12.75" outlineLevel="1">
      <c r="A46" s="134"/>
      <c r="B46" s="134"/>
      <c r="C46" s="165" t="s">
        <v>350</v>
      </c>
      <c r="D46" s="142"/>
      <c r="E46" s="144">
        <v>6.65</v>
      </c>
      <c r="F46" s="146"/>
      <c r="G46" s="146"/>
      <c r="H46" s="146"/>
      <c r="I46" s="146"/>
      <c r="J46" s="146"/>
      <c r="K46" s="146"/>
      <c r="L46" s="146"/>
      <c r="M46" s="146"/>
      <c r="N46" s="140"/>
      <c r="O46" s="140"/>
      <c r="P46" s="140"/>
      <c r="Q46" s="140"/>
      <c r="R46" s="140"/>
      <c r="S46" s="140"/>
      <c r="T46" s="141"/>
      <c r="U46" s="140"/>
      <c r="V46" s="133"/>
      <c r="W46" s="133"/>
      <c r="X46" s="133"/>
      <c r="Y46" s="133"/>
      <c r="Z46" s="133"/>
      <c r="AA46" s="133"/>
      <c r="AB46" s="133"/>
      <c r="AC46" s="133"/>
      <c r="AD46" s="133"/>
      <c r="AE46" s="133" t="s">
        <v>94</v>
      </c>
      <c r="AF46" s="133">
        <v>0</v>
      </c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</row>
    <row r="47" spans="1:60" ht="12.75" outlineLevel="1">
      <c r="A47" s="134">
        <v>14</v>
      </c>
      <c r="B47" s="134" t="s">
        <v>236</v>
      </c>
      <c r="C47" s="164" t="s">
        <v>237</v>
      </c>
      <c r="D47" s="140" t="s">
        <v>181</v>
      </c>
      <c r="E47" s="143">
        <v>6.65</v>
      </c>
      <c r="F47" s="145"/>
      <c r="G47" s="146">
        <f>ROUND(E47*F47,2)</f>
        <v>0</v>
      </c>
      <c r="H47" s="145"/>
      <c r="I47" s="146">
        <f>ROUND(E47*H47,2)</f>
        <v>0</v>
      </c>
      <c r="J47" s="145"/>
      <c r="K47" s="146">
        <f>ROUND(E47*J47,2)</f>
        <v>0</v>
      </c>
      <c r="L47" s="146">
        <v>21</v>
      </c>
      <c r="M47" s="146">
        <f>G47*(1+L47/100)</f>
        <v>0</v>
      </c>
      <c r="N47" s="140">
        <v>3E-05</v>
      </c>
      <c r="O47" s="140">
        <f>ROUND(E47*N47,5)</f>
        <v>0.0002</v>
      </c>
      <c r="P47" s="140">
        <v>0</v>
      </c>
      <c r="Q47" s="140">
        <f>ROUND(E47*P47,5)</f>
        <v>0</v>
      </c>
      <c r="R47" s="140"/>
      <c r="S47" s="140"/>
      <c r="T47" s="141">
        <v>0.06</v>
      </c>
      <c r="U47" s="140">
        <f>ROUND(E47*T47,2)</f>
        <v>0.4</v>
      </c>
      <c r="V47" s="133"/>
      <c r="W47" s="133"/>
      <c r="X47" s="133"/>
      <c r="Y47" s="133"/>
      <c r="Z47" s="133"/>
      <c r="AA47" s="133"/>
      <c r="AB47" s="133"/>
      <c r="AC47" s="133"/>
      <c r="AD47" s="133"/>
      <c r="AE47" s="133" t="s">
        <v>171</v>
      </c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</row>
    <row r="48" spans="1:60" ht="12.75" outlineLevel="1">
      <c r="A48" s="134"/>
      <c r="B48" s="134"/>
      <c r="C48" s="165" t="s">
        <v>350</v>
      </c>
      <c r="D48" s="142"/>
      <c r="E48" s="144">
        <v>6.65</v>
      </c>
      <c r="F48" s="146"/>
      <c r="G48" s="146"/>
      <c r="H48" s="146"/>
      <c r="I48" s="146"/>
      <c r="J48" s="146"/>
      <c r="K48" s="146"/>
      <c r="L48" s="146"/>
      <c r="M48" s="146"/>
      <c r="N48" s="140"/>
      <c r="O48" s="140"/>
      <c r="P48" s="140"/>
      <c r="Q48" s="140"/>
      <c r="R48" s="140"/>
      <c r="S48" s="140"/>
      <c r="T48" s="141"/>
      <c r="U48" s="140"/>
      <c r="V48" s="133"/>
      <c r="W48" s="133"/>
      <c r="X48" s="133"/>
      <c r="Y48" s="133"/>
      <c r="Z48" s="133"/>
      <c r="AA48" s="133"/>
      <c r="AB48" s="133"/>
      <c r="AC48" s="133"/>
      <c r="AD48" s="133"/>
      <c r="AE48" s="133" t="s">
        <v>94</v>
      </c>
      <c r="AF48" s="133">
        <v>0</v>
      </c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</row>
    <row r="49" spans="1:31" ht="12.75">
      <c r="A49" s="181" t="s">
        <v>85</v>
      </c>
      <c r="B49" s="181" t="s">
        <v>152</v>
      </c>
      <c r="C49" s="182" t="s">
        <v>153</v>
      </c>
      <c r="D49" s="183"/>
      <c r="E49" s="184"/>
      <c r="F49" s="185"/>
      <c r="G49" s="185">
        <f>SUMIF(AE50:AE66,"&lt;&gt;NOR",G50:G66)</f>
        <v>0</v>
      </c>
      <c r="H49" s="185"/>
      <c r="I49" s="185">
        <f>SUM(I50:I66)</f>
        <v>0</v>
      </c>
      <c r="J49" s="185"/>
      <c r="K49" s="185">
        <f>SUM(K50:K66)</f>
        <v>0</v>
      </c>
      <c r="L49" s="185"/>
      <c r="M49" s="185">
        <f>SUM(M50:M66)</f>
        <v>0</v>
      </c>
      <c r="N49" s="183"/>
      <c r="O49" s="183">
        <f>SUM(O50:O66)</f>
        <v>87.19615999999999</v>
      </c>
      <c r="P49" s="183"/>
      <c r="Q49" s="183">
        <f>SUM(Q50:Q66)</f>
        <v>0</v>
      </c>
      <c r="R49" s="183"/>
      <c r="S49" s="183"/>
      <c r="T49" s="186"/>
      <c r="U49" s="183">
        <f>SUM(U50:U66)</f>
        <v>70.54</v>
      </c>
      <c r="AE49" t="s">
        <v>86</v>
      </c>
    </row>
    <row r="50" spans="1:60" ht="12.75" outlineLevel="1">
      <c r="A50" s="134">
        <v>15</v>
      </c>
      <c r="B50" s="134" t="s">
        <v>367</v>
      </c>
      <c r="C50" s="164" t="s">
        <v>368</v>
      </c>
      <c r="D50" s="140" t="s">
        <v>181</v>
      </c>
      <c r="E50" s="143">
        <v>69.56</v>
      </c>
      <c r="F50" s="145"/>
      <c r="G50" s="146">
        <f>ROUND(E50*F50,2)</f>
        <v>0</v>
      </c>
      <c r="H50" s="145"/>
      <c r="I50" s="146">
        <f>ROUND(E50*H50,2)</f>
        <v>0</v>
      </c>
      <c r="J50" s="145"/>
      <c r="K50" s="146">
        <f>ROUND(E50*J50,2)</f>
        <v>0</v>
      </c>
      <c r="L50" s="146">
        <v>21</v>
      </c>
      <c r="M50" s="146">
        <f>G50*(1+L50/100)</f>
        <v>0</v>
      </c>
      <c r="N50" s="140">
        <v>0.16192</v>
      </c>
      <c r="O50" s="140">
        <f>ROUND(E50*N50,5)</f>
        <v>11.26316</v>
      </c>
      <c r="P50" s="140">
        <v>0</v>
      </c>
      <c r="Q50" s="140">
        <f>ROUND(E50*P50,5)</f>
        <v>0</v>
      </c>
      <c r="R50" s="140"/>
      <c r="S50" s="140"/>
      <c r="T50" s="141">
        <v>0.024</v>
      </c>
      <c r="U50" s="140">
        <f>ROUND(E50*T50,2)</f>
        <v>1.67</v>
      </c>
      <c r="V50" s="133"/>
      <c r="W50" s="133"/>
      <c r="X50" s="133"/>
      <c r="Y50" s="133"/>
      <c r="Z50" s="133"/>
      <c r="AA50" s="133"/>
      <c r="AB50" s="133"/>
      <c r="AC50" s="133"/>
      <c r="AD50" s="133"/>
      <c r="AE50" s="133" t="s">
        <v>90</v>
      </c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</row>
    <row r="51" spans="1:60" ht="22.5" outlineLevel="1">
      <c r="A51" s="134"/>
      <c r="B51" s="134"/>
      <c r="C51" s="266" t="s">
        <v>369</v>
      </c>
      <c r="D51" s="267"/>
      <c r="E51" s="268"/>
      <c r="F51" s="269"/>
      <c r="G51" s="270"/>
      <c r="H51" s="146"/>
      <c r="I51" s="146"/>
      <c r="J51" s="146"/>
      <c r="K51" s="146"/>
      <c r="L51" s="146"/>
      <c r="M51" s="146"/>
      <c r="N51" s="140"/>
      <c r="O51" s="140"/>
      <c r="P51" s="140"/>
      <c r="Q51" s="140"/>
      <c r="R51" s="140"/>
      <c r="S51" s="140"/>
      <c r="T51" s="141"/>
      <c r="U51" s="140"/>
      <c r="V51" s="133"/>
      <c r="W51" s="133"/>
      <c r="X51" s="133"/>
      <c r="Y51" s="133"/>
      <c r="Z51" s="133"/>
      <c r="AA51" s="133"/>
      <c r="AB51" s="133"/>
      <c r="AC51" s="133"/>
      <c r="AD51" s="133"/>
      <c r="AE51" s="133" t="s">
        <v>92</v>
      </c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5" t="str">
        <f>C51</f>
        <v>Podklad nebo podsyp ze štěrkopísku 0/8 s rozprostřením, vlhčením a zhutněním. Štěrkopísek je možné nahradit štěrkodrtí 0/8. Vrstva tl. 60-100 mm, průměrná vrstva 80 mm.</v>
      </c>
      <c r="BB51" s="133"/>
      <c r="BC51" s="133"/>
      <c r="BD51" s="133"/>
      <c r="BE51" s="133"/>
      <c r="BF51" s="133"/>
      <c r="BG51" s="133"/>
      <c r="BH51" s="133"/>
    </row>
    <row r="52" spans="1:60" ht="12.75" outlineLevel="1">
      <c r="A52" s="134"/>
      <c r="B52" s="134"/>
      <c r="C52" s="165" t="s">
        <v>351</v>
      </c>
      <c r="D52" s="142"/>
      <c r="E52" s="144">
        <v>69.56</v>
      </c>
      <c r="F52" s="146"/>
      <c r="G52" s="146"/>
      <c r="H52" s="146"/>
      <c r="I52" s="146"/>
      <c r="J52" s="146"/>
      <c r="K52" s="146"/>
      <c r="L52" s="146"/>
      <c r="M52" s="146"/>
      <c r="N52" s="140"/>
      <c r="O52" s="140"/>
      <c r="P52" s="140"/>
      <c r="Q52" s="140"/>
      <c r="R52" s="140"/>
      <c r="S52" s="140"/>
      <c r="T52" s="141"/>
      <c r="U52" s="140"/>
      <c r="V52" s="133"/>
      <c r="W52" s="133"/>
      <c r="X52" s="133"/>
      <c r="Y52" s="133"/>
      <c r="Z52" s="133"/>
      <c r="AA52" s="133"/>
      <c r="AB52" s="133"/>
      <c r="AC52" s="133"/>
      <c r="AD52" s="133"/>
      <c r="AE52" s="133" t="s">
        <v>94</v>
      </c>
      <c r="AF52" s="133">
        <v>0</v>
      </c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</row>
    <row r="53" spans="1:60" ht="22.5" outlineLevel="1">
      <c r="A53" s="134">
        <v>16</v>
      </c>
      <c r="B53" s="134" t="s">
        <v>370</v>
      </c>
      <c r="C53" s="164" t="s">
        <v>371</v>
      </c>
      <c r="D53" s="140" t="s">
        <v>181</v>
      </c>
      <c r="E53" s="143">
        <v>69.56</v>
      </c>
      <c r="F53" s="145"/>
      <c r="G53" s="146">
        <f>ROUND(E53*F53,2)</f>
        <v>0</v>
      </c>
      <c r="H53" s="145"/>
      <c r="I53" s="146">
        <f>ROUND(E53*H53,2)</f>
        <v>0</v>
      </c>
      <c r="J53" s="145"/>
      <c r="K53" s="146">
        <f>ROUND(E53*J53,2)</f>
        <v>0</v>
      </c>
      <c r="L53" s="146">
        <v>21</v>
      </c>
      <c r="M53" s="146">
        <f>G53*(1+L53/100)</f>
        <v>0</v>
      </c>
      <c r="N53" s="140">
        <v>0.71644</v>
      </c>
      <c r="O53" s="140">
        <f>ROUND(E53*N53,5)</f>
        <v>49.83557</v>
      </c>
      <c r="P53" s="140">
        <v>0</v>
      </c>
      <c r="Q53" s="140">
        <f>ROUND(E53*P53,5)</f>
        <v>0</v>
      </c>
      <c r="R53" s="140"/>
      <c r="S53" s="140"/>
      <c r="T53" s="141">
        <v>0.073</v>
      </c>
      <c r="U53" s="140">
        <f>ROUND(E53*T53,2)</f>
        <v>5.08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33" t="s">
        <v>90</v>
      </c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</row>
    <row r="54" spans="1:60" ht="22.5" outlineLevel="1">
      <c r="A54" s="134"/>
      <c r="B54" s="134"/>
      <c r="C54" s="266" t="s">
        <v>372</v>
      </c>
      <c r="D54" s="267"/>
      <c r="E54" s="268"/>
      <c r="F54" s="269"/>
      <c r="G54" s="270"/>
      <c r="H54" s="146"/>
      <c r="I54" s="146"/>
      <c r="J54" s="146"/>
      <c r="K54" s="146"/>
      <c r="L54" s="146"/>
      <c r="M54" s="146"/>
      <c r="N54" s="140"/>
      <c r="O54" s="140"/>
      <c r="P54" s="140"/>
      <c r="Q54" s="140"/>
      <c r="R54" s="140"/>
      <c r="S54" s="140"/>
      <c r="T54" s="141"/>
      <c r="U54" s="140"/>
      <c r="V54" s="133"/>
      <c r="W54" s="133"/>
      <c r="X54" s="133"/>
      <c r="Y54" s="133"/>
      <c r="Z54" s="133"/>
      <c r="AA54" s="133"/>
      <c r="AB54" s="133"/>
      <c r="AC54" s="133"/>
      <c r="AD54" s="133"/>
      <c r="AE54" s="133" t="s">
        <v>92</v>
      </c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5" t="str">
        <f>C54</f>
        <v>Podklad nebo kryt z kameniva hrubého drceného vel. 32 - 63 mm s výplňovým kamenivem 8-16 mm (vibrovaný štěrk), s rozprostřením, vlhčením a zhutněním.</v>
      </c>
      <c r="BB54" s="133"/>
      <c r="BC54" s="133"/>
      <c r="BD54" s="133"/>
      <c r="BE54" s="133"/>
      <c r="BF54" s="133"/>
      <c r="BG54" s="133"/>
      <c r="BH54" s="133"/>
    </row>
    <row r="55" spans="1:60" ht="12.75" outlineLevel="1">
      <c r="A55" s="134"/>
      <c r="B55" s="134"/>
      <c r="C55" s="165" t="s">
        <v>351</v>
      </c>
      <c r="D55" s="142"/>
      <c r="E55" s="144">
        <v>69.56</v>
      </c>
      <c r="F55" s="146"/>
      <c r="G55" s="146"/>
      <c r="H55" s="146"/>
      <c r="I55" s="146"/>
      <c r="J55" s="146"/>
      <c r="K55" s="146"/>
      <c r="L55" s="146"/>
      <c r="M55" s="146"/>
      <c r="N55" s="140"/>
      <c r="O55" s="140"/>
      <c r="P55" s="140"/>
      <c r="Q55" s="140"/>
      <c r="R55" s="140"/>
      <c r="S55" s="140"/>
      <c r="T55" s="141"/>
      <c r="U55" s="140"/>
      <c r="V55" s="133"/>
      <c r="W55" s="133"/>
      <c r="X55" s="133"/>
      <c r="Y55" s="133"/>
      <c r="Z55" s="133"/>
      <c r="AA55" s="133"/>
      <c r="AB55" s="133"/>
      <c r="AC55" s="133"/>
      <c r="AD55" s="133"/>
      <c r="AE55" s="133" t="s">
        <v>94</v>
      </c>
      <c r="AF55" s="133">
        <v>0</v>
      </c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</row>
    <row r="56" spans="1:60" ht="12.75" outlineLevel="1">
      <c r="A56" s="134">
        <v>17</v>
      </c>
      <c r="B56" s="134" t="s">
        <v>373</v>
      </c>
      <c r="C56" s="164" t="s">
        <v>374</v>
      </c>
      <c r="D56" s="140" t="s">
        <v>181</v>
      </c>
      <c r="E56" s="143">
        <v>78.89</v>
      </c>
      <c r="F56" s="145"/>
      <c r="G56" s="146">
        <f>ROUND(E56*F56,2)</f>
        <v>0</v>
      </c>
      <c r="H56" s="145"/>
      <c r="I56" s="146">
        <f>ROUND(E56*H56,2)</f>
        <v>0</v>
      </c>
      <c r="J56" s="145"/>
      <c r="K56" s="146">
        <f>ROUND(E56*J56,2)</f>
        <v>0</v>
      </c>
      <c r="L56" s="146">
        <v>21</v>
      </c>
      <c r="M56" s="146">
        <f>G56*(1+L56/100)</f>
        <v>0</v>
      </c>
      <c r="N56" s="140">
        <v>0.167</v>
      </c>
      <c r="O56" s="140">
        <f>ROUND(E56*N56,5)</f>
        <v>13.17463</v>
      </c>
      <c r="P56" s="140">
        <v>0</v>
      </c>
      <c r="Q56" s="140">
        <f>ROUND(E56*P56,5)</f>
        <v>0</v>
      </c>
      <c r="R56" s="140"/>
      <c r="S56" s="140"/>
      <c r="T56" s="141">
        <v>0.755</v>
      </c>
      <c r="U56" s="140">
        <f>ROUND(E56*T56,2)</f>
        <v>59.56</v>
      </c>
      <c r="V56" s="133"/>
      <c r="W56" s="133"/>
      <c r="X56" s="133"/>
      <c r="Y56" s="133"/>
      <c r="Z56" s="133"/>
      <c r="AA56" s="133"/>
      <c r="AB56" s="133"/>
      <c r="AC56" s="133"/>
      <c r="AD56" s="133"/>
      <c r="AE56" s="133" t="s">
        <v>90</v>
      </c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</row>
    <row r="57" spans="1:60" ht="22.5" outlineLevel="1">
      <c r="A57" s="134"/>
      <c r="B57" s="134"/>
      <c r="C57" s="266" t="s">
        <v>375</v>
      </c>
      <c r="D57" s="267"/>
      <c r="E57" s="268"/>
      <c r="F57" s="269"/>
      <c r="G57" s="270"/>
      <c r="H57" s="146"/>
      <c r="I57" s="146"/>
      <c r="J57" s="146"/>
      <c r="K57" s="146"/>
      <c r="L57" s="146"/>
      <c r="M57" s="146"/>
      <c r="N57" s="140"/>
      <c r="O57" s="140"/>
      <c r="P57" s="140"/>
      <c r="Q57" s="140"/>
      <c r="R57" s="140"/>
      <c r="S57" s="140"/>
      <c r="T57" s="141"/>
      <c r="U57" s="140"/>
      <c r="V57" s="133"/>
      <c r="W57" s="133"/>
      <c r="X57" s="133"/>
      <c r="Y57" s="133"/>
      <c r="Z57" s="133"/>
      <c r="AA57" s="133"/>
      <c r="AB57" s="133"/>
      <c r="AC57" s="133"/>
      <c r="AD57" s="133"/>
      <c r="AE57" s="133" t="s">
        <v>92</v>
      </c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5" t="str">
        <f>C57</f>
        <v>Kladení dlažby s provedením lože tl. do 40 mm, s vyplněním spár, s dvojím beraněním a se smetením přebytečného materiálu na vzdálenost do 3 m.</v>
      </c>
      <c r="BB57" s="133"/>
      <c r="BC57" s="133"/>
      <c r="BD57" s="133"/>
      <c r="BE57" s="133"/>
      <c r="BF57" s="133"/>
      <c r="BG57" s="133"/>
      <c r="BH57" s="133"/>
    </row>
    <row r="58" spans="1:60" ht="12.75" outlineLevel="1">
      <c r="A58" s="134"/>
      <c r="B58" s="134"/>
      <c r="C58" s="165" t="s">
        <v>352</v>
      </c>
      <c r="D58" s="142"/>
      <c r="E58" s="144">
        <v>78.89</v>
      </c>
      <c r="F58" s="146"/>
      <c r="G58" s="146"/>
      <c r="H58" s="146"/>
      <c r="I58" s="146"/>
      <c r="J58" s="146"/>
      <c r="K58" s="146"/>
      <c r="L58" s="146"/>
      <c r="M58" s="146"/>
      <c r="N58" s="140"/>
      <c r="O58" s="140"/>
      <c r="P58" s="140"/>
      <c r="Q58" s="140"/>
      <c r="R58" s="140"/>
      <c r="S58" s="140"/>
      <c r="T58" s="141"/>
      <c r="U58" s="140"/>
      <c r="V58" s="133"/>
      <c r="W58" s="133"/>
      <c r="X58" s="133"/>
      <c r="Y58" s="133"/>
      <c r="Z58" s="133"/>
      <c r="AA58" s="133"/>
      <c r="AB58" s="133"/>
      <c r="AC58" s="133"/>
      <c r="AD58" s="133"/>
      <c r="AE58" s="133" t="s">
        <v>94</v>
      </c>
      <c r="AF58" s="133">
        <v>0</v>
      </c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</row>
    <row r="59" spans="1:60" ht="12.75" outlineLevel="1">
      <c r="A59" s="134">
        <v>18</v>
      </c>
      <c r="B59" s="134" t="s">
        <v>376</v>
      </c>
      <c r="C59" s="164" t="s">
        <v>384</v>
      </c>
      <c r="D59" s="140" t="s">
        <v>215</v>
      </c>
      <c r="E59" s="143">
        <v>1417</v>
      </c>
      <c r="F59" s="145"/>
      <c r="G59" s="146">
        <f>ROUND(E59*F59,2)</f>
        <v>0</v>
      </c>
      <c r="H59" s="145"/>
      <c r="I59" s="146">
        <f>ROUND(E59*H59,2)</f>
        <v>0</v>
      </c>
      <c r="J59" s="145"/>
      <c r="K59" s="146">
        <f>ROUND(E59*J59,2)</f>
        <v>0</v>
      </c>
      <c r="L59" s="146">
        <v>21</v>
      </c>
      <c r="M59" s="146">
        <f>G59*(1+L59/100)</f>
        <v>0</v>
      </c>
      <c r="N59" s="140">
        <v>0.009</v>
      </c>
      <c r="O59" s="140">
        <f>ROUND(E59*N59,5)</f>
        <v>12.753</v>
      </c>
      <c r="P59" s="140">
        <v>0</v>
      </c>
      <c r="Q59" s="140">
        <f>ROUND(E59*P59,5)</f>
        <v>0</v>
      </c>
      <c r="R59" s="140"/>
      <c r="S59" s="140"/>
      <c r="T59" s="141">
        <v>0</v>
      </c>
      <c r="U59" s="140">
        <f>ROUND(E59*T59,2)</f>
        <v>0</v>
      </c>
      <c r="V59" s="133"/>
      <c r="W59" s="133"/>
      <c r="X59" s="133"/>
      <c r="Y59" s="133"/>
      <c r="Z59" s="133"/>
      <c r="AA59" s="133"/>
      <c r="AB59" s="133"/>
      <c r="AC59" s="133"/>
      <c r="AD59" s="133"/>
      <c r="AE59" s="133" t="s">
        <v>240</v>
      </c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</row>
    <row r="60" spans="1:60" ht="22.5" outlineLevel="1">
      <c r="A60" s="134"/>
      <c r="B60" s="134"/>
      <c r="C60" s="266" t="s">
        <v>385</v>
      </c>
      <c r="D60" s="267"/>
      <c r="E60" s="268"/>
      <c r="F60" s="269"/>
      <c r="G60" s="270"/>
      <c r="H60" s="146"/>
      <c r="I60" s="146"/>
      <c r="J60" s="146"/>
      <c r="K60" s="146"/>
      <c r="L60" s="146"/>
      <c r="M60" s="146"/>
      <c r="N60" s="140"/>
      <c r="O60" s="140"/>
      <c r="P60" s="140"/>
      <c r="Q60" s="140"/>
      <c r="R60" s="140"/>
      <c r="S60" s="140"/>
      <c r="T60" s="141"/>
      <c r="U60" s="140"/>
      <c r="V60" s="133"/>
      <c r="W60" s="133"/>
      <c r="X60" s="133"/>
      <c r="Y60" s="133"/>
      <c r="Z60" s="133"/>
      <c r="AA60" s="133"/>
      <c r="AB60" s="133"/>
      <c r="AC60" s="133"/>
      <c r="AD60" s="133"/>
      <c r="AE60" s="133" t="s">
        <v>92</v>
      </c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5" t="str">
        <f>C60</f>
        <v>Spotřeba drenážní dažby na m2 je 17,6 ks. Plocha dlažby je 78,89 m2. K počtu kusů dlažby se připočte 2% ztratné a zaokrouhlí na celé kusy.</v>
      </c>
      <c r="BB60" s="133"/>
      <c r="BC60" s="133"/>
      <c r="BD60" s="133"/>
      <c r="BE60" s="133"/>
      <c r="BF60" s="133"/>
      <c r="BG60" s="133"/>
      <c r="BH60" s="133"/>
    </row>
    <row r="61" spans="1:60" ht="12.75" outlineLevel="1">
      <c r="A61" s="134"/>
      <c r="B61" s="134"/>
      <c r="C61" s="165" t="s">
        <v>386</v>
      </c>
      <c r="D61" s="142"/>
      <c r="E61" s="144">
        <v>1388.464</v>
      </c>
      <c r="F61" s="146"/>
      <c r="G61" s="146"/>
      <c r="H61" s="146"/>
      <c r="I61" s="146"/>
      <c r="J61" s="146"/>
      <c r="K61" s="146"/>
      <c r="L61" s="146"/>
      <c r="M61" s="146"/>
      <c r="N61" s="140"/>
      <c r="O61" s="140"/>
      <c r="P61" s="140"/>
      <c r="Q61" s="140"/>
      <c r="R61" s="140"/>
      <c r="S61" s="140"/>
      <c r="T61" s="141"/>
      <c r="U61" s="140"/>
      <c r="V61" s="133"/>
      <c r="W61" s="133"/>
      <c r="X61" s="133"/>
      <c r="Y61" s="133"/>
      <c r="Z61" s="133"/>
      <c r="AA61" s="133"/>
      <c r="AB61" s="133"/>
      <c r="AC61" s="133"/>
      <c r="AD61" s="133"/>
      <c r="AE61" s="133" t="s">
        <v>94</v>
      </c>
      <c r="AF61" s="133">
        <v>0</v>
      </c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</row>
    <row r="62" spans="1:60" ht="12.75" outlineLevel="1">
      <c r="A62" s="134"/>
      <c r="B62" s="134"/>
      <c r="C62" s="165" t="s">
        <v>387</v>
      </c>
      <c r="D62" s="142"/>
      <c r="E62" s="144">
        <v>27.76928</v>
      </c>
      <c r="F62" s="146"/>
      <c r="G62" s="146"/>
      <c r="H62" s="146"/>
      <c r="I62" s="146"/>
      <c r="J62" s="146"/>
      <c r="K62" s="146"/>
      <c r="L62" s="146"/>
      <c r="M62" s="146"/>
      <c r="N62" s="140"/>
      <c r="O62" s="140"/>
      <c r="P62" s="140"/>
      <c r="Q62" s="140"/>
      <c r="R62" s="140"/>
      <c r="S62" s="140"/>
      <c r="T62" s="141"/>
      <c r="U62" s="140"/>
      <c r="V62" s="133"/>
      <c r="W62" s="133"/>
      <c r="X62" s="133"/>
      <c r="Y62" s="133"/>
      <c r="Z62" s="133"/>
      <c r="AA62" s="133"/>
      <c r="AB62" s="133"/>
      <c r="AC62" s="133"/>
      <c r="AD62" s="133"/>
      <c r="AE62" s="133" t="s">
        <v>94</v>
      </c>
      <c r="AF62" s="133">
        <v>0</v>
      </c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</row>
    <row r="63" spans="1:60" ht="12.75" outlineLevel="1">
      <c r="A63" s="134"/>
      <c r="B63" s="134"/>
      <c r="C63" s="165" t="s">
        <v>388</v>
      </c>
      <c r="D63" s="142"/>
      <c r="E63" s="144">
        <v>0.766720000000078</v>
      </c>
      <c r="F63" s="146"/>
      <c r="G63" s="146"/>
      <c r="H63" s="146"/>
      <c r="I63" s="146"/>
      <c r="J63" s="146"/>
      <c r="K63" s="146"/>
      <c r="L63" s="146"/>
      <c r="M63" s="146"/>
      <c r="N63" s="140"/>
      <c r="O63" s="140"/>
      <c r="P63" s="140"/>
      <c r="Q63" s="140"/>
      <c r="R63" s="140"/>
      <c r="S63" s="140"/>
      <c r="T63" s="141"/>
      <c r="U63" s="140"/>
      <c r="V63" s="133"/>
      <c r="W63" s="133"/>
      <c r="X63" s="133"/>
      <c r="Y63" s="133"/>
      <c r="Z63" s="133"/>
      <c r="AA63" s="133"/>
      <c r="AB63" s="133"/>
      <c r="AC63" s="133"/>
      <c r="AD63" s="133"/>
      <c r="AE63" s="133" t="s">
        <v>94</v>
      </c>
      <c r="AF63" s="133">
        <v>0</v>
      </c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</row>
    <row r="64" spans="1:60" ht="12.75" outlineLevel="1">
      <c r="A64" s="134">
        <v>19</v>
      </c>
      <c r="B64" s="134" t="s">
        <v>353</v>
      </c>
      <c r="C64" s="164" t="s">
        <v>354</v>
      </c>
      <c r="D64" s="140" t="s">
        <v>176</v>
      </c>
      <c r="E64" s="143">
        <v>14.15</v>
      </c>
      <c r="F64" s="145"/>
      <c r="G64" s="146">
        <f>ROUND(E64*F64,2)</f>
        <v>0</v>
      </c>
      <c r="H64" s="145"/>
      <c r="I64" s="146">
        <f>ROUND(E64*H64,2)</f>
        <v>0</v>
      </c>
      <c r="J64" s="145"/>
      <c r="K64" s="146">
        <f>ROUND(E64*J64,2)</f>
        <v>0</v>
      </c>
      <c r="L64" s="146">
        <v>21</v>
      </c>
      <c r="M64" s="146">
        <f>G64*(1+L64/100)</f>
        <v>0</v>
      </c>
      <c r="N64" s="140">
        <v>0.012</v>
      </c>
      <c r="O64" s="140">
        <f>ROUND(E64*N64,5)</f>
        <v>0.1698</v>
      </c>
      <c r="P64" s="140">
        <v>0</v>
      </c>
      <c r="Q64" s="140">
        <f>ROUND(E64*P64,5)</f>
        <v>0</v>
      </c>
      <c r="R64" s="140"/>
      <c r="S64" s="140"/>
      <c r="T64" s="141">
        <v>0.299</v>
      </c>
      <c r="U64" s="140">
        <f>ROUND(E64*T64,2)</f>
        <v>4.23</v>
      </c>
      <c r="V64" s="133"/>
      <c r="W64" s="133"/>
      <c r="X64" s="133"/>
      <c r="Y64" s="133"/>
      <c r="Z64" s="133"/>
      <c r="AA64" s="133"/>
      <c r="AB64" s="133"/>
      <c r="AC64" s="133"/>
      <c r="AD64" s="133"/>
      <c r="AE64" s="133" t="s">
        <v>90</v>
      </c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</row>
    <row r="65" spans="1:60" ht="22.5" outlineLevel="1">
      <c r="A65" s="134"/>
      <c r="B65" s="134"/>
      <c r="C65" s="266" t="s">
        <v>389</v>
      </c>
      <c r="D65" s="267"/>
      <c r="E65" s="268"/>
      <c r="F65" s="269"/>
      <c r="G65" s="270"/>
      <c r="H65" s="146"/>
      <c r="I65" s="146"/>
      <c r="J65" s="146"/>
      <c r="K65" s="146"/>
      <c r="L65" s="146"/>
      <c r="M65" s="146"/>
      <c r="N65" s="140"/>
      <c r="O65" s="140"/>
      <c r="P65" s="140"/>
      <c r="Q65" s="140"/>
      <c r="R65" s="140"/>
      <c r="S65" s="140"/>
      <c r="T65" s="141"/>
      <c r="U65" s="140"/>
      <c r="V65" s="133"/>
      <c r="W65" s="133"/>
      <c r="X65" s="133"/>
      <c r="Y65" s="133"/>
      <c r="Z65" s="133"/>
      <c r="AA65" s="133"/>
      <c r="AB65" s="133"/>
      <c r="AC65" s="133"/>
      <c r="AD65" s="133"/>
      <c r="AE65" s="133" t="s">
        <v>92</v>
      </c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5" t="str">
        <f>C65</f>
        <v>Opětovné zalití spáry mezi nově položeným silničním obrubníkem naležato a stávající přídlažbou. Bílou přídlažbu je nutné řádně omýt.</v>
      </c>
      <c r="BB65" s="133"/>
      <c r="BC65" s="133"/>
      <c r="BD65" s="133"/>
      <c r="BE65" s="133"/>
      <c r="BF65" s="133"/>
      <c r="BG65" s="133"/>
      <c r="BH65" s="133"/>
    </row>
    <row r="66" spans="1:60" ht="12.75" outlineLevel="1">
      <c r="A66" s="134"/>
      <c r="B66" s="134"/>
      <c r="C66" s="165" t="s">
        <v>355</v>
      </c>
      <c r="D66" s="142"/>
      <c r="E66" s="144">
        <v>14.15</v>
      </c>
      <c r="F66" s="146"/>
      <c r="G66" s="146"/>
      <c r="H66" s="146"/>
      <c r="I66" s="146"/>
      <c r="J66" s="146"/>
      <c r="K66" s="146"/>
      <c r="L66" s="146"/>
      <c r="M66" s="146"/>
      <c r="N66" s="140"/>
      <c r="O66" s="140"/>
      <c r="P66" s="140"/>
      <c r="Q66" s="140"/>
      <c r="R66" s="140"/>
      <c r="S66" s="140"/>
      <c r="T66" s="141"/>
      <c r="U66" s="140"/>
      <c r="V66" s="133"/>
      <c r="W66" s="133"/>
      <c r="X66" s="133"/>
      <c r="Y66" s="133"/>
      <c r="Z66" s="133"/>
      <c r="AA66" s="133"/>
      <c r="AB66" s="133"/>
      <c r="AC66" s="133"/>
      <c r="AD66" s="133"/>
      <c r="AE66" s="133" t="s">
        <v>94</v>
      </c>
      <c r="AF66" s="133">
        <v>0</v>
      </c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</row>
    <row r="67" spans="1:31" ht="12.75">
      <c r="A67" s="181" t="s">
        <v>85</v>
      </c>
      <c r="B67" s="181" t="s">
        <v>154</v>
      </c>
      <c r="C67" s="182" t="s">
        <v>155</v>
      </c>
      <c r="D67" s="183"/>
      <c r="E67" s="184"/>
      <c r="F67" s="185"/>
      <c r="G67" s="185">
        <f>SUMIF(AE68:AE77,"&lt;&gt;NOR",G68:G77)</f>
        <v>0</v>
      </c>
      <c r="H67" s="185"/>
      <c r="I67" s="185">
        <f>SUM(I68:I77)</f>
        <v>0</v>
      </c>
      <c r="J67" s="185"/>
      <c r="K67" s="185">
        <f>SUM(K68:K77)</f>
        <v>0</v>
      </c>
      <c r="L67" s="185"/>
      <c r="M67" s="185">
        <f>SUM(M68:M77)</f>
        <v>0</v>
      </c>
      <c r="N67" s="183"/>
      <c r="O67" s="183">
        <f>SUM(O68:O77)</f>
        <v>6.79674</v>
      </c>
      <c r="P67" s="183"/>
      <c r="Q67" s="183">
        <f>SUM(Q68:Q77)</f>
        <v>0</v>
      </c>
      <c r="R67" s="183"/>
      <c r="S67" s="183"/>
      <c r="T67" s="186"/>
      <c r="U67" s="183">
        <f>SUM(U68:U77)</f>
        <v>7.6899999999999995</v>
      </c>
      <c r="AE67" t="s">
        <v>86</v>
      </c>
    </row>
    <row r="68" spans="1:60" ht="12.75" outlineLevel="1">
      <c r="A68" s="134">
        <v>20</v>
      </c>
      <c r="B68" s="134" t="s">
        <v>253</v>
      </c>
      <c r="C68" s="164" t="s">
        <v>254</v>
      </c>
      <c r="D68" s="140" t="s">
        <v>176</v>
      </c>
      <c r="E68" s="143">
        <v>13.3</v>
      </c>
      <c r="F68" s="145"/>
      <c r="G68" s="146">
        <f>ROUND(E68*F68,2)</f>
        <v>0</v>
      </c>
      <c r="H68" s="145"/>
      <c r="I68" s="146">
        <f>ROUND(E68*H68,2)</f>
        <v>0</v>
      </c>
      <c r="J68" s="145"/>
      <c r="K68" s="146">
        <f>ROUND(E68*J68,2)</f>
        <v>0</v>
      </c>
      <c r="L68" s="146">
        <v>21</v>
      </c>
      <c r="M68" s="146">
        <f>G68*(1+L68/100)</f>
        <v>0</v>
      </c>
      <c r="N68" s="140">
        <v>0.14424</v>
      </c>
      <c r="O68" s="140">
        <f>ROUND(E68*N68,5)</f>
        <v>1.91839</v>
      </c>
      <c r="P68" s="140">
        <v>0</v>
      </c>
      <c r="Q68" s="140">
        <f>ROUND(E68*P68,5)</f>
        <v>0</v>
      </c>
      <c r="R68" s="140"/>
      <c r="S68" s="140"/>
      <c r="T68" s="141">
        <v>0.22</v>
      </c>
      <c r="U68" s="140">
        <f>ROUND(E68*T68,2)</f>
        <v>2.93</v>
      </c>
      <c r="V68" s="133"/>
      <c r="W68" s="133"/>
      <c r="X68" s="133"/>
      <c r="Y68" s="133"/>
      <c r="Z68" s="133"/>
      <c r="AA68" s="133"/>
      <c r="AB68" s="133"/>
      <c r="AC68" s="133"/>
      <c r="AD68" s="133"/>
      <c r="AE68" s="133" t="s">
        <v>90</v>
      </c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</row>
    <row r="69" spans="1:60" ht="12.75" outlineLevel="1">
      <c r="A69" s="134"/>
      <c r="B69" s="134"/>
      <c r="C69" s="266" t="s">
        <v>356</v>
      </c>
      <c r="D69" s="267"/>
      <c r="E69" s="268"/>
      <c r="F69" s="269"/>
      <c r="G69" s="270"/>
      <c r="H69" s="146"/>
      <c r="I69" s="146"/>
      <c r="J69" s="146"/>
      <c r="K69" s="146"/>
      <c r="L69" s="146"/>
      <c r="M69" s="146"/>
      <c r="N69" s="140"/>
      <c r="O69" s="140"/>
      <c r="P69" s="140"/>
      <c r="Q69" s="140"/>
      <c r="R69" s="140"/>
      <c r="S69" s="140"/>
      <c r="T69" s="141"/>
      <c r="U69" s="140"/>
      <c r="V69" s="133"/>
      <c r="W69" s="133"/>
      <c r="X69" s="133"/>
      <c r="Y69" s="133"/>
      <c r="Z69" s="133"/>
      <c r="AA69" s="133"/>
      <c r="AB69" s="133"/>
      <c r="AC69" s="133"/>
      <c r="AD69" s="133"/>
      <c r="AE69" s="133" t="s">
        <v>92</v>
      </c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5" t="str">
        <f>C69</f>
        <v>Osazení silničních obrubníků stojatých do betonového lože se zapatkováním. Zadní strana plochy.</v>
      </c>
      <c r="BB69" s="133"/>
      <c r="BC69" s="133"/>
      <c r="BD69" s="133"/>
      <c r="BE69" s="133"/>
      <c r="BF69" s="133"/>
      <c r="BG69" s="133"/>
      <c r="BH69" s="133"/>
    </row>
    <row r="70" spans="1:60" ht="12.75" outlineLevel="1">
      <c r="A70" s="134"/>
      <c r="B70" s="134"/>
      <c r="C70" s="165" t="s">
        <v>357</v>
      </c>
      <c r="D70" s="142"/>
      <c r="E70" s="144">
        <v>13.3</v>
      </c>
      <c r="F70" s="146"/>
      <c r="G70" s="146"/>
      <c r="H70" s="146"/>
      <c r="I70" s="146"/>
      <c r="J70" s="146"/>
      <c r="K70" s="146"/>
      <c r="L70" s="146"/>
      <c r="M70" s="146"/>
      <c r="N70" s="140"/>
      <c r="O70" s="140"/>
      <c r="P70" s="140"/>
      <c r="Q70" s="140"/>
      <c r="R70" s="140"/>
      <c r="S70" s="140"/>
      <c r="T70" s="141"/>
      <c r="U70" s="140"/>
      <c r="V70" s="133"/>
      <c r="W70" s="133"/>
      <c r="X70" s="133"/>
      <c r="Y70" s="133"/>
      <c r="Z70" s="133"/>
      <c r="AA70" s="133"/>
      <c r="AB70" s="133"/>
      <c r="AC70" s="133"/>
      <c r="AD70" s="133"/>
      <c r="AE70" s="133" t="s">
        <v>94</v>
      </c>
      <c r="AF70" s="133">
        <v>0</v>
      </c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</row>
    <row r="71" spans="1:60" ht="12.75" outlineLevel="1">
      <c r="A71" s="134">
        <v>21</v>
      </c>
      <c r="B71" s="134" t="s">
        <v>358</v>
      </c>
      <c r="C71" s="164" t="s">
        <v>359</v>
      </c>
      <c r="D71" s="140" t="s">
        <v>176</v>
      </c>
      <c r="E71" s="143">
        <v>14.11</v>
      </c>
      <c r="F71" s="145"/>
      <c r="G71" s="146">
        <f>ROUND(E71*F71,2)</f>
        <v>0</v>
      </c>
      <c r="H71" s="145"/>
      <c r="I71" s="146">
        <f>ROUND(E71*H71,2)</f>
        <v>0</v>
      </c>
      <c r="J71" s="145"/>
      <c r="K71" s="146">
        <f>ROUND(E71*J71,2)</f>
        <v>0</v>
      </c>
      <c r="L71" s="146">
        <v>21</v>
      </c>
      <c r="M71" s="146">
        <f>G71*(1+L71/100)</f>
        <v>0</v>
      </c>
      <c r="N71" s="140">
        <v>0.185</v>
      </c>
      <c r="O71" s="140">
        <f>ROUND(E71*N71,5)</f>
        <v>2.61035</v>
      </c>
      <c r="P71" s="140">
        <v>0</v>
      </c>
      <c r="Q71" s="140">
        <f>ROUND(E71*P71,5)</f>
        <v>0</v>
      </c>
      <c r="R71" s="140"/>
      <c r="S71" s="140"/>
      <c r="T71" s="141">
        <v>0.33704</v>
      </c>
      <c r="U71" s="140">
        <f>ROUND(E71*T71,2)</f>
        <v>4.76</v>
      </c>
      <c r="V71" s="133"/>
      <c r="W71" s="133"/>
      <c r="X71" s="133"/>
      <c r="Y71" s="133"/>
      <c r="Z71" s="133"/>
      <c r="AA71" s="133"/>
      <c r="AB71" s="133"/>
      <c r="AC71" s="133"/>
      <c r="AD71" s="133"/>
      <c r="AE71" s="133" t="s">
        <v>90</v>
      </c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</row>
    <row r="72" spans="1:60" ht="12.75" outlineLevel="1">
      <c r="A72" s="134"/>
      <c r="B72" s="134"/>
      <c r="C72" s="266" t="s">
        <v>360</v>
      </c>
      <c r="D72" s="267"/>
      <c r="E72" s="268"/>
      <c r="F72" s="269"/>
      <c r="G72" s="270"/>
      <c r="H72" s="146"/>
      <c r="I72" s="146"/>
      <c r="J72" s="146"/>
      <c r="K72" s="146"/>
      <c r="L72" s="146"/>
      <c r="M72" s="146"/>
      <c r="N72" s="140"/>
      <c r="O72" s="140"/>
      <c r="P72" s="140"/>
      <c r="Q72" s="140"/>
      <c r="R72" s="140"/>
      <c r="S72" s="140"/>
      <c r="T72" s="141"/>
      <c r="U72" s="140"/>
      <c r="V72" s="133"/>
      <c r="W72" s="133"/>
      <c r="X72" s="133"/>
      <c r="Y72" s="133"/>
      <c r="Z72" s="133"/>
      <c r="AA72" s="133"/>
      <c r="AB72" s="133"/>
      <c r="AC72" s="133"/>
      <c r="AD72" s="133"/>
      <c r="AE72" s="133" t="s">
        <v>92</v>
      </c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5" t="str">
        <f>C72</f>
        <v>Silniční obrubník osazený naležato. Přední strana parkovacího stání.</v>
      </c>
      <c r="BB72" s="133"/>
      <c r="BC72" s="133"/>
      <c r="BD72" s="133"/>
      <c r="BE72" s="133"/>
      <c r="BF72" s="133"/>
      <c r="BG72" s="133"/>
      <c r="BH72" s="133"/>
    </row>
    <row r="73" spans="1:60" ht="12.75" outlineLevel="1">
      <c r="A73" s="134"/>
      <c r="B73" s="134"/>
      <c r="C73" s="165" t="s">
        <v>361</v>
      </c>
      <c r="D73" s="142"/>
      <c r="E73" s="144">
        <v>14.11</v>
      </c>
      <c r="F73" s="146"/>
      <c r="G73" s="146"/>
      <c r="H73" s="146"/>
      <c r="I73" s="146"/>
      <c r="J73" s="146"/>
      <c r="K73" s="146"/>
      <c r="L73" s="146"/>
      <c r="M73" s="146"/>
      <c r="N73" s="140"/>
      <c r="O73" s="140"/>
      <c r="P73" s="140"/>
      <c r="Q73" s="140"/>
      <c r="R73" s="140"/>
      <c r="S73" s="140"/>
      <c r="T73" s="141"/>
      <c r="U73" s="140"/>
      <c r="V73" s="133"/>
      <c r="W73" s="133"/>
      <c r="X73" s="133"/>
      <c r="Y73" s="133"/>
      <c r="Z73" s="133"/>
      <c r="AA73" s="133"/>
      <c r="AB73" s="133"/>
      <c r="AC73" s="133"/>
      <c r="AD73" s="133"/>
      <c r="AE73" s="133" t="s">
        <v>94</v>
      </c>
      <c r="AF73" s="133">
        <v>0</v>
      </c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</row>
    <row r="74" spans="1:60" ht="22.5" outlineLevel="1">
      <c r="A74" s="134">
        <v>22</v>
      </c>
      <c r="B74" s="134" t="s">
        <v>257</v>
      </c>
      <c r="C74" s="164" t="s">
        <v>258</v>
      </c>
      <c r="D74" s="140" t="s">
        <v>215</v>
      </c>
      <c r="E74" s="143">
        <v>28</v>
      </c>
      <c r="F74" s="145"/>
      <c r="G74" s="146">
        <f>ROUND(E74*F74,2)</f>
        <v>0</v>
      </c>
      <c r="H74" s="145"/>
      <c r="I74" s="146">
        <f>ROUND(E74*H74,2)</f>
        <v>0</v>
      </c>
      <c r="J74" s="145"/>
      <c r="K74" s="146">
        <f>ROUND(E74*J74,2)</f>
        <v>0</v>
      </c>
      <c r="L74" s="146">
        <v>21</v>
      </c>
      <c r="M74" s="146">
        <f>G74*(1+L74/100)</f>
        <v>0</v>
      </c>
      <c r="N74" s="140">
        <v>0.081</v>
      </c>
      <c r="O74" s="140">
        <f>ROUND(E74*N74,5)</f>
        <v>2.268</v>
      </c>
      <c r="P74" s="140">
        <v>0</v>
      </c>
      <c r="Q74" s="140">
        <f>ROUND(E74*P74,5)</f>
        <v>0</v>
      </c>
      <c r="R74" s="140"/>
      <c r="S74" s="140"/>
      <c r="T74" s="141">
        <v>0</v>
      </c>
      <c r="U74" s="140">
        <f>ROUND(E74*T74,2)</f>
        <v>0</v>
      </c>
      <c r="V74" s="133"/>
      <c r="W74" s="133"/>
      <c r="X74" s="133"/>
      <c r="Y74" s="133"/>
      <c r="Z74" s="133"/>
      <c r="AA74" s="133"/>
      <c r="AB74" s="133"/>
      <c r="AC74" s="133"/>
      <c r="AD74" s="133"/>
      <c r="AE74" s="133" t="s">
        <v>240</v>
      </c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</row>
    <row r="75" spans="1:60" ht="12.75" outlineLevel="1">
      <c r="A75" s="134"/>
      <c r="B75" s="134"/>
      <c r="C75" s="266" t="s">
        <v>259</v>
      </c>
      <c r="D75" s="267"/>
      <c r="E75" s="268"/>
      <c r="F75" s="269"/>
      <c r="G75" s="270"/>
      <c r="H75" s="146"/>
      <c r="I75" s="146"/>
      <c r="J75" s="146"/>
      <c r="K75" s="146"/>
      <c r="L75" s="146"/>
      <c r="M75" s="146"/>
      <c r="N75" s="140"/>
      <c r="O75" s="140"/>
      <c r="P75" s="140"/>
      <c r="Q75" s="140"/>
      <c r="R75" s="140"/>
      <c r="S75" s="140"/>
      <c r="T75" s="141"/>
      <c r="U75" s="140"/>
      <c r="V75" s="133"/>
      <c r="W75" s="133"/>
      <c r="X75" s="133"/>
      <c r="Y75" s="133"/>
      <c r="Z75" s="133"/>
      <c r="AA75" s="133"/>
      <c r="AB75" s="133"/>
      <c r="AC75" s="133"/>
      <c r="AD75" s="133"/>
      <c r="AE75" s="133" t="s">
        <v>92</v>
      </c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5" t="str">
        <f>C75</f>
        <v>Připočte se 1 % ztratné, zaokrouhlí na celé kusy.</v>
      </c>
      <c r="BB75" s="133"/>
      <c r="BC75" s="133"/>
      <c r="BD75" s="133"/>
      <c r="BE75" s="133"/>
      <c r="BF75" s="133"/>
      <c r="BG75" s="133"/>
      <c r="BH75" s="133"/>
    </row>
    <row r="76" spans="1:60" ht="12.75" outlineLevel="1">
      <c r="A76" s="134"/>
      <c r="B76" s="134"/>
      <c r="C76" s="165" t="s">
        <v>362</v>
      </c>
      <c r="D76" s="142"/>
      <c r="E76" s="144">
        <v>27.6841</v>
      </c>
      <c r="F76" s="146"/>
      <c r="G76" s="146"/>
      <c r="H76" s="146"/>
      <c r="I76" s="146"/>
      <c r="J76" s="146"/>
      <c r="K76" s="146"/>
      <c r="L76" s="146"/>
      <c r="M76" s="146"/>
      <c r="N76" s="140"/>
      <c r="O76" s="140"/>
      <c r="P76" s="140"/>
      <c r="Q76" s="140"/>
      <c r="R76" s="140"/>
      <c r="S76" s="140"/>
      <c r="T76" s="141"/>
      <c r="U76" s="140"/>
      <c r="V76" s="133"/>
      <c r="W76" s="133"/>
      <c r="X76" s="133"/>
      <c r="Y76" s="133"/>
      <c r="Z76" s="133"/>
      <c r="AA76" s="133"/>
      <c r="AB76" s="133"/>
      <c r="AC76" s="133"/>
      <c r="AD76" s="133"/>
      <c r="AE76" s="133" t="s">
        <v>94</v>
      </c>
      <c r="AF76" s="133">
        <v>0</v>
      </c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</row>
    <row r="77" spans="1:60" ht="12.75" outlineLevel="1">
      <c r="A77" s="134"/>
      <c r="B77" s="134"/>
      <c r="C77" s="165" t="s">
        <v>363</v>
      </c>
      <c r="D77" s="142"/>
      <c r="E77" s="144">
        <v>0.315899999999999</v>
      </c>
      <c r="F77" s="146"/>
      <c r="G77" s="146"/>
      <c r="H77" s="146"/>
      <c r="I77" s="146"/>
      <c r="J77" s="146"/>
      <c r="K77" s="146"/>
      <c r="L77" s="146"/>
      <c r="M77" s="146"/>
      <c r="N77" s="140"/>
      <c r="O77" s="140"/>
      <c r="P77" s="140"/>
      <c r="Q77" s="140"/>
      <c r="R77" s="140"/>
      <c r="S77" s="140"/>
      <c r="T77" s="141"/>
      <c r="U77" s="140"/>
      <c r="V77" s="133"/>
      <c r="W77" s="133"/>
      <c r="X77" s="133"/>
      <c r="Y77" s="133"/>
      <c r="Z77" s="133"/>
      <c r="AA77" s="133"/>
      <c r="AB77" s="133"/>
      <c r="AC77" s="133"/>
      <c r="AD77" s="133"/>
      <c r="AE77" s="133" t="s">
        <v>94</v>
      </c>
      <c r="AF77" s="133">
        <v>0</v>
      </c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</row>
    <row r="78" spans="1:31" ht="12.75">
      <c r="A78" s="181" t="s">
        <v>85</v>
      </c>
      <c r="B78" s="181" t="s">
        <v>158</v>
      </c>
      <c r="C78" s="182" t="s">
        <v>159</v>
      </c>
      <c r="D78" s="183"/>
      <c r="E78" s="184"/>
      <c r="F78" s="185"/>
      <c r="G78" s="185">
        <f>SUMIF(AE79:AE84,"&lt;&gt;NOR",G79:G84)</f>
        <v>0</v>
      </c>
      <c r="H78" s="185"/>
      <c r="I78" s="185">
        <f>SUM(I79:I84)</f>
        <v>0</v>
      </c>
      <c r="J78" s="185"/>
      <c r="K78" s="185">
        <f>SUM(K79:K84)</f>
        <v>0</v>
      </c>
      <c r="L78" s="185"/>
      <c r="M78" s="185">
        <f>SUM(M79:M84)</f>
        <v>0</v>
      </c>
      <c r="N78" s="183"/>
      <c r="O78" s="183">
        <f>SUM(O79:O84)</f>
        <v>0</v>
      </c>
      <c r="P78" s="183"/>
      <c r="Q78" s="183">
        <f>SUM(Q79:Q84)</f>
        <v>0</v>
      </c>
      <c r="R78" s="183"/>
      <c r="S78" s="183"/>
      <c r="T78" s="186"/>
      <c r="U78" s="183">
        <f>SUM(U79:U84)</f>
        <v>12.379999999999999</v>
      </c>
      <c r="AE78" t="s">
        <v>86</v>
      </c>
    </row>
    <row r="79" spans="1:60" ht="12.75" outlineLevel="1">
      <c r="A79" s="134">
        <v>23</v>
      </c>
      <c r="B79" s="134" t="s">
        <v>276</v>
      </c>
      <c r="C79" s="164" t="s">
        <v>277</v>
      </c>
      <c r="D79" s="140" t="s">
        <v>226</v>
      </c>
      <c r="E79" s="143">
        <v>3.75</v>
      </c>
      <c r="F79" s="145"/>
      <c r="G79" s="146">
        <f>ROUND(E79*F79,2)</f>
        <v>0</v>
      </c>
      <c r="H79" s="145"/>
      <c r="I79" s="146">
        <f>ROUND(E79*H79,2)</f>
        <v>0</v>
      </c>
      <c r="J79" s="145"/>
      <c r="K79" s="146">
        <f>ROUND(E79*J79,2)</f>
        <v>0</v>
      </c>
      <c r="L79" s="146">
        <v>21</v>
      </c>
      <c r="M79" s="146">
        <f>G79*(1+L79/100)</f>
        <v>0</v>
      </c>
      <c r="N79" s="140">
        <v>0</v>
      </c>
      <c r="O79" s="140">
        <f>ROUND(E79*N79,5)</f>
        <v>0</v>
      </c>
      <c r="P79" s="140">
        <v>0</v>
      </c>
      <c r="Q79" s="140">
        <f>ROUND(E79*P79,5)</f>
        <v>0</v>
      </c>
      <c r="R79" s="140"/>
      <c r="S79" s="140"/>
      <c r="T79" s="141">
        <v>2.61</v>
      </c>
      <c r="U79" s="140">
        <f>ROUND(E79*T79,2)</f>
        <v>9.79</v>
      </c>
      <c r="V79" s="133"/>
      <c r="W79" s="133"/>
      <c r="X79" s="133"/>
      <c r="Y79" s="133"/>
      <c r="Z79" s="133"/>
      <c r="AA79" s="133"/>
      <c r="AB79" s="133"/>
      <c r="AC79" s="133"/>
      <c r="AD79" s="133"/>
      <c r="AE79" s="133" t="s">
        <v>90</v>
      </c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</row>
    <row r="80" spans="1:60" ht="12.75" outlineLevel="1">
      <c r="A80" s="134"/>
      <c r="B80" s="134"/>
      <c r="C80" s="266" t="s">
        <v>364</v>
      </c>
      <c r="D80" s="267"/>
      <c r="E80" s="268"/>
      <c r="F80" s="269"/>
      <c r="G80" s="270"/>
      <c r="H80" s="146"/>
      <c r="I80" s="146"/>
      <c r="J80" s="146"/>
      <c r="K80" s="146"/>
      <c r="L80" s="146"/>
      <c r="M80" s="146"/>
      <c r="N80" s="140"/>
      <c r="O80" s="140"/>
      <c r="P80" s="140"/>
      <c r="Q80" s="140"/>
      <c r="R80" s="140"/>
      <c r="S80" s="140"/>
      <c r="T80" s="141"/>
      <c r="U80" s="140"/>
      <c r="V80" s="133"/>
      <c r="W80" s="133"/>
      <c r="X80" s="133"/>
      <c r="Y80" s="133"/>
      <c r="Z80" s="133"/>
      <c r="AA80" s="133"/>
      <c r="AB80" s="133"/>
      <c r="AC80" s="133"/>
      <c r="AD80" s="133"/>
      <c r="AE80" s="133" t="s">
        <v>92</v>
      </c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5" t="str">
        <f>C80</f>
        <v>Ruční naložení vybouraných obrub a betonu.</v>
      </c>
      <c r="BB80" s="133"/>
      <c r="BC80" s="133"/>
      <c r="BD80" s="133"/>
      <c r="BE80" s="133"/>
      <c r="BF80" s="133"/>
      <c r="BG80" s="133"/>
      <c r="BH80" s="133"/>
    </row>
    <row r="81" spans="1:60" ht="12.75" outlineLevel="1">
      <c r="A81" s="134"/>
      <c r="B81" s="134"/>
      <c r="C81" s="165" t="s">
        <v>365</v>
      </c>
      <c r="D81" s="142"/>
      <c r="E81" s="144">
        <v>3.75</v>
      </c>
      <c r="F81" s="146"/>
      <c r="G81" s="146"/>
      <c r="H81" s="146"/>
      <c r="I81" s="146"/>
      <c r="J81" s="146"/>
      <c r="K81" s="146"/>
      <c r="L81" s="146"/>
      <c r="M81" s="146"/>
      <c r="N81" s="140"/>
      <c r="O81" s="140"/>
      <c r="P81" s="140"/>
      <c r="Q81" s="140"/>
      <c r="R81" s="140"/>
      <c r="S81" s="140"/>
      <c r="T81" s="141"/>
      <c r="U81" s="140"/>
      <c r="V81" s="133"/>
      <c r="W81" s="133"/>
      <c r="X81" s="133"/>
      <c r="Y81" s="133"/>
      <c r="Z81" s="133"/>
      <c r="AA81" s="133"/>
      <c r="AB81" s="133"/>
      <c r="AC81" s="133"/>
      <c r="AD81" s="133"/>
      <c r="AE81" s="133" t="s">
        <v>94</v>
      </c>
      <c r="AF81" s="133">
        <v>0</v>
      </c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</row>
    <row r="82" spans="1:60" ht="12.75" outlineLevel="1">
      <c r="A82" s="134">
        <v>24</v>
      </c>
      <c r="B82" s="134" t="s">
        <v>280</v>
      </c>
      <c r="C82" s="164" t="s">
        <v>281</v>
      </c>
      <c r="D82" s="140" t="s">
        <v>226</v>
      </c>
      <c r="E82" s="143">
        <v>3.75</v>
      </c>
      <c r="F82" s="145"/>
      <c r="G82" s="146">
        <f>ROUND(E82*F82,2)</f>
        <v>0</v>
      </c>
      <c r="H82" s="145"/>
      <c r="I82" s="146">
        <f>ROUND(E82*H82,2)</f>
        <v>0</v>
      </c>
      <c r="J82" s="145"/>
      <c r="K82" s="146">
        <f>ROUND(E82*J82,2)</f>
        <v>0</v>
      </c>
      <c r="L82" s="146">
        <v>21</v>
      </c>
      <c r="M82" s="146">
        <f>G82*(1+L82/100)</f>
        <v>0</v>
      </c>
      <c r="N82" s="140">
        <v>0</v>
      </c>
      <c r="O82" s="140">
        <f>ROUND(E82*N82,5)</f>
        <v>0</v>
      </c>
      <c r="P82" s="140">
        <v>0</v>
      </c>
      <c r="Q82" s="140">
        <f>ROUND(E82*P82,5)</f>
        <v>0</v>
      </c>
      <c r="R82" s="140"/>
      <c r="S82" s="140"/>
      <c r="T82" s="141">
        <v>0.69</v>
      </c>
      <c r="U82" s="140">
        <f>ROUND(E82*T82,2)</f>
        <v>2.59</v>
      </c>
      <c r="V82" s="133"/>
      <c r="W82" s="133"/>
      <c r="X82" s="133"/>
      <c r="Y82" s="133"/>
      <c r="Z82" s="133"/>
      <c r="AA82" s="133"/>
      <c r="AB82" s="133"/>
      <c r="AC82" s="133"/>
      <c r="AD82" s="133"/>
      <c r="AE82" s="133" t="s">
        <v>90</v>
      </c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</row>
    <row r="83" spans="1:60" ht="12.75" outlineLevel="1">
      <c r="A83" s="134"/>
      <c r="B83" s="134"/>
      <c r="C83" s="266" t="s">
        <v>282</v>
      </c>
      <c r="D83" s="267"/>
      <c r="E83" s="268"/>
      <c r="F83" s="269"/>
      <c r="G83" s="270"/>
      <c r="H83" s="146"/>
      <c r="I83" s="146"/>
      <c r="J83" s="146"/>
      <c r="K83" s="146"/>
      <c r="L83" s="146"/>
      <c r="M83" s="146"/>
      <c r="N83" s="140"/>
      <c r="O83" s="140"/>
      <c r="P83" s="140"/>
      <c r="Q83" s="140"/>
      <c r="R83" s="140"/>
      <c r="S83" s="140"/>
      <c r="T83" s="141"/>
      <c r="U83" s="140"/>
      <c r="V83" s="133"/>
      <c r="W83" s="133"/>
      <c r="X83" s="133"/>
      <c r="Y83" s="133"/>
      <c r="Z83" s="133"/>
      <c r="AA83" s="133"/>
      <c r="AB83" s="133"/>
      <c r="AC83" s="133"/>
      <c r="AD83" s="133"/>
      <c r="AE83" s="133" t="s">
        <v>92</v>
      </c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5" t="str">
        <f>C83</f>
        <v>Odvoz vybouraného materiálu na skládku.</v>
      </c>
      <c r="BB83" s="133"/>
      <c r="BC83" s="133"/>
      <c r="BD83" s="133"/>
      <c r="BE83" s="133"/>
      <c r="BF83" s="133"/>
      <c r="BG83" s="133"/>
      <c r="BH83" s="133"/>
    </row>
    <row r="84" spans="1:60" ht="12.75" outlineLevel="1">
      <c r="A84" s="134"/>
      <c r="B84" s="134"/>
      <c r="C84" s="165" t="s">
        <v>365</v>
      </c>
      <c r="D84" s="142"/>
      <c r="E84" s="144">
        <v>3.75</v>
      </c>
      <c r="F84" s="146"/>
      <c r="G84" s="146"/>
      <c r="H84" s="146"/>
      <c r="I84" s="146"/>
      <c r="J84" s="146"/>
      <c r="K84" s="146"/>
      <c r="L84" s="146"/>
      <c r="M84" s="146"/>
      <c r="N84" s="140"/>
      <c r="O84" s="140"/>
      <c r="P84" s="140"/>
      <c r="Q84" s="140"/>
      <c r="R84" s="140"/>
      <c r="S84" s="140"/>
      <c r="T84" s="141"/>
      <c r="U84" s="140"/>
      <c r="V84" s="133"/>
      <c r="W84" s="133"/>
      <c r="X84" s="133"/>
      <c r="Y84" s="133"/>
      <c r="Z84" s="133"/>
      <c r="AA84" s="133"/>
      <c r="AB84" s="133"/>
      <c r="AC84" s="133"/>
      <c r="AD84" s="133"/>
      <c r="AE84" s="133" t="s">
        <v>94</v>
      </c>
      <c r="AF84" s="133">
        <v>0</v>
      </c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</row>
    <row r="85" spans="1:31" ht="12.75">
      <c r="A85" s="181" t="s">
        <v>85</v>
      </c>
      <c r="B85" s="181" t="s">
        <v>160</v>
      </c>
      <c r="C85" s="182" t="s">
        <v>161</v>
      </c>
      <c r="D85" s="183"/>
      <c r="E85" s="184"/>
      <c r="F85" s="185"/>
      <c r="G85" s="185">
        <f>SUMIF(AE86:AE87,"&lt;&gt;NOR",G86:G87)</f>
        <v>0</v>
      </c>
      <c r="H85" s="185"/>
      <c r="I85" s="185">
        <f>SUM(I86:I87)</f>
        <v>0</v>
      </c>
      <c r="J85" s="185"/>
      <c r="K85" s="185">
        <f>SUM(K86:K87)</f>
        <v>0</v>
      </c>
      <c r="L85" s="185"/>
      <c r="M85" s="185">
        <f>SUM(M86:M87)</f>
        <v>0</v>
      </c>
      <c r="N85" s="183"/>
      <c r="O85" s="183">
        <f>SUM(O86:O87)</f>
        <v>0</v>
      </c>
      <c r="P85" s="183"/>
      <c r="Q85" s="183">
        <f>SUM(Q86:Q87)</f>
        <v>0</v>
      </c>
      <c r="R85" s="183"/>
      <c r="S85" s="183"/>
      <c r="T85" s="186"/>
      <c r="U85" s="183">
        <f>SUM(U86:U87)</f>
        <v>5.95</v>
      </c>
      <c r="AE85" t="s">
        <v>86</v>
      </c>
    </row>
    <row r="86" spans="1:60" ht="12.75" outlineLevel="1">
      <c r="A86" s="134">
        <v>25</v>
      </c>
      <c r="B86" s="134" t="s">
        <v>283</v>
      </c>
      <c r="C86" s="164" t="s">
        <v>284</v>
      </c>
      <c r="D86" s="140" t="s">
        <v>226</v>
      </c>
      <c r="E86" s="143">
        <v>15.25397</v>
      </c>
      <c r="F86" s="145"/>
      <c r="G86" s="146">
        <f>ROUND(E86*F86,2)</f>
        <v>0</v>
      </c>
      <c r="H86" s="145"/>
      <c r="I86" s="146">
        <f>ROUND(E86*H86,2)</f>
        <v>0</v>
      </c>
      <c r="J86" s="145"/>
      <c r="K86" s="146">
        <f>ROUND(E86*J86,2)</f>
        <v>0</v>
      </c>
      <c r="L86" s="146">
        <v>21</v>
      </c>
      <c r="M86" s="146">
        <f>G86*(1+L86/100)</f>
        <v>0</v>
      </c>
      <c r="N86" s="140">
        <v>0</v>
      </c>
      <c r="O86" s="140">
        <f>ROUND(E86*N86,5)</f>
        <v>0</v>
      </c>
      <c r="P86" s="140">
        <v>0</v>
      </c>
      <c r="Q86" s="140">
        <f>ROUND(E86*P86,5)</f>
        <v>0</v>
      </c>
      <c r="R86" s="140"/>
      <c r="S86" s="140"/>
      <c r="T86" s="141">
        <v>0.39</v>
      </c>
      <c r="U86" s="140">
        <f>ROUND(E86*T86,2)</f>
        <v>5.95</v>
      </c>
      <c r="V86" s="133"/>
      <c r="W86" s="133"/>
      <c r="X86" s="133"/>
      <c r="Y86" s="133"/>
      <c r="Z86" s="133"/>
      <c r="AA86" s="133"/>
      <c r="AB86" s="133"/>
      <c r="AC86" s="133"/>
      <c r="AD86" s="133"/>
      <c r="AE86" s="133" t="s">
        <v>90</v>
      </c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</row>
    <row r="87" spans="1:60" ht="12.75" outlineLevel="1">
      <c r="A87" s="154"/>
      <c r="B87" s="154"/>
      <c r="C87" s="166" t="s">
        <v>366</v>
      </c>
      <c r="D87" s="155"/>
      <c r="E87" s="156">
        <v>15.25397</v>
      </c>
      <c r="F87" s="157"/>
      <c r="G87" s="157"/>
      <c r="H87" s="157"/>
      <c r="I87" s="157"/>
      <c r="J87" s="157"/>
      <c r="K87" s="157"/>
      <c r="L87" s="157"/>
      <c r="M87" s="157"/>
      <c r="N87" s="158"/>
      <c r="O87" s="158"/>
      <c r="P87" s="158"/>
      <c r="Q87" s="158"/>
      <c r="R87" s="158"/>
      <c r="S87" s="158"/>
      <c r="T87" s="159"/>
      <c r="U87" s="158"/>
      <c r="V87" s="133"/>
      <c r="W87" s="133"/>
      <c r="X87" s="133"/>
      <c r="Y87" s="133"/>
      <c r="Z87" s="133"/>
      <c r="AA87" s="133"/>
      <c r="AB87" s="133"/>
      <c r="AC87" s="133"/>
      <c r="AD87" s="133"/>
      <c r="AE87" s="133" t="s">
        <v>94</v>
      </c>
      <c r="AF87" s="133">
        <v>0</v>
      </c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</row>
    <row r="88" spans="1:30" ht="12.75">
      <c r="A88" s="4"/>
      <c r="B88" s="5" t="s">
        <v>134</v>
      </c>
      <c r="C88" s="167" t="s">
        <v>134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AC88">
        <v>15</v>
      </c>
      <c r="AD88">
        <v>21</v>
      </c>
    </row>
    <row r="89" spans="1:31" ht="12.75">
      <c r="A89" s="160"/>
      <c r="B89" s="161">
        <v>26</v>
      </c>
      <c r="C89" s="168" t="s">
        <v>134</v>
      </c>
      <c r="D89" s="162"/>
      <c r="E89" s="162"/>
      <c r="F89" s="162"/>
      <c r="G89" s="163">
        <f>G8+G49+G67+G78+G85</f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AC89">
        <f>SUMIF(L7:L87,AC88,G7:G87)</f>
        <v>0</v>
      </c>
      <c r="AD89">
        <f>SUMIF(L7:L87,AD88,G7:G87)</f>
        <v>0</v>
      </c>
      <c r="AE89" t="s">
        <v>135</v>
      </c>
    </row>
    <row r="90" spans="1:21" ht="12.75">
      <c r="A90" s="4"/>
      <c r="B90" s="5" t="s">
        <v>134</v>
      </c>
      <c r="C90" s="167" t="s">
        <v>134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4"/>
      <c r="B91" s="5" t="s">
        <v>134</v>
      </c>
      <c r="C91" s="167" t="s">
        <v>134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252">
        <v>33</v>
      </c>
      <c r="B92" s="252"/>
      <c r="C92" s="25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31" ht="12.75">
      <c r="A93" s="254"/>
      <c r="B93" s="255"/>
      <c r="C93" s="256"/>
      <c r="D93" s="255"/>
      <c r="E93" s="255"/>
      <c r="F93" s="255"/>
      <c r="G93" s="25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AE93" t="s">
        <v>136</v>
      </c>
    </row>
    <row r="94" spans="1:21" ht="12.75">
      <c r="A94" s="258"/>
      <c r="B94" s="259"/>
      <c r="C94" s="260"/>
      <c r="D94" s="259"/>
      <c r="E94" s="259"/>
      <c r="F94" s="259"/>
      <c r="G94" s="26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258"/>
      <c r="B95" s="259"/>
      <c r="C95" s="260"/>
      <c r="D95" s="259"/>
      <c r="E95" s="259"/>
      <c r="F95" s="259"/>
      <c r="G95" s="26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258"/>
      <c r="B96" s="259"/>
      <c r="C96" s="260"/>
      <c r="D96" s="259"/>
      <c r="E96" s="259"/>
      <c r="F96" s="259"/>
      <c r="G96" s="26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262"/>
      <c r="B97" s="263"/>
      <c r="C97" s="264"/>
      <c r="D97" s="263"/>
      <c r="E97" s="263"/>
      <c r="F97" s="263"/>
      <c r="G97" s="26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4"/>
      <c r="B98" s="5" t="s">
        <v>134</v>
      </c>
      <c r="C98" s="167" t="s">
        <v>134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3:31" ht="12.75">
      <c r="C99" s="169"/>
      <c r="AE99" t="s">
        <v>137</v>
      </c>
    </row>
  </sheetData>
  <sheetProtection password="EA73" sheet="1"/>
  <mergeCells count="28">
    <mergeCell ref="C80:G80"/>
    <mergeCell ref="C83:G83"/>
    <mergeCell ref="A92:C92"/>
    <mergeCell ref="A93:G97"/>
    <mergeCell ref="C57:G57"/>
    <mergeCell ref="C60:G60"/>
    <mergeCell ref="C65:G65"/>
    <mergeCell ref="C69:G69"/>
    <mergeCell ref="C72:G72"/>
    <mergeCell ref="C75:G75"/>
    <mergeCell ref="C34:G34"/>
    <mergeCell ref="C37:G37"/>
    <mergeCell ref="C40:G40"/>
    <mergeCell ref="C45:G45"/>
    <mergeCell ref="C51:G51"/>
    <mergeCell ref="C54:G54"/>
    <mergeCell ref="C16:G16"/>
    <mergeCell ref="C19:G19"/>
    <mergeCell ref="C22:G22"/>
    <mergeCell ref="C25:G25"/>
    <mergeCell ref="C28:G28"/>
    <mergeCell ref="C31:G31"/>
    <mergeCell ref="A1:G1"/>
    <mergeCell ref="C2:G2"/>
    <mergeCell ref="C3:G3"/>
    <mergeCell ref="C4:G4"/>
    <mergeCell ref="C10:G10"/>
    <mergeCell ref="C13:G13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4" customWidth="1"/>
    <col min="2" max="2" width="14.375" style="4" customWidth="1"/>
    <col min="3" max="3" width="38.25390625" style="8" customWidth="1"/>
    <col min="4" max="4" width="4.625" style="4" customWidth="1"/>
    <col min="5" max="5" width="10.625" style="4" customWidth="1"/>
    <col min="6" max="6" width="9.875" style="4" customWidth="1"/>
    <col min="7" max="7" width="12.75390625" style="4" customWidth="1"/>
    <col min="8" max="16384" width="9.125" style="4" customWidth="1"/>
  </cols>
  <sheetData>
    <row r="1" spans="1:7" ht="15.75">
      <c r="A1" s="287" t="s">
        <v>6</v>
      </c>
      <c r="B1" s="287"/>
      <c r="C1" s="288"/>
      <c r="D1" s="287"/>
      <c r="E1" s="287"/>
      <c r="F1" s="287"/>
      <c r="G1" s="287"/>
    </row>
    <row r="2" spans="1:7" ht="24.75" customHeight="1">
      <c r="A2" s="69" t="s">
        <v>41</v>
      </c>
      <c r="B2" s="68"/>
      <c r="C2" s="289"/>
      <c r="D2" s="289"/>
      <c r="E2" s="289"/>
      <c r="F2" s="289"/>
      <c r="G2" s="290"/>
    </row>
    <row r="3" spans="1:7" ht="24.75" customHeight="1" hidden="1">
      <c r="A3" s="69" t="s">
        <v>7</v>
      </c>
      <c r="B3" s="68"/>
      <c r="C3" s="289"/>
      <c r="D3" s="289"/>
      <c r="E3" s="289"/>
      <c r="F3" s="289"/>
      <c r="G3" s="290"/>
    </row>
    <row r="4" spans="1:7" ht="24.75" customHeight="1" hidden="1">
      <c r="A4" s="69" t="s">
        <v>8</v>
      </c>
      <c r="B4" s="68"/>
      <c r="C4" s="289"/>
      <c r="D4" s="289"/>
      <c r="E4" s="289"/>
      <c r="F4" s="289"/>
      <c r="G4" s="290"/>
    </row>
    <row r="5" spans="2:4" ht="12.75" hidden="1">
      <c r="B5" s="5"/>
      <c r="C5" s="6"/>
      <c r="D5" s="7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</dc:creator>
  <cp:keywords/>
  <dc:description/>
  <cp:lastModifiedBy>Škarda Daniel</cp:lastModifiedBy>
  <cp:lastPrinted>2018-12-10T15:40:50Z</cp:lastPrinted>
  <dcterms:created xsi:type="dcterms:W3CDTF">2009-04-08T07:15:50Z</dcterms:created>
  <dcterms:modified xsi:type="dcterms:W3CDTF">2019-07-01T09:12:57Z</dcterms:modified>
  <cp:category/>
  <cp:version/>
  <cp:contentType/>
  <cp:contentStatus/>
</cp:coreProperties>
</file>