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cice-my.sharepoint.com/personal/zeman_dacice_cz/Documents/Plocha/Stavby/Oprava budovy OK Velký Pěčín/Rozpočet - soutěžní/Rozpočet na SO/SO 103 - Odvlhčení soklového zdiva/"/>
    </mc:Choice>
  </mc:AlternateContent>
  <xr:revisionPtr revIDLastSave="36" documentId="11_229D04312A9C8084D4A615BB36CBBF680E5B7E8B" xr6:coauthVersionLast="47" xr6:coauthVersionMax="47" xr10:uidLastSave="{1223D522-EA5E-4D08-9E1A-AF5E6841E26C}"/>
  <bookViews>
    <workbookView xWindow="2868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Pol'!$A$1:$U$63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3" i="12" l="1"/>
  <c r="F39" i="1" s="1"/>
  <c r="AD53" i="12"/>
  <c r="G39" i="1" s="1"/>
  <c r="G40" i="1" s="1"/>
  <c r="G9" i="12"/>
  <c r="I9" i="12"/>
  <c r="K9" i="12"/>
  <c r="O9" i="12"/>
  <c r="Q9" i="12"/>
  <c r="U9" i="12"/>
  <c r="G11" i="12"/>
  <c r="M11" i="12" s="1"/>
  <c r="I11" i="12"/>
  <c r="K11" i="12"/>
  <c r="O11" i="12"/>
  <c r="Q11" i="12"/>
  <c r="U11" i="12"/>
  <c r="F13" i="12"/>
  <c r="G13" i="12"/>
  <c r="M13" i="12" s="1"/>
  <c r="I13" i="12"/>
  <c r="K13" i="12"/>
  <c r="O13" i="12"/>
  <c r="Q13" i="12"/>
  <c r="U13" i="12"/>
  <c r="F15" i="12"/>
  <c r="G15" i="12"/>
  <c r="M15" i="12" s="1"/>
  <c r="I15" i="12"/>
  <c r="K15" i="12"/>
  <c r="O15" i="12"/>
  <c r="Q15" i="12"/>
  <c r="U15" i="12"/>
  <c r="F17" i="12"/>
  <c r="G17" i="12" s="1"/>
  <c r="M17" i="12" s="1"/>
  <c r="I17" i="12"/>
  <c r="K17" i="12"/>
  <c r="O17" i="12"/>
  <c r="Q17" i="12"/>
  <c r="U17" i="12"/>
  <c r="F19" i="12"/>
  <c r="G19" i="12" s="1"/>
  <c r="M19" i="12" s="1"/>
  <c r="I19" i="12"/>
  <c r="K19" i="12"/>
  <c r="O19" i="12"/>
  <c r="Q19" i="12"/>
  <c r="U19" i="12"/>
  <c r="F21" i="12"/>
  <c r="G21" i="12"/>
  <c r="M21" i="12" s="1"/>
  <c r="I21" i="12"/>
  <c r="K21" i="12"/>
  <c r="O21" i="12"/>
  <c r="Q21" i="12"/>
  <c r="U21" i="12"/>
  <c r="G23" i="12"/>
  <c r="M23" i="12" s="1"/>
  <c r="I23" i="12"/>
  <c r="K23" i="12"/>
  <c r="O23" i="12"/>
  <c r="Q23" i="12"/>
  <c r="U23" i="12"/>
  <c r="F24" i="12"/>
  <c r="G24" i="12"/>
  <c r="M24" i="12" s="1"/>
  <c r="I24" i="12"/>
  <c r="K24" i="12"/>
  <c r="O24" i="12"/>
  <c r="Q24" i="12"/>
  <c r="U24" i="12"/>
  <c r="F26" i="12"/>
  <c r="G26" i="12" s="1"/>
  <c r="M26" i="12" s="1"/>
  <c r="I26" i="12"/>
  <c r="K26" i="12"/>
  <c r="O26" i="12"/>
  <c r="Q26" i="12"/>
  <c r="U26" i="12"/>
  <c r="F28" i="12"/>
  <c r="G28" i="12"/>
  <c r="M28" i="12" s="1"/>
  <c r="M27" i="12" s="1"/>
  <c r="I28" i="12"/>
  <c r="I27" i="12" s="1"/>
  <c r="K28" i="12"/>
  <c r="K27" i="12" s="1"/>
  <c r="O28" i="12"/>
  <c r="O27" i="12" s="1"/>
  <c r="Q28" i="12"/>
  <c r="Q27" i="12" s="1"/>
  <c r="U28" i="12"/>
  <c r="U27" i="12" s="1"/>
  <c r="F31" i="12"/>
  <c r="G31" i="12"/>
  <c r="M31" i="12" s="1"/>
  <c r="I31" i="12"/>
  <c r="K31" i="12"/>
  <c r="O31" i="12"/>
  <c r="O30" i="12" s="1"/>
  <c r="Q31" i="12"/>
  <c r="U31" i="12"/>
  <c r="U30" i="12" s="1"/>
  <c r="F33" i="12"/>
  <c r="G33" i="12" s="1"/>
  <c r="M33" i="12" s="1"/>
  <c r="I33" i="12"/>
  <c r="K33" i="12"/>
  <c r="O33" i="12"/>
  <c r="Q33" i="12"/>
  <c r="U33" i="12"/>
  <c r="F35" i="12"/>
  <c r="G35" i="12" s="1"/>
  <c r="M35" i="12" s="1"/>
  <c r="M34" i="12" s="1"/>
  <c r="I35" i="12"/>
  <c r="I34" i="12" s="1"/>
  <c r="K35" i="12"/>
  <c r="K34" i="12" s="1"/>
  <c r="O35" i="12"/>
  <c r="O34" i="12" s="1"/>
  <c r="Q35" i="12"/>
  <c r="Q34" i="12" s="1"/>
  <c r="U35" i="12"/>
  <c r="U34" i="12" s="1"/>
  <c r="F37" i="12"/>
  <c r="G37" i="12"/>
  <c r="I37" i="12"/>
  <c r="K37" i="12"/>
  <c r="O37" i="12"/>
  <c r="Q37" i="12"/>
  <c r="U37" i="12"/>
  <c r="F40" i="12"/>
  <c r="G40" i="12" s="1"/>
  <c r="M40" i="12" s="1"/>
  <c r="I40" i="12"/>
  <c r="K40" i="12"/>
  <c r="O40" i="12"/>
  <c r="Q40" i="12"/>
  <c r="U40" i="12"/>
  <c r="F42" i="12"/>
  <c r="G42" i="12"/>
  <c r="M42" i="12" s="1"/>
  <c r="I42" i="12"/>
  <c r="K42" i="12"/>
  <c r="O42" i="12"/>
  <c r="Q42" i="12"/>
  <c r="U42" i="12"/>
  <c r="F43" i="12"/>
  <c r="G43" i="12" s="1"/>
  <c r="M43" i="12" s="1"/>
  <c r="I43" i="12"/>
  <c r="K43" i="12"/>
  <c r="O43" i="12"/>
  <c r="Q43" i="12"/>
  <c r="U43" i="12"/>
  <c r="F45" i="12"/>
  <c r="G45" i="12" s="1"/>
  <c r="I45" i="12"/>
  <c r="I44" i="12" s="1"/>
  <c r="K45" i="12"/>
  <c r="K44" i="12" s="1"/>
  <c r="O45" i="12"/>
  <c r="O44" i="12" s="1"/>
  <c r="Q45" i="12"/>
  <c r="Q44" i="12" s="1"/>
  <c r="U45" i="12"/>
  <c r="U44" i="12" s="1"/>
  <c r="F47" i="12"/>
  <c r="G47" i="12" s="1"/>
  <c r="I47" i="12"/>
  <c r="I46" i="12" s="1"/>
  <c r="K47" i="12"/>
  <c r="K46" i="12" s="1"/>
  <c r="O47" i="12"/>
  <c r="O46" i="12" s="1"/>
  <c r="Q47" i="12"/>
  <c r="Q46" i="12" s="1"/>
  <c r="U47" i="12"/>
  <c r="U46" i="12" s="1"/>
  <c r="F49" i="12"/>
  <c r="G49" i="12" s="1"/>
  <c r="I49" i="12"/>
  <c r="I48" i="12" s="1"/>
  <c r="K49" i="12"/>
  <c r="K48" i="12" s="1"/>
  <c r="O49" i="12"/>
  <c r="O48" i="12" s="1"/>
  <c r="Q49" i="12"/>
  <c r="Q48" i="12" s="1"/>
  <c r="U49" i="12"/>
  <c r="U48" i="12" s="1"/>
  <c r="G50" i="12"/>
  <c r="I55" i="1" s="1"/>
  <c r="I19" i="1" s="1"/>
  <c r="F51" i="12"/>
  <c r="G51" i="12"/>
  <c r="M51" i="12" s="1"/>
  <c r="M50" i="12" s="1"/>
  <c r="I51" i="12"/>
  <c r="I50" i="12" s="1"/>
  <c r="K51" i="12"/>
  <c r="K50" i="12" s="1"/>
  <c r="O51" i="12"/>
  <c r="O50" i="12" s="1"/>
  <c r="Q51" i="12"/>
  <c r="Q50" i="12" s="1"/>
  <c r="U51" i="12"/>
  <c r="U50" i="12" s="1"/>
  <c r="I20" i="1"/>
  <c r="I18" i="1"/>
  <c r="G27" i="1"/>
  <c r="J28" i="1"/>
  <c r="J26" i="1"/>
  <c r="G38" i="1"/>
  <c r="F38" i="1"/>
  <c r="J23" i="1"/>
  <c r="J24" i="1"/>
  <c r="J25" i="1"/>
  <c r="J27" i="1"/>
  <c r="E24" i="1"/>
  <c r="E26" i="1"/>
  <c r="G8" i="12" l="1"/>
  <c r="I47" i="1" s="1"/>
  <c r="I30" i="12"/>
  <c r="O36" i="12"/>
  <c r="Q36" i="12"/>
  <c r="M45" i="12"/>
  <c r="M44" i="12" s="1"/>
  <c r="G44" i="12"/>
  <c r="I52" i="1" s="1"/>
  <c r="F40" i="1"/>
  <c r="H39" i="1"/>
  <c r="M47" i="12"/>
  <c r="M46" i="12" s="1"/>
  <c r="G46" i="12"/>
  <c r="I53" i="1" s="1"/>
  <c r="I17" i="1" s="1"/>
  <c r="U36" i="12"/>
  <c r="K30" i="12"/>
  <c r="U8" i="12"/>
  <c r="K36" i="12"/>
  <c r="Q8" i="12"/>
  <c r="I36" i="12"/>
  <c r="O8" i="12"/>
  <c r="K8" i="12"/>
  <c r="G36" i="12"/>
  <c r="I51" i="1" s="1"/>
  <c r="Q30" i="12"/>
  <c r="I8" i="12"/>
  <c r="G48" i="12"/>
  <c r="I54" i="1" s="1"/>
  <c r="M49" i="12"/>
  <c r="M48" i="12" s="1"/>
  <c r="M30" i="12"/>
  <c r="M37" i="12"/>
  <c r="M36" i="12" s="1"/>
  <c r="G27" i="12"/>
  <c r="I48" i="1" s="1"/>
  <c r="G30" i="12"/>
  <c r="I49" i="1" s="1"/>
  <c r="G34" i="12"/>
  <c r="I50" i="1" s="1"/>
  <c r="M9" i="12"/>
  <c r="M8" i="12" s="1"/>
  <c r="G28" i="1" l="1"/>
  <c r="G23" i="1"/>
  <c r="G24" i="1" s="1"/>
  <c r="H40" i="1"/>
  <c r="I39" i="1"/>
  <c r="I40" i="1" s="1"/>
  <c r="J39" i="1" s="1"/>
  <c r="J40" i="1" s="1"/>
  <c r="G53" i="12"/>
  <c r="I56" i="1"/>
  <c r="I16" i="1"/>
  <c r="I21" i="1" s="1"/>
  <c r="G25" i="1" s="1"/>
  <c r="G26" i="1" l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<sst xmlns="http://schemas.openxmlformats.org/spreadsheetml/2006/main" count="297" uniqueCount="173">
  <si>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</si>
  <si>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</si>
  <si>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</si>
  <si>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</si>
  <si>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</si>
  <si>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</si>
  <si>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</si>
  <si>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</si>
  <si>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</si>
  <si>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</si>
  <si>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</si>
  <si>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</si>
  <si>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</si>
  <si>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</si>
  <si>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</si>
  <si>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</si>
  <si>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</si>
  <si>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</si>
  <si>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</si>
  <si>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</si>
  <si>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</si>
  <si>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</si>
  <si>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</si>
  <si>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</si>
  <si>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</si>
  <si>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</si>
  <si>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</si>
  <si>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</si>
  <si>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</si>
  <si>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</si>
  <si>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</si>
  <si>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</si>
  <si>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</si>
  <si>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</si>
  <si>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</si>
  <si>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</si>
  <si>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</si>
  <si>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</si>
  <si>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</si>
  <si>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</si>
  <si>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</si>
  <si>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</si>
  <si>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</si>
  <si>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Velký Pěčín</t>
  </si>
  <si>
    <t>Rozpočet:</t>
  </si>
  <si>
    <t>Misto</t>
  </si>
  <si>
    <t>Oprava střechy na p.č.31 Velký Pěčín - sokl</t>
  </si>
  <si>
    <t>Město Dačice</t>
  </si>
  <si>
    <t xml:space="preserve">Krajířova </t>
  </si>
  <si>
    <t>Dačice</t>
  </si>
  <si>
    <t>38001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</si>
  <si>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</si>
  <si>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</si>
  <si>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</si>
  <si>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</si>
  <si>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</si>
  <si>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</si>
  <si>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</si>
  <si>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</si>
  <si>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</si>
  <si>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6</t>
  </si>
  <si>
    <t>Úpravy povrchu,podlahy</t>
  </si>
  <si>
    <t>91</t>
  </si>
  <si>
    <t>Doplňující práce na komunikaci</t>
  </si>
  <si>
    <t>96</t>
  </si>
  <si>
    <t>Bourání konstrukcí</t>
  </si>
  <si>
    <t>99</t>
  </si>
  <si>
    <t>Staveništní přesun hmot</t>
  </si>
  <si>
    <t>783</t>
  </si>
  <si>
    <t>Nátěry</t>
  </si>
  <si>
    <t>D96</t>
  </si>
  <si>
    <t>Přesuny sutí a vybouraných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</si>
  <si>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</si>
  <si>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</si>
  <si>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</si>
  <si>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</si>
  <si>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</si>
  <si>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</si>
  <si>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</si>
  <si>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</si>
  <si>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</si>
  <si>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</si>
  <si>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</si>
  <si>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</si>
  <si>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</si>
  <si>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</si>
  <si>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</si>
  <si>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</si>
  <si>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</si>
  <si>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</si>
  <si>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</si>
  <si>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</si>
  <si>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</si>
  <si>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</si>
  <si>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</si>
  <si>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</si>
  <si>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</si>
  <si>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</si>
  <si>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</si>
  <si>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</si>
  <si>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</si>
  <si>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122 10-0010.RAB</t>
  </si>
  <si>
    <t>Odkopávky nezapažené v hornině 1-4 sokl, naložení, odvoz 5 km, uložení</t>
  </si>
  <si>
    <t>m3</t>
  </si>
  <si>
    <t>POL2_0</t>
  </si>
  <si>
    <t>0,4*0,8*73*1,05</t>
  </si>
  <si>
    <t>VV</t>
  </si>
  <si>
    <t>113106121R00</t>
  </si>
  <si>
    <t>Rozebrání dlažeb z betonových dlaždic na sucho</t>
  </si>
  <si>
    <t>m2</t>
  </si>
  <si>
    <t>POL1_0</t>
  </si>
  <si>
    <t>0,3*63*1,05</t>
  </si>
  <si>
    <t>Uložení zeminy na skládce</t>
  </si>
  <si>
    <t>t</t>
  </si>
  <si>
    <t>24,5*1,6</t>
  </si>
  <si>
    <t>175 20-0022.RA0</t>
  </si>
  <si>
    <t>Obsyp objektu štěrkem fr.16-32 , vč.dopravy</t>
  </si>
  <si>
    <t>0,4*0,8*73</t>
  </si>
  <si>
    <t>2</t>
  </si>
  <si>
    <t>D+M nopová folie výška 61 mm, vč.5% rezervy</t>
  </si>
  <si>
    <t>0,6*71*1,05</t>
  </si>
  <si>
    <t>D+M nopová folie výška 8 mm vč.kotvení, do zdiva vč.5% rezervy</t>
  </si>
  <si>
    <t>0,3*71*1,05</t>
  </si>
  <si>
    <t>3</t>
  </si>
  <si>
    <t>D+M geotextilie</t>
  </si>
  <si>
    <t>0,8*71*1,05</t>
  </si>
  <si>
    <t>28611223.AR</t>
  </si>
  <si>
    <t>Trubka PVC  d 100 mm + příslušenství kolena</t>
  </si>
  <si>
    <t>m</t>
  </si>
  <si>
    <t>POL3_0</t>
  </si>
  <si>
    <t>4</t>
  </si>
  <si>
    <t>Osazení PVC potrubí vč.zednických prací, z</t>
  </si>
  <si>
    <t>8*1*1,05</t>
  </si>
  <si>
    <t>D+M větrací mřížky pr.10 mm plastové</t>
  </si>
  <si>
    <t>ks</t>
  </si>
  <si>
    <t>596811111RT4</t>
  </si>
  <si>
    <t>Kladení dlaždic  lože z kameniva těž., včetně dlaždic betonových 50/50/5 cm</t>
  </si>
  <si>
    <t>0,5*73</t>
  </si>
  <si>
    <t>602034123RT2</t>
  </si>
  <si>
    <t>Omítka jádrová sanační, na stěnách, ručně</t>
  </si>
  <si>
    <t>22,6+8,24</t>
  </si>
  <si>
    <t>602034151R00</t>
  </si>
  <si>
    <t>Štuk na stěnách sanační,  ručně</t>
  </si>
  <si>
    <t>916561111RT7</t>
  </si>
  <si>
    <t>Osazení záhon.obrubníků do lože z C 12/15 s opěrou, včetně obrubníku   100/5/20 cm</t>
  </si>
  <si>
    <t>978036391R00</t>
  </si>
  <si>
    <t>Otlučení omítek soklu v rozsahu 100 %</t>
  </si>
  <si>
    <t>(11,1+11,1+0,4)*1</t>
  </si>
  <si>
    <t>10,3*0,8</t>
  </si>
  <si>
    <t>974031165R00</t>
  </si>
  <si>
    <t>Vysekání rýh ve zdi cihelné 15 x 20 cm</t>
  </si>
  <si>
    <t>odvetrání drážky 8x:8*1</t>
  </si>
  <si>
    <t>979089001R00</t>
  </si>
  <si>
    <t>Poplatek za uložení suti, skupina odpadu 010408</t>
  </si>
  <si>
    <t>978023411R00</t>
  </si>
  <si>
    <t>Vysekání a úprava spár zdiva cihelného mimo komín.</t>
  </si>
  <si>
    <t>998011002R00</t>
  </si>
  <si>
    <t>Přesun hmot pro budovy zděné výšky do 12 m</t>
  </si>
  <si>
    <t>POL7_0</t>
  </si>
  <si>
    <t>783892220R00</t>
  </si>
  <si>
    <t>Nátěr omítek stěn silikonová barva 1x penetrace,, 2x nátěr</t>
  </si>
  <si>
    <t>979 08-2212.R00</t>
  </si>
  <si>
    <t>Vodorovná doprava suti po suchu do 50 m</t>
  </si>
  <si>
    <t>POL8_0</t>
  </si>
  <si>
    <t>VRN zařizení staveniště</t>
  </si>
  <si>
    <t>POL99_0</t>
  </si>
  <si>
    <t/>
  </si>
  <si>
    <t>SUM</t>
  </si>
  <si>
    <t>Poznámky uchazeče k zadání</t>
  </si>
  <si>
    <t>POPUZIV</t>
  </si>
  <si>
    <t>END</t>
  </si>
  <si>
    <t>SO 03-Oprava střechy na p.č.31 Velký Pěčín - sokl</t>
  </si>
  <si>
    <t>SO 103 -Oprava střechy na p.č.31 Velký Pěčín - sokl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</si>
</sst>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17" fillId="0" borderId="33" xfId="0" quotePrefix="1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2" xfId="0" applyBorder="1" applyProtection="1"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9" xfId="0" applyFont="1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0" fillId="0" borderId="8" xfId="0" applyBorder="1" applyProtection="1">
      <protection locked="0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/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Stavitel/Templates/Rozpocty/Sablona.xls" TargetMode="External"/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6" t="s">
        <v>38</v>
      </c>
    </row>
    <row r="2" spans="1:7" ht="57.75" customHeight="1" x14ac:dyDescent="0.2">
      <c r="A2" s="242" t="s">
        <v>39</v>
      </c>
      <c r="B2" s="242"/>
      <c r="C2" s="242"/>
      <c r="D2" s="242"/>
      <c r="E2" s="242"/>
      <c r="F2" s="242"/>
      <c r="G2" s="24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9"/>
  <sheetViews>
    <sheetView showGridLines="0" tabSelected="1" topLeftCell="B1" zoomScaleNormal="100" zoomScaleSheetLayoutView="75" workbookViewId="0">
      <selection activeCell="S16" sqref="S16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1" t="s">
        <v>36</v>
      </c>
      <c r="B1" s="215" t="s">
        <v>42</v>
      </c>
      <c r="C1" s="216"/>
      <c r="D1" s="216"/>
      <c r="E1" s="216"/>
      <c r="F1" s="216"/>
      <c r="G1" s="216"/>
      <c r="H1" s="216"/>
      <c r="I1" s="216"/>
      <c r="J1" s="217"/>
    </row>
    <row r="2" spans="1:15" ht="23.25" customHeight="1" x14ac:dyDescent="0.2">
      <c r="A2" s="3"/>
      <c r="B2" s="69" t="s">
        <v>40</v>
      </c>
      <c r="C2" s="70"/>
      <c r="D2" s="231" t="s">
        <v>172</v>
      </c>
      <c r="E2" s="232"/>
      <c r="F2" s="232"/>
      <c r="G2" s="232"/>
      <c r="H2" s="232"/>
      <c r="I2" s="232"/>
      <c r="J2" s="233"/>
      <c r="O2" s="1"/>
    </row>
    <row r="3" spans="1:15" ht="23.25" customHeight="1" x14ac:dyDescent="0.2">
      <c r="A3" s="3"/>
      <c r="B3" s="71" t="s">
        <v>45</v>
      </c>
      <c r="C3" s="72"/>
      <c r="D3" s="235" t="s">
        <v>43</v>
      </c>
      <c r="E3" s="236"/>
      <c r="F3" s="236"/>
      <c r="G3" s="236"/>
      <c r="H3" s="236"/>
      <c r="I3" s="236"/>
      <c r="J3" s="237"/>
    </row>
    <row r="4" spans="1:15" ht="23.25" hidden="1" customHeight="1" x14ac:dyDescent="0.2">
      <c r="A4" s="3"/>
      <c r="B4" s="73" t="s">
        <v>44</v>
      </c>
      <c r="C4" s="74"/>
      <c r="D4" s="75"/>
      <c r="E4" s="75"/>
      <c r="F4" s="76"/>
      <c r="G4" s="76"/>
      <c r="H4" s="76"/>
      <c r="I4" s="76"/>
      <c r="J4" s="77"/>
    </row>
    <row r="5" spans="1:15" ht="24" customHeight="1" x14ac:dyDescent="0.2">
      <c r="A5" s="3"/>
      <c r="B5" s="38" t="s">
        <v>21</v>
      </c>
      <c r="D5" s="78" t="s">
        <v>47</v>
      </c>
      <c r="E5" s="22"/>
      <c r="F5" s="22"/>
      <c r="G5" s="22"/>
      <c r="H5" s="24" t="s">
        <v>33</v>
      </c>
      <c r="I5" s="78"/>
      <c r="J5" s="9"/>
    </row>
    <row r="6" spans="1:15" ht="15.75" customHeight="1" x14ac:dyDescent="0.2">
      <c r="A6" s="3"/>
      <c r="B6" s="33"/>
      <c r="C6" s="22"/>
      <c r="D6" s="78" t="s">
        <v>48</v>
      </c>
      <c r="E6" s="22"/>
      <c r="F6" s="22"/>
      <c r="G6" s="22"/>
      <c r="H6" s="24" t="s">
        <v>34</v>
      </c>
      <c r="I6" s="78"/>
      <c r="J6" s="9"/>
    </row>
    <row r="7" spans="1:15" ht="15.75" customHeight="1" x14ac:dyDescent="0.2">
      <c r="A7" s="3"/>
      <c r="B7" s="34"/>
      <c r="C7" s="79" t="s">
        <v>50</v>
      </c>
      <c r="D7" s="68" t="s">
        <v>49</v>
      </c>
      <c r="E7" s="28"/>
      <c r="F7" s="28"/>
      <c r="G7" s="28"/>
      <c r="H7" s="29"/>
      <c r="I7" s="28"/>
      <c r="J7" s="41"/>
    </row>
    <row r="8" spans="1:15" ht="24" hidden="1" customHeight="1" x14ac:dyDescent="0.2">
      <c r="A8" s="3"/>
      <c r="B8" s="38" t="s">
        <v>19</v>
      </c>
      <c r="D8" s="27"/>
      <c r="H8" s="24" t="s">
        <v>33</v>
      </c>
      <c r="I8" s="27"/>
      <c r="J8" s="9"/>
    </row>
    <row r="9" spans="1:15" ht="15.75" hidden="1" customHeight="1" x14ac:dyDescent="0.2">
      <c r="A9" s="3"/>
      <c r="B9" s="3"/>
      <c r="D9" s="27"/>
      <c r="H9" s="24" t="s">
        <v>34</v>
      </c>
      <c r="I9" s="27"/>
      <c r="J9" s="9"/>
    </row>
    <row r="10" spans="1:15" ht="15.75" hidden="1" customHeight="1" x14ac:dyDescent="0.2">
      <c r="A10" s="3"/>
      <c r="B10" s="42"/>
      <c r="C10" s="23"/>
      <c r="D10" s="37"/>
      <c r="E10" s="29"/>
      <c r="F10" s="29"/>
      <c r="G10" s="15"/>
      <c r="H10" s="15"/>
      <c r="I10" s="43"/>
      <c r="J10" s="41"/>
    </row>
    <row r="11" spans="1:15" ht="24" customHeight="1" x14ac:dyDescent="0.2">
      <c r="A11" s="3"/>
      <c r="B11" s="184" t="s">
        <v>18</v>
      </c>
      <c r="C11" s="185"/>
      <c r="D11" s="227"/>
      <c r="E11" s="227"/>
      <c r="F11" s="227"/>
      <c r="G11" s="227"/>
      <c r="H11" s="186" t="s">
        <v>33</v>
      </c>
      <c r="I11" s="80"/>
      <c r="J11" s="187"/>
    </row>
    <row r="12" spans="1:15" ht="15.75" customHeight="1" x14ac:dyDescent="0.2">
      <c r="A12" s="3"/>
      <c r="B12" s="188"/>
      <c r="C12" s="189"/>
      <c r="D12" s="240"/>
      <c r="E12" s="240"/>
      <c r="F12" s="240"/>
      <c r="G12" s="240"/>
      <c r="H12" s="186" t="s">
        <v>34</v>
      </c>
      <c r="I12" s="80"/>
      <c r="J12" s="187"/>
    </row>
    <row r="13" spans="1:15" ht="15.75" customHeight="1" x14ac:dyDescent="0.2">
      <c r="A13" s="3"/>
      <c r="B13" s="190"/>
      <c r="C13" s="81"/>
      <c r="D13" s="241"/>
      <c r="E13" s="241"/>
      <c r="F13" s="241"/>
      <c r="G13" s="241"/>
      <c r="H13" s="191"/>
      <c r="I13" s="192"/>
      <c r="J13" s="193"/>
    </row>
    <row r="14" spans="1:15" ht="24" hidden="1" customHeight="1" x14ac:dyDescent="0.2">
      <c r="A14" s="3"/>
      <c r="B14" s="54" t="s">
        <v>20</v>
      </c>
      <c r="C14" s="55"/>
      <c r="D14" s="56"/>
      <c r="E14" s="57"/>
      <c r="F14" s="57"/>
      <c r="G14" s="57"/>
      <c r="H14" s="58"/>
      <c r="I14" s="57"/>
      <c r="J14" s="59"/>
    </row>
    <row r="15" spans="1:15" ht="32.25" customHeight="1" x14ac:dyDescent="0.2">
      <c r="A15" s="3"/>
      <c r="B15" s="42" t="s">
        <v>31</v>
      </c>
      <c r="C15" s="60"/>
      <c r="D15" s="15"/>
      <c r="E15" s="234"/>
      <c r="F15" s="234"/>
      <c r="G15" s="238"/>
      <c r="H15" s="238"/>
      <c r="I15" s="238" t="s">
        <v>28</v>
      </c>
      <c r="J15" s="239"/>
    </row>
    <row r="16" spans="1:15" ht="23.25" customHeight="1" x14ac:dyDescent="0.2">
      <c r="A16" s="127" t="s">
        <v>23</v>
      </c>
      <c r="B16" s="128" t="s">
        <v>23</v>
      </c>
      <c r="C16" s="46"/>
      <c r="D16" s="47"/>
      <c r="E16" s="203"/>
      <c r="F16" s="204"/>
      <c r="G16" s="203"/>
      <c r="H16" s="204"/>
      <c r="I16" s="203">
        <f>SUMIF(F47:F55,A16,I47:I55)+SUMIF(F47:F55,"PSU",I47:I55)</f>
        <v>0</v>
      </c>
      <c r="J16" s="224"/>
    </row>
    <row r="17" spans="1:10" ht="23.25" customHeight="1" x14ac:dyDescent="0.2">
      <c r="A17" s="127" t="s">
        <v>24</v>
      </c>
      <c r="B17" s="128" t="s">
        <v>24</v>
      </c>
      <c r="C17" s="46"/>
      <c r="D17" s="47"/>
      <c r="E17" s="203"/>
      <c r="F17" s="204"/>
      <c r="G17" s="203"/>
      <c r="H17" s="204"/>
      <c r="I17" s="203">
        <f>SUMIF(F47:F55,A17,I47:I55)</f>
        <v>0</v>
      </c>
      <c r="J17" s="224"/>
    </row>
    <row r="18" spans="1:10" ht="23.25" customHeight="1" x14ac:dyDescent="0.2">
      <c r="A18" s="127" t="s">
        <v>25</v>
      </c>
      <c r="B18" s="128" t="s">
        <v>25</v>
      </c>
      <c r="C18" s="46"/>
      <c r="D18" s="47"/>
      <c r="E18" s="203"/>
      <c r="F18" s="204"/>
      <c r="G18" s="203"/>
      <c r="H18" s="204"/>
      <c r="I18" s="203">
        <f>SUMIF(F47:F55,A18,I47:I55)</f>
        <v>0</v>
      </c>
      <c r="J18" s="224"/>
    </row>
    <row r="19" spans="1:10" ht="23.25" customHeight="1" x14ac:dyDescent="0.2">
      <c r="A19" s="127" t="s">
        <v>72</v>
      </c>
      <c r="B19" s="128" t="s">
        <v>26</v>
      </c>
      <c r="C19" s="46"/>
      <c r="D19" s="47"/>
      <c r="E19" s="203"/>
      <c r="F19" s="204"/>
      <c r="G19" s="203"/>
      <c r="H19" s="204"/>
      <c r="I19" s="203">
        <f>SUMIF(F47:F55,A19,I47:I55)</f>
        <v>0</v>
      </c>
      <c r="J19" s="224"/>
    </row>
    <row r="20" spans="1:10" ht="23.25" customHeight="1" x14ac:dyDescent="0.2">
      <c r="A20" s="127" t="s">
        <v>73</v>
      </c>
      <c r="B20" s="128" t="s">
        <v>27</v>
      </c>
      <c r="C20" s="46"/>
      <c r="D20" s="47"/>
      <c r="E20" s="203"/>
      <c r="F20" s="204"/>
      <c r="G20" s="203"/>
      <c r="H20" s="204"/>
      <c r="I20" s="203">
        <f>SUMIF(F47:F55,A20,I47:I55)</f>
        <v>0</v>
      </c>
      <c r="J20" s="224"/>
    </row>
    <row r="21" spans="1:10" ht="23.25" customHeight="1" x14ac:dyDescent="0.2">
      <c r="A21" s="3"/>
      <c r="B21" s="62" t="s">
        <v>28</v>
      </c>
      <c r="C21" s="63"/>
      <c r="D21" s="64"/>
      <c r="E21" s="225"/>
      <c r="F21" s="226"/>
      <c r="G21" s="225"/>
      <c r="H21" s="226"/>
      <c r="I21" s="225">
        <f>SUM(I16:J20)</f>
        <v>0</v>
      </c>
      <c r="J21" s="230"/>
    </row>
    <row r="22" spans="1:10" ht="33" customHeight="1" x14ac:dyDescent="0.2">
      <c r="A22" s="3"/>
      <c r="B22" s="53" t="s">
        <v>32</v>
      </c>
      <c r="C22" s="46"/>
      <c r="D22" s="47"/>
      <c r="E22" s="52"/>
      <c r="F22" s="49"/>
      <c r="G22" s="40"/>
      <c r="H22" s="40"/>
      <c r="I22" s="40"/>
      <c r="J22" s="50"/>
    </row>
    <row r="23" spans="1:10" ht="23.25" customHeight="1" x14ac:dyDescent="0.2">
      <c r="A23" s="3"/>
      <c r="B23" s="45" t="s">
        <v>11</v>
      </c>
      <c r="C23" s="46"/>
      <c r="D23" s="47"/>
      <c r="E23" s="48">
        <v>12</v>
      </c>
      <c r="F23" s="49" t="s">
        <v>0</v>
      </c>
      <c r="G23" s="222">
        <f>ZakladDPHSniVypocet</f>
        <v>0</v>
      </c>
      <c r="H23" s="223"/>
      <c r="I23" s="223"/>
      <c r="J23" s="50" t="str">
        <f t="shared" ref="J23:J28" si="0">Mena</f>
        <v>CZK</v>
      </c>
    </row>
    <row r="24" spans="1:10" ht="23.25" customHeight="1" x14ac:dyDescent="0.2">
      <c r="A24" s="3"/>
      <c r="B24" s="45" t="s">
        <v>12</v>
      </c>
      <c r="C24" s="46"/>
      <c r="D24" s="47"/>
      <c r="E24" s="48">
        <f>SazbaDPH1</f>
        <v>12</v>
      </c>
      <c r="F24" s="49" t="s">
        <v>0</v>
      </c>
      <c r="G24" s="228">
        <f>ZakladDPHSni*SazbaDPH1/100</f>
        <v>0</v>
      </c>
      <c r="H24" s="229"/>
      <c r="I24" s="229"/>
      <c r="J24" s="50" t="str">
        <f t="shared" si="0"/>
        <v>CZK</v>
      </c>
    </row>
    <row r="25" spans="1:10" ht="23.25" customHeight="1" x14ac:dyDescent="0.2">
      <c r="A25" s="3"/>
      <c r="B25" s="45" t="s">
        <v>13</v>
      </c>
      <c r="C25" s="46"/>
      <c r="D25" s="47"/>
      <c r="E25" s="48">
        <v>21</v>
      </c>
      <c r="F25" s="49" t="s">
        <v>0</v>
      </c>
      <c r="G25" s="222">
        <f>I21</f>
        <v>0</v>
      </c>
      <c r="H25" s="223"/>
      <c r="I25" s="223"/>
      <c r="J25" s="50" t="str">
        <f t="shared" si="0"/>
        <v>CZK</v>
      </c>
    </row>
    <row r="26" spans="1:10" ht="23.25" customHeight="1" x14ac:dyDescent="0.2">
      <c r="A26" s="3"/>
      <c r="B26" s="39" t="s">
        <v>14</v>
      </c>
      <c r="C26" s="19"/>
      <c r="D26" s="15"/>
      <c r="E26" s="35">
        <f>SazbaDPH2</f>
        <v>21</v>
      </c>
      <c r="F26" s="36" t="s">
        <v>0</v>
      </c>
      <c r="G26" s="218">
        <f>ZakladDPHZakl*SazbaDPH2/100</f>
        <v>0</v>
      </c>
      <c r="H26" s="219"/>
      <c r="I26" s="219"/>
      <c r="J26" s="44" t="str">
        <f t="shared" si="0"/>
        <v>CZK</v>
      </c>
    </row>
    <row r="27" spans="1:10" ht="23.25" customHeight="1" thickBot="1" x14ac:dyDescent="0.25">
      <c r="A27" s="3"/>
      <c r="B27" s="38" t="s">
        <v>4</v>
      </c>
      <c r="C27" s="17"/>
      <c r="D27" s="20"/>
      <c r="E27" s="17"/>
      <c r="F27" s="18"/>
      <c r="G27" s="220">
        <f>0</f>
        <v>0</v>
      </c>
      <c r="H27" s="220"/>
      <c r="I27" s="220"/>
      <c r="J27" s="51" t="str">
        <f t="shared" si="0"/>
        <v>CZK</v>
      </c>
    </row>
    <row r="28" spans="1:10" ht="27.75" hidden="1" customHeight="1" thickBot="1" x14ac:dyDescent="0.25">
      <c r="A28" s="3"/>
      <c r="B28" s="100" t="s">
        <v>22</v>
      </c>
      <c r="C28" s="101"/>
      <c r="D28" s="101"/>
      <c r="E28" s="102"/>
      <c r="F28" s="103"/>
      <c r="G28" s="205">
        <f>ZakladDPHSniVypocet+ZakladDPHZaklVypocet</f>
        <v>0</v>
      </c>
      <c r="H28" s="205"/>
      <c r="I28" s="205"/>
      <c r="J28" s="104" t="str">
        <f t="shared" si="0"/>
        <v>CZK</v>
      </c>
    </row>
    <row r="29" spans="1:10" ht="27.75" customHeight="1" thickBot="1" x14ac:dyDescent="0.25">
      <c r="A29" s="3"/>
      <c r="B29" s="100" t="s">
        <v>35</v>
      </c>
      <c r="C29" s="105"/>
      <c r="D29" s="105"/>
      <c r="E29" s="105"/>
      <c r="F29" s="105"/>
      <c r="G29" s="221">
        <f>ZakladDPHSni+DPHSni+ZakladDPHZakl+DPHZakl+Zaokrouhleni</f>
        <v>0</v>
      </c>
      <c r="H29" s="221"/>
      <c r="I29" s="221"/>
      <c r="J29" s="106" t="s">
        <v>53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1"/>
      <c r="E32" s="31"/>
      <c r="F32" s="16" t="s">
        <v>9</v>
      </c>
      <c r="G32" s="31"/>
      <c r="H32" s="32"/>
      <c r="I32" s="31"/>
      <c r="J32" s="10"/>
    </row>
    <row r="33" spans="1:10" ht="47.25" customHeight="1" x14ac:dyDescent="0.2">
      <c r="A33" s="3"/>
      <c r="B33" s="3"/>
      <c r="J33" s="10"/>
    </row>
    <row r="34" spans="1:10" s="26" customFormat="1" ht="18.75" customHeight="1" x14ac:dyDescent="0.2">
      <c r="A34" s="25"/>
      <c r="B34" s="25"/>
      <c r="D34" s="201"/>
      <c r="E34" s="201"/>
      <c r="G34" s="201"/>
      <c r="H34" s="201"/>
      <c r="I34" s="201"/>
      <c r="J34" s="30"/>
    </row>
    <row r="35" spans="1:10" ht="12.75" customHeight="1" x14ac:dyDescent="0.2">
      <c r="A35" s="3"/>
      <c r="B35" s="3"/>
      <c r="D35" s="202" t="s">
        <v>2</v>
      </c>
      <c r="E35" s="202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5" t="s">
        <v>15</v>
      </c>
      <c r="C37" s="2"/>
      <c r="D37" s="2"/>
      <c r="E37" s="2"/>
      <c r="F37" s="92"/>
      <c r="G37" s="92"/>
      <c r="H37" s="92"/>
      <c r="I37" s="92"/>
      <c r="J37" s="2"/>
    </row>
    <row r="38" spans="1:10" ht="25.5" hidden="1" customHeight="1" x14ac:dyDescent="0.2">
      <c r="A38" s="84" t="s">
        <v>37</v>
      </c>
      <c r="B38" s="86" t="s">
        <v>16</v>
      </c>
      <c r="C38" s="87" t="s">
        <v>5</v>
      </c>
      <c r="D38" s="88"/>
      <c r="E38" s="88"/>
      <c r="F38" s="93" t="str">
        <f>B23</f>
        <v>Základ pro sníženou DPH</v>
      </c>
      <c r="G38" s="93" t="str">
        <f>B25</f>
        <v>Základ pro základní DPH</v>
      </c>
      <c r="H38" s="94" t="s">
        <v>17</v>
      </c>
      <c r="I38" s="94" t="s">
        <v>1</v>
      </c>
      <c r="J38" s="89" t="s">
        <v>0</v>
      </c>
    </row>
    <row r="39" spans="1:10" ht="25.5" hidden="1" customHeight="1" x14ac:dyDescent="0.2">
      <c r="A39" s="84">
        <v>1</v>
      </c>
      <c r="B39" s="90" t="s">
        <v>51</v>
      </c>
      <c r="C39" s="206" t="s">
        <v>46</v>
      </c>
      <c r="D39" s="207"/>
      <c r="E39" s="207"/>
      <c r="F39" s="95">
        <f>'Rozpočet Pol'!AC53</f>
        <v>0</v>
      </c>
      <c r="G39" s="96">
        <f>'Rozpočet Pol'!AD53</f>
        <v>0</v>
      </c>
      <c r="H39" s="97">
        <f>(F39*SazbaDPH1/100)+(G39*SazbaDPH2/100)</f>
        <v>0</v>
      </c>
      <c r="I39" s="97">
        <f>F39+G39+H39</f>
        <v>0</v>
      </c>
      <c r="J39" s="91" t="str">
        <f>IF(CenaCelkemVypocet=0,"",I39/CenaCelkemVypocet*100)</f>
        <v/>
      </c>
    </row>
    <row r="40" spans="1:10" ht="25.5" hidden="1" customHeight="1" x14ac:dyDescent="0.2">
      <c r="A40" s="84"/>
      <c r="B40" s="208" t="s">
        <v>52</v>
      </c>
      <c r="C40" s="209"/>
      <c r="D40" s="209"/>
      <c r="E40" s="210"/>
      <c r="F40" s="98">
        <f>SUMIF(A39:A39,"=1",F39:F39)</f>
        <v>0</v>
      </c>
      <c r="G40" s="99">
        <f>SUMIF(A39:A39,"=1",G39:G39)</f>
        <v>0</v>
      </c>
      <c r="H40" s="99">
        <f>SUMIF(A39:A39,"=1",H39:H39)</f>
        <v>0</v>
      </c>
      <c r="I40" s="99">
        <f>SUMIF(A39:A39,"=1",I39:I39)</f>
        <v>0</v>
      </c>
      <c r="J40" s="85">
        <f>SUMIF(A39:A39,"=1",J39:J39)</f>
        <v>0</v>
      </c>
    </row>
    <row r="44" spans="1:10" ht="15.75" x14ac:dyDescent="0.25">
      <c r="B44" s="107" t="s">
        <v>54</v>
      </c>
    </row>
    <row r="46" spans="1:10" ht="25.5" customHeight="1" x14ac:dyDescent="0.2">
      <c r="A46" s="108"/>
      <c r="B46" s="112" t="s">
        <v>16</v>
      </c>
      <c r="C46" s="112" t="s">
        <v>5</v>
      </c>
      <c r="D46" s="113"/>
      <c r="E46" s="113"/>
      <c r="F46" s="116" t="s">
        <v>55</v>
      </c>
      <c r="G46" s="116"/>
      <c r="H46" s="116"/>
      <c r="I46" s="211" t="s">
        <v>28</v>
      </c>
      <c r="J46" s="211"/>
    </row>
    <row r="47" spans="1:10" ht="25.5" customHeight="1" x14ac:dyDescent="0.2">
      <c r="A47" s="109"/>
      <c r="B47" s="117" t="s">
        <v>56</v>
      </c>
      <c r="C47" s="213" t="s">
        <v>57</v>
      </c>
      <c r="D47" s="214"/>
      <c r="E47" s="214"/>
      <c r="F47" s="119" t="s">
        <v>23</v>
      </c>
      <c r="G47" s="120"/>
      <c r="H47" s="120"/>
      <c r="I47" s="212">
        <f>'Rozpočet Pol'!G8</f>
        <v>0</v>
      </c>
      <c r="J47" s="212"/>
    </row>
    <row r="48" spans="1:10" ht="25.5" customHeight="1" x14ac:dyDescent="0.2">
      <c r="A48" s="109"/>
      <c r="B48" s="111" t="s">
        <v>58</v>
      </c>
      <c r="C48" s="195" t="s">
        <v>59</v>
      </c>
      <c r="D48" s="196"/>
      <c r="E48" s="196"/>
      <c r="F48" s="121" t="s">
        <v>23</v>
      </c>
      <c r="G48" s="122"/>
      <c r="H48" s="122"/>
      <c r="I48" s="194">
        <f>'Rozpočet Pol'!G27</f>
        <v>0</v>
      </c>
      <c r="J48" s="194"/>
    </row>
    <row r="49" spans="1:10" ht="25.5" customHeight="1" x14ac:dyDescent="0.2">
      <c r="A49" s="109"/>
      <c r="B49" s="111" t="s">
        <v>60</v>
      </c>
      <c r="C49" s="195" t="s">
        <v>61</v>
      </c>
      <c r="D49" s="196"/>
      <c r="E49" s="196"/>
      <c r="F49" s="121" t="s">
        <v>23</v>
      </c>
      <c r="G49" s="122"/>
      <c r="H49" s="122"/>
      <c r="I49" s="194">
        <f>'Rozpočet Pol'!G30</f>
        <v>0</v>
      </c>
      <c r="J49" s="194"/>
    </row>
    <row r="50" spans="1:10" ht="25.5" customHeight="1" x14ac:dyDescent="0.2">
      <c r="A50" s="109"/>
      <c r="B50" s="111" t="s">
        <v>62</v>
      </c>
      <c r="C50" s="195" t="s">
        <v>63</v>
      </c>
      <c r="D50" s="196"/>
      <c r="E50" s="196"/>
      <c r="F50" s="121" t="s">
        <v>23</v>
      </c>
      <c r="G50" s="122"/>
      <c r="H50" s="122"/>
      <c r="I50" s="194">
        <f>'Rozpočet Pol'!G34</f>
        <v>0</v>
      </c>
      <c r="J50" s="194"/>
    </row>
    <row r="51" spans="1:10" ht="25.5" customHeight="1" x14ac:dyDescent="0.2">
      <c r="A51" s="109"/>
      <c r="B51" s="111" t="s">
        <v>64</v>
      </c>
      <c r="C51" s="195" t="s">
        <v>65</v>
      </c>
      <c r="D51" s="196"/>
      <c r="E51" s="196"/>
      <c r="F51" s="121" t="s">
        <v>23</v>
      </c>
      <c r="G51" s="122"/>
      <c r="H51" s="122"/>
      <c r="I51" s="194">
        <f>'Rozpočet Pol'!G36</f>
        <v>0</v>
      </c>
      <c r="J51" s="194"/>
    </row>
    <row r="52" spans="1:10" ht="25.5" customHeight="1" x14ac:dyDescent="0.2">
      <c r="A52" s="109"/>
      <c r="B52" s="111" t="s">
        <v>66</v>
      </c>
      <c r="C52" s="195" t="s">
        <v>67</v>
      </c>
      <c r="D52" s="196"/>
      <c r="E52" s="196"/>
      <c r="F52" s="121" t="s">
        <v>23</v>
      </c>
      <c r="G52" s="122"/>
      <c r="H52" s="122"/>
      <c r="I52" s="194">
        <f>'Rozpočet Pol'!G44</f>
        <v>0</v>
      </c>
      <c r="J52" s="194"/>
    </row>
    <row r="53" spans="1:10" ht="25.5" customHeight="1" x14ac:dyDescent="0.2">
      <c r="A53" s="109"/>
      <c r="B53" s="111" t="s">
        <v>68</v>
      </c>
      <c r="C53" s="195" t="s">
        <v>69</v>
      </c>
      <c r="D53" s="196"/>
      <c r="E53" s="196"/>
      <c r="F53" s="121" t="s">
        <v>24</v>
      </c>
      <c r="G53" s="122"/>
      <c r="H53" s="122"/>
      <c r="I53" s="194">
        <f>'Rozpočet Pol'!G46</f>
        <v>0</v>
      </c>
      <c r="J53" s="194"/>
    </row>
    <row r="54" spans="1:10" ht="25.5" customHeight="1" x14ac:dyDescent="0.2">
      <c r="A54" s="109"/>
      <c r="B54" s="111" t="s">
        <v>70</v>
      </c>
      <c r="C54" s="195" t="s">
        <v>71</v>
      </c>
      <c r="D54" s="196"/>
      <c r="E54" s="196"/>
      <c r="F54" s="121" t="s">
        <v>23</v>
      </c>
      <c r="G54" s="122"/>
      <c r="H54" s="122"/>
      <c r="I54" s="194">
        <f>'Rozpočet Pol'!G48</f>
        <v>0</v>
      </c>
      <c r="J54" s="194"/>
    </row>
    <row r="55" spans="1:10" ht="25.5" customHeight="1" x14ac:dyDescent="0.2">
      <c r="A55" s="109"/>
      <c r="B55" s="118" t="s">
        <v>72</v>
      </c>
      <c r="C55" s="198" t="s">
        <v>26</v>
      </c>
      <c r="D55" s="199"/>
      <c r="E55" s="199"/>
      <c r="F55" s="123" t="s">
        <v>72</v>
      </c>
      <c r="G55" s="124"/>
      <c r="H55" s="124"/>
      <c r="I55" s="197">
        <f>'Rozpočet Pol'!G50</f>
        <v>0</v>
      </c>
      <c r="J55" s="197"/>
    </row>
    <row r="56" spans="1:10" ht="25.5" customHeight="1" x14ac:dyDescent="0.2">
      <c r="A56" s="110"/>
      <c r="B56" s="114" t="s">
        <v>1</v>
      </c>
      <c r="C56" s="114"/>
      <c r="D56" s="115"/>
      <c r="E56" s="115"/>
      <c r="F56" s="125"/>
      <c r="G56" s="126"/>
      <c r="H56" s="126"/>
      <c r="I56" s="200">
        <f>SUM(I47:I55)</f>
        <v>0</v>
      </c>
      <c r="J56" s="200"/>
    </row>
    <row r="57" spans="1:10" x14ac:dyDescent="0.2">
      <c r="F57" s="83"/>
      <c r="G57" s="83"/>
      <c r="H57" s="83"/>
      <c r="I57" s="83"/>
      <c r="J57" s="83"/>
    </row>
    <row r="58" spans="1:10" x14ac:dyDescent="0.2">
      <c r="F58" s="83"/>
      <c r="G58" s="83"/>
      <c r="H58" s="83"/>
      <c r="I58" s="83"/>
      <c r="J58" s="83"/>
    </row>
    <row r="59" spans="1:10" x14ac:dyDescent="0.2">
      <c r="F59" s="83"/>
      <c r="G59" s="83"/>
      <c r="H59" s="83"/>
      <c r="I59" s="83"/>
      <c r="J59" s="83"/>
    </row>
  </sheetData>
  <sheetProtection algorithmName="SHA-512" hashValue="fRPLdfk7bcbflaU1lPYC03E4MMaVNZaJaHST8Lymgq6gQaXWOenTTZPpYlqIeOgwb+10urIZcn1V6cj8AFyO+w==" saltValue="0ra6KbVvBNA9g04hlumSmw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15:H15"/>
    <mergeCell ref="I15:J15"/>
    <mergeCell ref="E16:F16"/>
    <mergeCell ref="D12:G12"/>
    <mergeCell ref="D13:G13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C39:E39"/>
    <mergeCell ref="B40:E40"/>
    <mergeCell ref="I46:J46"/>
    <mergeCell ref="I47:J47"/>
    <mergeCell ref="C47:E47"/>
    <mergeCell ref="D34:E34"/>
    <mergeCell ref="D35:E35"/>
    <mergeCell ref="G19:H19"/>
    <mergeCell ref="G20:H20"/>
    <mergeCell ref="G34:I34"/>
    <mergeCell ref="G28:I28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43" t="s">
        <v>6</v>
      </c>
      <c r="B1" s="243"/>
      <c r="C1" s="244"/>
      <c r="D1" s="243"/>
      <c r="E1" s="243"/>
      <c r="F1" s="243"/>
      <c r="G1" s="243"/>
    </row>
    <row r="2" spans="1:7" ht="24.95" customHeight="1" x14ac:dyDescent="0.2">
      <c r="A2" s="67" t="s">
        <v>41</v>
      </c>
      <c r="B2" s="66"/>
      <c r="C2" s="245"/>
      <c r="D2" s="245"/>
      <c r="E2" s="245"/>
      <c r="F2" s="245"/>
      <c r="G2" s="246"/>
    </row>
    <row r="3" spans="1:7" ht="24.95" hidden="1" customHeight="1" x14ac:dyDescent="0.2">
      <c r="A3" s="67" t="s">
        <v>7</v>
      </c>
      <c r="B3" s="66"/>
      <c r="C3" s="245"/>
      <c r="D3" s="245"/>
      <c r="E3" s="245"/>
      <c r="F3" s="245"/>
      <c r="G3" s="246"/>
    </row>
    <row r="4" spans="1:7" ht="24.95" hidden="1" customHeight="1" x14ac:dyDescent="0.2">
      <c r="A4" s="67" t="s">
        <v>8</v>
      </c>
      <c r="B4" s="66"/>
      <c r="C4" s="245"/>
      <c r="D4" s="245"/>
      <c r="E4" s="245"/>
      <c r="F4" s="245"/>
      <c r="G4" s="246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63"/>
  <sheetViews>
    <sheetView workbookViewId="0">
      <selection activeCell="X24" sqref="X24"/>
    </sheetView>
  </sheetViews>
  <sheetFormatPr defaultRowHeight="12.75" outlineLevelRow="1" x14ac:dyDescent="0.2"/>
  <cols>
    <col min="1" max="1" width="4.28515625" customWidth="1"/>
    <col min="2" max="2" width="14.42578125" style="82" customWidth="1"/>
    <col min="3" max="3" width="38.28515625" style="82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59" t="s">
        <v>6</v>
      </c>
      <c r="B1" s="259"/>
      <c r="C1" s="259"/>
      <c r="D1" s="259"/>
      <c r="E1" s="259"/>
      <c r="F1" s="259"/>
      <c r="G1" s="259"/>
      <c r="AE1" t="s">
        <v>75</v>
      </c>
    </row>
    <row r="2" spans="1:60" ht="25.15" customHeight="1" x14ac:dyDescent="0.2">
      <c r="A2" s="131" t="s">
        <v>74</v>
      </c>
      <c r="B2" s="129"/>
      <c r="C2" s="260" t="s">
        <v>171</v>
      </c>
      <c r="D2" s="261"/>
      <c r="E2" s="261"/>
      <c r="F2" s="261"/>
      <c r="G2" s="262"/>
      <c r="AE2" t="s">
        <v>76</v>
      </c>
    </row>
    <row r="3" spans="1:60" ht="25.15" customHeight="1" x14ac:dyDescent="0.2">
      <c r="A3" s="132" t="s">
        <v>7</v>
      </c>
      <c r="B3" s="130"/>
      <c r="C3" s="263" t="s">
        <v>43</v>
      </c>
      <c r="D3" s="264"/>
      <c r="E3" s="264"/>
      <c r="F3" s="264"/>
      <c r="G3" s="265"/>
      <c r="AE3" t="s">
        <v>77</v>
      </c>
    </row>
    <row r="4" spans="1:60" ht="25.15" hidden="1" customHeight="1" x14ac:dyDescent="0.2">
      <c r="A4" s="132" t="s">
        <v>8</v>
      </c>
      <c r="B4" s="130"/>
      <c r="C4" s="263"/>
      <c r="D4" s="264"/>
      <c r="E4" s="264"/>
      <c r="F4" s="264"/>
      <c r="G4" s="265"/>
      <c r="AE4" t="s">
        <v>78</v>
      </c>
    </row>
    <row r="5" spans="1:60" hidden="1" x14ac:dyDescent="0.2">
      <c r="A5" s="133" t="s">
        <v>79</v>
      </c>
      <c r="B5" s="134"/>
      <c r="C5" s="134"/>
      <c r="D5" s="135"/>
      <c r="E5" s="135"/>
      <c r="F5" s="135"/>
      <c r="G5" s="136"/>
      <c r="AE5" t="s">
        <v>80</v>
      </c>
    </row>
    <row r="7" spans="1:60" ht="38.25" x14ac:dyDescent="0.2">
      <c r="A7" s="141" t="s">
        <v>81</v>
      </c>
      <c r="B7" s="142" t="s">
        <v>82</v>
      </c>
      <c r="C7" s="142" t="s">
        <v>83</v>
      </c>
      <c r="D7" s="141" t="s">
        <v>84</v>
      </c>
      <c r="E7" s="141" t="s">
        <v>85</v>
      </c>
      <c r="F7" s="137" t="s">
        <v>86</v>
      </c>
      <c r="G7" s="158" t="s">
        <v>28</v>
      </c>
      <c r="H7" s="159" t="s">
        <v>29</v>
      </c>
      <c r="I7" s="159" t="s">
        <v>87</v>
      </c>
      <c r="J7" s="159" t="s">
        <v>30</v>
      </c>
      <c r="K7" s="159" t="s">
        <v>88</v>
      </c>
      <c r="L7" s="159" t="s">
        <v>89</v>
      </c>
      <c r="M7" s="159" t="s">
        <v>90</v>
      </c>
      <c r="N7" s="159" t="s">
        <v>91</v>
      </c>
      <c r="O7" s="159" t="s">
        <v>92</v>
      </c>
      <c r="P7" s="159" t="s">
        <v>93</v>
      </c>
      <c r="Q7" s="159" t="s">
        <v>94</v>
      </c>
      <c r="R7" s="159" t="s">
        <v>95</v>
      </c>
      <c r="S7" s="159" t="s">
        <v>96</v>
      </c>
      <c r="T7" s="159" t="s">
        <v>97</v>
      </c>
      <c r="U7" s="144" t="s">
        <v>98</v>
      </c>
    </row>
    <row r="8" spans="1:60" x14ac:dyDescent="0.2">
      <c r="A8" s="160" t="s">
        <v>99</v>
      </c>
      <c r="B8" s="161" t="s">
        <v>56</v>
      </c>
      <c r="C8" s="162" t="s">
        <v>57</v>
      </c>
      <c r="D8" s="163"/>
      <c r="E8" s="164"/>
      <c r="F8" s="165"/>
      <c r="G8" s="165">
        <f>SUMIF(AE9:AE26,"&lt;&gt;NOR",G9:G26)</f>
        <v>0</v>
      </c>
      <c r="H8" s="165"/>
      <c r="I8" s="165">
        <f>SUM(I9:I26)</f>
        <v>0</v>
      </c>
      <c r="J8" s="165"/>
      <c r="K8" s="165">
        <f>SUM(K9:K26)</f>
        <v>0</v>
      </c>
      <c r="L8" s="165"/>
      <c r="M8" s="165">
        <f>SUM(M9:M26)</f>
        <v>0</v>
      </c>
      <c r="N8" s="143"/>
      <c r="O8" s="143">
        <f>SUM(O9:O26)</f>
        <v>39.015520000000002</v>
      </c>
      <c r="P8" s="143"/>
      <c r="Q8" s="143">
        <f>SUM(Q9:Q26)</f>
        <v>2.73861</v>
      </c>
      <c r="R8" s="143"/>
      <c r="S8" s="143"/>
      <c r="T8" s="160"/>
      <c r="U8" s="143">
        <f>SUM(U9:U26)</f>
        <v>61.95</v>
      </c>
      <c r="AE8" t="s">
        <v>100</v>
      </c>
    </row>
    <row r="9" spans="1:60" ht="22.5" outlineLevel="1" x14ac:dyDescent="0.2">
      <c r="A9" s="139">
        <v>1</v>
      </c>
      <c r="B9" s="139" t="s">
        <v>101</v>
      </c>
      <c r="C9" s="177" t="s">
        <v>102</v>
      </c>
      <c r="D9" s="145" t="s">
        <v>103</v>
      </c>
      <c r="E9" s="152">
        <v>24.527999999999999</v>
      </c>
      <c r="F9" s="155">
        <v>0</v>
      </c>
      <c r="G9" s="156">
        <f>ROUND(E9*F9,2)</f>
        <v>0</v>
      </c>
      <c r="H9" s="156"/>
      <c r="I9" s="156">
        <f>ROUND(E9*H9,2)</f>
        <v>0</v>
      </c>
      <c r="J9" s="156"/>
      <c r="K9" s="156">
        <f>ROUND(E9*J9,2)</f>
        <v>0</v>
      </c>
      <c r="L9" s="156">
        <v>0</v>
      </c>
      <c r="M9" s="156">
        <f>G9*(1+L9/100)</f>
        <v>0</v>
      </c>
      <c r="N9" s="146">
        <v>0</v>
      </c>
      <c r="O9" s="146">
        <f>ROUND(E9*N9,5)</f>
        <v>0</v>
      </c>
      <c r="P9" s="146">
        <v>0</v>
      </c>
      <c r="Q9" s="146">
        <f>ROUND(E9*P9,5)</f>
        <v>0</v>
      </c>
      <c r="R9" s="146"/>
      <c r="S9" s="146"/>
      <c r="T9" s="147">
        <v>0.29525000000000001</v>
      </c>
      <c r="U9" s="146">
        <f>ROUND(E9*T9,2)</f>
        <v>7.24</v>
      </c>
      <c r="V9" s="138"/>
      <c r="W9" s="138"/>
      <c r="X9" s="138"/>
      <c r="Y9" s="138"/>
      <c r="Z9" s="138"/>
      <c r="AA9" s="138"/>
      <c r="AB9" s="138"/>
      <c r="AC9" s="138"/>
      <c r="AD9" s="138"/>
      <c r="AE9" s="138" t="s">
        <v>104</v>
      </c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1" x14ac:dyDescent="0.2">
      <c r="A10" s="139"/>
      <c r="B10" s="139"/>
      <c r="C10" s="178" t="s">
        <v>105</v>
      </c>
      <c r="D10" s="148"/>
      <c r="E10" s="153">
        <v>24.527999999999999</v>
      </c>
      <c r="F10" s="156"/>
      <c r="G10" s="156"/>
      <c r="H10" s="156"/>
      <c r="I10" s="156"/>
      <c r="J10" s="156"/>
      <c r="K10" s="156"/>
      <c r="L10" s="156"/>
      <c r="M10" s="156"/>
      <c r="N10" s="146"/>
      <c r="O10" s="146"/>
      <c r="P10" s="146"/>
      <c r="Q10" s="146"/>
      <c r="R10" s="146"/>
      <c r="S10" s="146"/>
      <c r="T10" s="147"/>
      <c r="U10" s="146"/>
      <c r="V10" s="138"/>
      <c r="W10" s="138"/>
      <c r="X10" s="138"/>
      <c r="Y10" s="138"/>
      <c r="Z10" s="138"/>
      <c r="AA10" s="138"/>
      <c r="AB10" s="138"/>
      <c r="AC10" s="138"/>
      <c r="AD10" s="138"/>
      <c r="AE10" s="138" t="s">
        <v>106</v>
      </c>
      <c r="AF10" s="138">
        <v>0</v>
      </c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outlineLevel="1" x14ac:dyDescent="0.2">
      <c r="A11" s="139">
        <v>2</v>
      </c>
      <c r="B11" s="139" t="s">
        <v>107</v>
      </c>
      <c r="C11" s="177" t="s">
        <v>108</v>
      </c>
      <c r="D11" s="145" t="s">
        <v>109</v>
      </c>
      <c r="E11" s="152">
        <v>19.844999999999999</v>
      </c>
      <c r="F11" s="155">
        <v>0</v>
      </c>
      <c r="G11" s="156">
        <f>ROUND(E11*F11,2)</f>
        <v>0</v>
      </c>
      <c r="H11" s="156"/>
      <c r="I11" s="156">
        <f>ROUND(E11*H11,2)</f>
        <v>0</v>
      </c>
      <c r="J11" s="156"/>
      <c r="K11" s="156">
        <f>ROUND(E11*J11,2)</f>
        <v>0</v>
      </c>
      <c r="L11" s="156">
        <v>0</v>
      </c>
      <c r="M11" s="156">
        <f>G11*(1+L11/100)</f>
        <v>0</v>
      </c>
      <c r="N11" s="146">
        <v>0</v>
      </c>
      <c r="O11" s="146">
        <f>ROUND(E11*N11,5)</f>
        <v>0</v>
      </c>
      <c r="P11" s="146">
        <v>0.13800000000000001</v>
      </c>
      <c r="Q11" s="146">
        <f>ROUND(E11*P11,5)</f>
        <v>2.73861</v>
      </c>
      <c r="R11" s="146"/>
      <c r="S11" s="146"/>
      <c r="T11" s="147">
        <v>0.16</v>
      </c>
      <c r="U11" s="146">
        <f>ROUND(E11*T11,2)</f>
        <v>3.18</v>
      </c>
      <c r="V11" s="138"/>
      <c r="W11" s="138"/>
      <c r="X11" s="138"/>
      <c r="Y11" s="138"/>
      <c r="Z11" s="138"/>
      <c r="AA11" s="138"/>
      <c r="AB11" s="138"/>
      <c r="AC11" s="138"/>
      <c r="AD11" s="138"/>
      <c r="AE11" s="138" t="s">
        <v>110</v>
      </c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outlineLevel="1" x14ac:dyDescent="0.2">
      <c r="A12" s="139"/>
      <c r="B12" s="139"/>
      <c r="C12" s="178" t="s">
        <v>111</v>
      </c>
      <c r="D12" s="148"/>
      <c r="E12" s="153">
        <v>19.844999999999999</v>
      </c>
      <c r="F12" s="156"/>
      <c r="G12" s="156"/>
      <c r="H12" s="156"/>
      <c r="I12" s="156"/>
      <c r="J12" s="156"/>
      <c r="K12" s="156"/>
      <c r="L12" s="156"/>
      <c r="M12" s="156"/>
      <c r="N12" s="146"/>
      <c r="O12" s="146"/>
      <c r="P12" s="146"/>
      <c r="Q12" s="146"/>
      <c r="R12" s="146"/>
      <c r="S12" s="146"/>
      <c r="T12" s="147"/>
      <c r="U12" s="146"/>
      <c r="V12" s="138"/>
      <c r="W12" s="138"/>
      <c r="X12" s="138"/>
      <c r="Y12" s="138"/>
      <c r="Z12" s="138"/>
      <c r="AA12" s="138"/>
      <c r="AB12" s="138"/>
      <c r="AC12" s="138"/>
      <c r="AD12" s="138"/>
      <c r="AE12" s="138" t="s">
        <v>106</v>
      </c>
      <c r="AF12" s="138">
        <v>0</v>
      </c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outlineLevel="1" x14ac:dyDescent="0.2">
      <c r="A13" s="139">
        <v>3</v>
      </c>
      <c r="B13" s="139" t="s">
        <v>56</v>
      </c>
      <c r="C13" s="177" t="s">
        <v>112</v>
      </c>
      <c r="D13" s="145" t="s">
        <v>113</v>
      </c>
      <c r="E13" s="152">
        <v>39.200000000000003</v>
      </c>
      <c r="F13" s="155">
        <f>H13+J13</f>
        <v>0</v>
      </c>
      <c r="G13" s="156">
        <f>ROUND(E13*F13,2)</f>
        <v>0</v>
      </c>
      <c r="H13" s="156"/>
      <c r="I13" s="156">
        <f>ROUND(E13*H13,2)</f>
        <v>0</v>
      </c>
      <c r="J13" s="156"/>
      <c r="K13" s="156">
        <f>ROUND(E13*J13,2)</f>
        <v>0</v>
      </c>
      <c r="L13" s="156">
        <v>0</v>
      </c>
      <c r="M13" s="156">
        <f>G13*(1+L13/100)</f>
        <v>0</v>
      </c>
      <c r="N13" s="146">
        <v>0</v>
      </c>
      <c r="O13" s="146">
        <f>ROUND(E13*N13,5)</f>
        <v>0</v>
      </c>
      <c r="P13" s="146">
        <v>0</v>
      </c>
      <c r="Q13" s="146">
        <f>ROUND(E13*P13,5)</f>
        <v>0</v>
      </c>
      <c r="R13" s="146"/>
      <c r="S13" s="146"/>
      <c r="T13" s="147">
        <v>0</v>
      </c>
      <c r="U13" s="146">
        <f>ROUND(E13*T13,2)</f>
        <v>0</v>
      </c>
      <c r="V13" s="138"/>
      <c r="W13" s="138"/>
      <c r="X13" s="138"/>
      <c r="Y13" s="138"/>
      <c r="Z13" s="138"/>
      <c r="AA13" s="138"/>
      <c r="AB13" s="138"/>
      <c r="AC13" s="138"/>
      <c r="AD13" s="138"/>
      <c r="AE13" s="138" t="s">
        <v>110</v>
      </c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outlineLevel="1" x14ac:dyDescent="0.2">
      <c r="A14" s="139"/>
      <c r="B14" s="139"/>
      <c r="C14" s="178" t="s">
        <v>114</v>
      </c>
      <c r="D14" s="148"/>
      <c r="E14" s="153">
        <v>39.200000000000003</v>
      </c>
      <c r="F14" s="156"/>
      <c r="G14" s="156"/>
      <c r="H14" s="156"/>
      <c r="I14" s="156"/>
      <c r="J14" s="156"/>
      <c r="K14" s="156"/>
      <c r="L14" s="156"/>
      <c r="M14" s="156"/>
      <c r="N14" s="146"/>
      <c r="O14" s="146"/>
      <c r="P14" s="146"/>
      <c r="Q14" s="146"/>
      <c r="R14" s="146"/>
      <c r="S14" s="146"/>
      <c r="T14" s="147"/>
      <c r="U14" s="146"/>
      <c r="V14" s="138"/>
      <c r="W14" s="138"/>
      <c r="X14" s="138"/>
      <c r="Y14" s="138"/>
      <c r="Z14" s="138"/>
      <c r="AA14" s="138"/>
      <c r="AB14" s="138"/>
      <c r="AC14" s="138"/>
      <c r="AD14" s="138"/>
      <c r="AE14" s="138" t="s">
        <v>106</v>
      </c>
      <c r="AF14" s="138">
        <v>0</v>
      </c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outlineLevel="1" x14ac:dyDescent="0.2">
      <c r="A15" s="139">
        <v>4</v>
      </c>
      <c r="B15" s="139" t="s">
        <v>115</v>
      </c>
      <c r="C15" s="177" t="s">
        <v>116</v>
      </c>
      <c r="D15" s="145" t="s">
        <v>103</v>
      </c>
      <c r="E15" s="152">
        <v>23.36</v>
      </c>
      <c r="F15" s="155">
        <f>H15+J15</f>
        <v>0</v>
      </c>
      <c r="G15" s="156">
        <f>ROUND(E15*F15,2)</f>
        <v>0</v>
      </c>
      <c r="H15" s="156"/>
      <c r="I15" s="156">
        <f>ROUND(E15*H15,2)</f>
        <v>0</v>
      </c>
      <c r="J15" s="156"/>
      <c r="K15" s="156">
        <f>ROUND(E15*J15,2)</f>
        <v>0</v>
      </c>
      <c r="L15" s="156">
        <v>0</v>
      </c>
      <c r="M15" s="156">
        <f>G15*(1+L15/100)</f>
        <v>0</v>
      </c>
      <c r="N15" s="146">
        <v>1.67</v>
      </c>
      <c r="O15" s="146">
        <f>ROUND(E15*N15,5)</f>
        <v>39.011200000000002</v>
      </c>
      <c r="P15" s="146">
        <v>0</v>
      </c>
      <c r="Q15" s="146">
        <f>ROUND(E15*P15,5)</f>
        <v>0</v>
      </c>
      <c r="R15" s="146"/>
      <c r="S15" s="146"/>
      <c r="T15" s="147">
        <v>2.206</v>
      </c>
      <c r="U15" s="146">
        <f>ROUND(E15*T15,2)</f>
        <v>51.53</v>
      </c>
      <c r="V15" s="138"/>
      <c r="W15" s="138"/>
      <c r="X15" s="138"/>
      <c r="Y15" s="138"/>
      <c r="Z15" s="138"/>
      <c r="AA15" s="138"/>
      <c r="AB15" s="138"/>
      <c r="AC15" s="138"/>
      <c r="AD15" s="138"/>
      <c r="AE15" s="138" t="s">
        <v>104</v>
      </c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outlineLevel="1" x14ac:dyDescent="0.2">
      <c r="A16" s="139"/>
      <c r="B16" s="139"/>
      <c r="C16" s="178" t="s">
        <v>117</v>
      </c>
      <c r="D16" s="148"/>
      <c r="E16" s="153">
        <v>23.36</v>
      </c>
      <c r="F16" s="156"/>
      <c r="G16" s="156"/>
      <c r="H16" s="156"/>
      <c r="I16" s="156"/>
      <c r="J16" s="156"/>
      <c r="K16" s="156"/>
      <c r="L16" s="156"/>
      <c r="M16" s="156"/>
      <c r="N16" s="146"/>
      <c r="O16" s="146"/>
      <c r="P16" s="146"/>
      <c r="Q16" s="146"/>
      <c r="R16" s="146"/>
      <c r="S16" s="146"/>
      <c r="T16" s="147"/>
      <c r="U16" s="146"/>
      <c r="V16" s="138"/>
      <c r="W16" s="138"/>
      <c r="X16" s="138"/>
      <c r="Y16" s="138"/>
      <c r="Z16" s="138"/>
      <c r="AA16" s="138"/>
      <c r="AB16" s="138"/>
      <c r="AC16" s="138"/>
      <c r="AD16" s="138"/>
      <c r="AE16" s="138" t="s">
        <v>106</v>
      </c>
      <c r="AF16" s="138">
        <v>0</v>
      </c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outlineLevel="1" x14ac:dyDescent="0.2">
      <c r="A17" s="139">
        <v>5</v>
      </c>
      <c r="B17" s="139" t="s">
        <v>118</v>
      </c>
      <c r="C17" s="177" t="s">
        <v>119</v>
      </c>
      <c r="D17" s="145" t="s">
        <v>109</v>
      </c>
      <c r="E17" s="152">
        <v>44.73</v>
      </c>
      <c r="F17" s="155">
        <f>H17+J17</f>
        <v>0</v>
      </c>
      <c r="G17" s="156">
        <f>ROUND(E17*F17,2)</f>
        <v>0</v>
      </c>
      <c r="H17" s="156"/>
      <c r="I17" s="156">
        <f>ROUND(E17*H17,2)</f>
        <v>0</v>
      </c>
      <c r="J17" s="156"/>
      <c r="K17" s="156">
        <f>ROUND(E17*J17,2)</f>
        <v>0</v>
      </c>
      <c r="L17" s="156">
        <v>0</v>
      </c>
      <c r="M17" s="156">
        <f>G17*(1+L17/100)</f>
        <v>0</v>
      </c>
      <c r="N17" s="146">
        <v>0</v>
      </c>
      <c r="O17" s="146">
        <f>ROUND(E17*N17,5)</f>
        <v>0</v>
      </c>
      <c r="P17" s="146">
        <v>0</v>
      </c>
      <c r="Q17" s="146">
        <f>ROUND(E17*P17,5)</f>
        <v>0</v>
      </c>
      <c r="R17" s="146"/>
      <c r="S17" s="146"/>
      <c r="T17" s="147">
        <v>0</v>
      </c>
      <c r="U17" s="146">
        <f>ROUND(E17*T17,2)</f>
        <v>0</v>
      </c>
      <c r="V17" s="138"/>
      <c r="W17" s="138"/>
      <c r="X17" s="138"/>
      <c r="Y17" s="138"/>
      <c r="Z17" s="138"/>
      <c r="AA17" s="138"/>
      <c r="AB17" s="138"/>
      <c r="AC17" s="138"/>
      <c r="AD17" s="138"/>
      <c r="AE17" s="138" t="s">
        <v>110</v>
      </c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outlineLevel="1" x14ac:dyDescent="0.2">
      <c r="A18" s="139"/>
      <c r="B18" s="139"/>
      <c r="C18" s="178" t="s">
        <v>120</v>
      </c>
      <c r="D18" s="148"/>
      <c r="E18" s="153">
        <v>44.73</v>
      </c>
      <c r="F18" s="156"/>
      <c r="G18" s="156"/>
      <c r="H18" s="156"/>
      <c r="I18" s="156"/>
      <c r="J18" s="156"/>
      <c r="K18" s="156"/>
      <c r="L18" s="156"/>
      <c r="M18" s="156"/>
      <c r="N18" s="146"/>
      <c r="O18" s="146"/>
      <c r="P18" s="146"/>
      <c r="Q18" s="146"/>
      <c r="R18" s="146"/>
      <c r="S18" s="146"/>
      <c r="T18" s="147"/>
      <c r="U18" s="146"/>
      <c r="V18" s="138"/>
      <c r="W18" s="138"/>
      <c r="X18" s="138"/>
      <c r="Y18" s="138"/>
      <c r="Z18" s="138"/>
      <c r="AA18" s="138"/>
      <c r="AB18" s="138"/>
      <c r="AC18" s="138"/>
      <c r="AD18" s="138"/>
      <c r="AE18" s="138" t="s">
        <v>106</v>
      </c>
      <c r="AF18" s="138">
        <v>0</v>
      </c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ht="22.5" outlineLevel="1" x14ac:dyDescent="0.2">
      <c r="A19" s="139">
        <v>6</v>
      </c>
      <c r="B19" s="139" t="s">
        <v>118</v>
      </c>
      <c r="C19" s="177" t="s">
        <v>121</v>
      </c>
      <c r="D19" s="145" t="s">
        <v>109</v>
      </c>
      <c r="E19" s="152">
        <v>22.364999999999998</v>
      </c>
      <c r="F19" s="155">
        <f>H19+J19</f>
        <v>0</v>
      </c>
      <c r="G19" s="156">
        <f>ROUND(E19*F19,2)</f>
        <v>0</v>
      </c>
      <c r="H19" s="156"/>
      <c r="I19" s="156">
        <f>ROUND(E19*H19,2)</f>
        <v>0</v>
      </c>
      <c r="J19" s="156"/>
      <c r="K19" s="156">
        <f>ROUND(E19*J19,2)</f>
        <v>0</v>
      </c>
      <c r="L19" s="156">
        <v>0</v>
      </c>
      <c r="M19" s="156">
        <f>G19*(1+L19/100)</f>
        <v>0</v>
      </c>
      <c r="N19" s="146">
        <v>0</v>
      </c>
      <c r="O19" s="146">
        <f>ROUND(E19*N19,5)</f>
        <v>0</v>
      </c>
      <c r="P19" s="146">
        <v>0</v>
      </c>
      <c r="Q19" s="146">
        <f>ROUND(E19*P19,5)</f>
        <v>0</v>
      </c>
      <c r="R19" s="146"/>
      <c r="S19" s="146"/>
      <c r="T19" s="147">
        <v>0</v>
      </c>
      <c r="U19" s="146">
        <f>ROUND(E19*T19,2)</f>
        <v>0</v>
      </c>
      <c r="V19" s="138"/>
      <c r="W19" s="138"/>
      <c r="X19" s="138"/>
      <c r="Y19" s="138"/>
      <c r="Z19" s="138"/>
      <c r="AA19" s="138"/>
      <c r="AB19" s="138"/>
      <c r="AC19" s="138"/>
      <c r="AD19" s="138"/>
      <c r="AE19" s="138" t="s">
        <v>110</v>
      </c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2">
      <c r="A20" s="139"/>
      <c r="B20" s="139"/>
      <c r="C20" s="178" t="s">
        <v>122</v>
      </c>
      <c r="D20" s="148"/>
      <c r="E20" s="153">
        <v>22.364999999999998</v>
      </c>
      <c r="F20" s="156"/>
      <c r="G20" s="156"/>
      <c r="H20" s="156"/>
      <c r="I20" s="156"/>
      <c r="J20" s="156"/>
      <c r="K20" s="156"/>
      <c r="L20" s="156"/>
      <c r="M20" s="156"/>
      <c r="N20" s="146"/>
      <c r="O20" s="146"/>
      <c r="P20" s="146"/>
      <c r="Q20" s="146"/>
      <c r="R20" s="146"/>
      <c r="S20" s="146"/>
      <c r="T20" s="147"/>
      <c r="U20" s="146"/>
      <c r="V20" s="138"/>
      <c r="W20" s="138"/>
      <c r="X20" s="138"/>
      <c r="Y20" s="138"/>
      <c r="Z20" s="138"/>
      <c r="AA20" s="138"/>
      <c r="AB20" s="138"/>
      <c r="AC20" s="138"/>
      <c r="AD20" s="138"/>
      <c r="AE20" s="138" t="s">
        <v>106</v>
      </c>
      <c r="AF20" s="138">
        <v>0</v>
      </c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outlineLevel="1" x14ac:dyDescent="0.2">
      <c r="A21" s="139">
        <v>7</v>
      </c>
      <c r="B21" s="139" t="s">
        <v>123</v>
      </c>
      <c r="C21" s="177" t="s">
        <v>124</v>
      </c>
      <c r="D21" s="145" t="s">
        <v>109</v>
      </c>
      <c r="E21" s="152">
        <v>59.64</v>
      </c>
      <c r="F21" s="155">
        <f>H21+J21</f>
        <v>0</v>
      </c>
      <c r="G21" s="156">
        <f>ROUND(E21*F21,2)</f>
        <v>0</v>
      </c>
      <c r="H21" s="156"/>
      <c r="I21" s="156">
        <f>ROUND(E21*H21,2)</f>
        <v>0</v>
      </c>
      <c r="J21" s="156"/>
      <c r="K21" s="156">
        <f>ROUND(E21*J21,2)</f>
        <v>0</v>
      </c>
      <c r="L21" s="156">
        <v>0</v>
      </c>
      <c r="M21" s="156">
        <f>G21*(1+L21/100)</f>
        <v>0</v>
      </c>
      <c r="N21" s="146">
        <v>0</v>
      </c>
      <c r="O21" s="146">
        <f>ROUND(E21*N21,5)</f>
        <v>0</v>
      </c>
      <c r="P21" s="146">
        <v>0</v>
      </c>
      <c r="Q21" s="146">
        <f>ROUND(E21*P21,5)</f>
        <v>0</v>
      </c>
      <c r="R21" s="146"/>
      <c r="S21" s="146"/>
      <c r="T21" s="147">
        <v>0</v>
      </c>
      <c r="U21" s="146">
        <f>ROUND(E21*T21,2)</f>
        <v>0</v>
      </c>
      <c r="V21" s="138"/>
      <c r="W21" s="138"/>
      <c r="X21" s="138"/>
      <c r="Y21" s="138"/>
      <c r="Z21" s="138"/>
      <c r="AA21" s="138"/>
      <c r="AB21" s="138"/>
      <c r="AC21" s="138"/>
      <c r="AD21" s="138"/>
      <c r="AE21" s="138" t="s">
        <v>110</v>
      </c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</row>
    <row r="22" spans="1:60" outlineLevel="1" x14ac:dyDescent="0.2">
      <c r="A22" s="139"/>
      <c r="B22" s="139"/>
      <c r="C22" s="178" t="s">
        <v>125</v>
      </c>
      <c r="D22" s="148"/>
      <c r="E22" s="153">
        <v>59.64</v>
      </c>
      <c r="F22" s="156"/>
      <c r="G22" s="156"/>
      <c r="H22" s="156"/>
      <c r="I22" s="156"/>
      <c r="J22" s="156"/>
      <c r="K22" s="156"/>
      <c r="L22" s="156"/>
      <c r="M22" s="156"/>
      <c r="N22" s="146"/>
      <c r="O22" s="146"/>
      <c r="P22" s="146"/>
      <c r="Q22" s="146"/>
      <c r="R22" s="146"/>
      <c r="S22" s="146"/>
      <c r="T22" s="147"/>
      <c r="U22" s="146"/>
      <c r="V22" s="138"/>
      <c r="W22" s="138"/>
      <c r="X22" s="138"/>
      <c r="Y22" s="138"/>
      <c r="Z22" s="138"/>
      <c r="AA22" s="138"/>
      <c r="AB22" s="138"/>
      <c r="AC22" s="138"/>
      <c r="AD22" s="138"/>
      <c r="AE22" s="138" t="s">
        <v>106</v>
      </c>
      <c r="AF22" s="138">
        <v>0</v>
      </c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1" x14ac:dyDescent="0.2">
      <c r="A23" s="139">
        <v>8</v>
      </c>
      <c r="B23" s="139" t="s">
        <v>126</v>
      </c>
      <c r="C23" s="177" t="s">
        <v>127</v>
      </c>
      <c r="D23" s="145" t="s">
        <v>128</v>
      </c>
      <c r="E23" s="152">
        <v>9</v>
      </c>
      <c r="F23" s="155">
        <v>0</v>
      </c>
      <c r="G23" s="156">
        <f>ROUND(E23*F23,2)</f>
        <v>0</v>
      </c>
      <c r="H23" s="156"/>
      <c r="I23" s="156">
        <f>ROUND(E23*H23,2)</f>
        <v>0</v>
      </c>
      <c r="J23" s="156"/>
      <c r="K23" s="156">
        <f>ROUND(E23*J23,2)</f>
        <v>0</v>
      </c>
      <c r="L23" s="156">
        <v>0</v>
      </c>
      <c r="M23" s="156">
        <f>G23*(1+L23/100)</f>
        <v>0</v>
      </c>
      <c r="N23" s="146">
        <v>4.8000000000000001E-4</v>
      </c>
      <c r="O23" s="146">
        <f>ROUND(E23*N23,5)</f>
        <v>4.3200000000000001E-3</v>
      </c>
      <c r="P23" s="146">
        <v>0</v>
      </c>
      <c r="Q23" s="146">
        <f>ROUND(E23*P23,5)</f>
        <v>0</v>
      </c>
      <c r="R23" s="146"/>
      <c r="S23" s="146"/>
      <c r="T23" s="147">
        <v>0</v>
      </c>
      <c r="U23" s="146">
        <f>ROUND(E23*T23,2)</f>
        <v>0</v>
      </c>
      <c r="V23" s="138"/>
      <c r="W23" s="138"/>
      <c r="X23" s="138"/>
      <c r="Y23" s="138"/>
      <c r="Z23" s="138"/>
      <c r="AA23" s="138"/>
      <c r="AB23" s="138"/>
      <c r="AC23" s="138"/>
      <c r="AD23" s="138"/>
      <c r="AE23" s="138" t="s">
        <v>129</v>
      </c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outlineLevel="1" x14ac:dyDescent="0.2">
      <c r="A24" s="139">
        <v>9</v>
      </c>
      <c r="B24" s="139" t="s">
        <v>130</v>
      </c>
      <c r="C24" s="177" t="s">
        <v>131</v>
      </c>
      <c r="D24" s="145" t="s">
        <v>128</v>
      </c>
      <c r="E24" s="152">
        <v>8.4</v>
      </c>
      <c r="F24" s="155">
        <f>H24+J24</f>
        <v>0</v>
      </c>
      <c r="G24" s="156">
        <f>ROUND(E24*F24,2)</f>
        <v>0</v>
      </c>
      <c r="H24" s="156"/>
      <c r="I24" s="156">
        <f>ROUND(E24*H24,2)</f>
        <v>0</v>
      </c>
      <c r="J24" s="156"/>
      <c r="K24" s="156">
        <f>ROUND(E24*J24,2)</f>
        <v>0</v>
      </c>
      <c r="L24" s="156">
        <v>0</v>
      </c>
      <c r="M24" s="156">
        <f>G24*(1+L24/100)</f>
        <v>0</v>
      </c>
      <c r="N24" s="146">
        <v>0</v>
      </c>
      <c r="O24" s="146">
        <f>ROUND(E24*N24,5)</f>
        <v>0</v>
      </c>
      <c r="P24" s="146">
        <v>0</v>
      </c>
      <c r="Q24" s="146">
        <f>ROUND(E24*P24,5)</f>
        <v>0</v>
      </c>
      <c r="R24" s="146"/>
      <c r="S24" s="146"/>
      <c r="T24" s="147">
        <v>0</v>
      </c>
      <c r="U24" s="146">
        <f>ROUND(E24*T24,2)</f>
        <v>0</v>
      </c>
      <c r="V24" s="138"/>
      <c r="W24" s="138"/>
      <c r="X24" s="138"/>
      <c r="Y24" s="138"/>
      <c r="Z24" s="138"/>
      <c r="AA24" s="138"/>
      <c r="AB24" s="138"/>
      <c r="AC24" s="138"/>
      <c r="AD24" s="138"/>
      <c r="AE24" s="138" t="s">
        <v>110</v>
      </c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</row>
    <row r="25" spans="1:60" outlineLevel="1" x14ac:dyDescent="0.2">
      <c r="A25" s="139"/>
      <c r="B25" s="139"/>
      <c r="C25" s="178" t="s">
        <v>132</v>
      </c>
      <c r="D25" s="148"/>
      <c r="E25" s="153">
        <v>8.4</v>
      </c>
      <c r="F25" s="156"/>
      <c r="G25" s="156"/>
      <c r="H25" s="156"/>
      <c r="I25" s="156"/>
      <c r="J25" s="156"/>
      <c r="K25" s="156"/>
      <c r="L25" s="156"/>
      <c r="M25" s="156"/>
      <c r="N25" s="146"/>
      <c r="O25" s="146"/>
      <c r="P25" s="146"/>
      <c r="Q25" s="146"/>
      <c r="R25" s="146"/>
      <c r="S25" s="146"/>
      <c r="T25" s="147"/>
      <c r="U25" s="146"/>
      <c r="V25" s="138"/>
      <c r="W25" s="138"/>
      <c r="X25" s="138"/>
      <c r="Y25" s="138"/>
      <c r="Z25" s="138"/>
      <c r="AA25" s="138"/>
      <c r="AB25" s="138"/>
      <c r="AC25" s="138"/>
      <c r="AD25" s="138"/>
      <c r="AE25" s="138" t="s">
        <v>106</v>
      </c>
      <c r="AF25" s="138">
        <v>0</v>
      </c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2">
      <c r="A26" s="139">
        <v>10</v>
      </c>
      <c r="B26" s="139" t="s">
        <v>58</v>
      </c>
      <c r="C26" s="177" t="s">
        <v>133</v>
      </c>
      <c r="D26" s="145" t="s">
        <v>134</v>
      </c>
      <c r="E26" s="152">
        <v>8</v>
      </c>
      <c r="F26" s="155">
        <f>H26+J26</f>
        <v>0</v>
      </c>
      <c r="G26" s="156">
        <f>ROUND(E26*F26,2)</f>
        <v>0</v>
      </c>
      <c r="H26" s="156"/>
      <c r="I26" s="156">
        <f>ROUND(E26*H26,2)</f>
        <v>0</v>
      </c>
      <c r="J26" s="156"/>
      <c r="K26" s="156">
        <f>ROUND(E26*J26,2)</f>
        <v>0</v>
      </c>
      <c r="L26" s="156">
        <v>0</v>
      </c>
      <c r="M26" s="156">
        <f>G26*(1+L26/100)</f>
        <v>0</v>
      </c>
      <c r="N26" s="146">
        <v>0</v>
      </c>
      <c r="O26" s="146">
        <f>ROUND(E26*N26,5)</f>
        <v>0</v>
      </c>
      <c r="P26" s="146">
        <v>0</v>
      </c>
      <c r="Q26" s="146">
        <f>ROUND(E26*P26,5)</f>
        <v>0</v>
      </c>
      <c r="R26" s="146"/>
      <c r="S26" s="146"/>
      <c r="T26" s="147">
        <v>0</v>
      </c>
      <c r="U26" s="146">
        <f>ROUND(E26*T26,2)</f>
        <v>0</v>
      </c>
      <c r="V26" s="138"/>
      <c r="W26" s="138"/>
      <c r="X26" s="138"/>
      <c r="Y26" s="138"/>
      <c r="Z26" s="138"/>
      <c r="AA26" s="138"/>
      <c r="AB26" s="138"/>
      <c r="AC26" s="138"/>
      <c r="AD26" s="138"/>
      <c r="AE26" s="138" t="s">
        <v>110</v>
      </c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x14ac:dyDescent="0.2">
      <c r="A27" s="140" t="s">
        <v>99</v>
      </c>
      <c r="B27" s="140" t="s">
        <v>58</v>
      </c>
      <c r="C27" s="179" t="s">
        <v>59</v>
      </c>
      <c r="D27" s="149"/>
      <c r="E27" s="154"/>
      <c r="F27" s="157"/>
      <c r="G27" s="157">
        <f>SUMIF(AE28:AE29,"&lt;&gt;NOR",G28:G29)</f>
        <v>0</v>
      </c>
      <c r="H27" s="157"/>
      <c r="I27" s="157">
        <f>SUM(I28:I29)</f>
        <v>0</v>
      </c>
      <c r="J27" s="157"/>
      <c r="K27" s="157">
        <f>SUM(K28:K29)</f>
        <v>0</v>
      </c>
      <c r="L27" s="157"/>
      <c r="M27" s="157">
        <f>SUM(M28:M29)</f>
        <v>0</v>
      </c>
      <c r="N27" s="150"/>
      <c r="O27" s="150">
        <f>SUM(O28:O29)</f>
        <v>6.6831500000000004</v>
      </c>
      <c r="P27" s="150"/>
      <c r="Q27" s="150">
        <f>SUM(Q28:Q29)</f>
        <v>0</v>
      </c>
      <c r="R27" s="150"/>
      <c r="S27" s="150"/>
      <c r="T27" s="151"/>
      <c r="U27" s="150">
        <f>SUM(U28:U29)</f>
        <v>13.69</v>
      </c>
      <c r="AE27" t="s">
        <v>100</v>
      </c>
    </row>
    <row r="28" spans="1:60" ht="22.5" outlineLevel="1" x14ac:dyDescent="0.2">
      <c r="A28" s="139">
        <v>11</v>
      </c>
      <c r="B28" s="139" t="s">
        <v>135</v>
      </c>
      <c r="C28" s="177" t="s">
        <v>136</v>
      </c>
      <c r="D28" s="145" t="s">
        <v>109</v>
      </c>
      <c r="E28" s="152">
        <v>36.5</v>
      </c>
      <c r="F28" s="155">
        <f>H28+J28</f>
        <v>0</v>
      </c>
      <c r="G28" s="156">
        <f>ROUND(E28*F28,2)</f>
        <v>0</v>
      </c>
      <c r="H28" s="156"/>
      <c r="I28" s="156">
        <f>ROUND(E28*H28,2)</f>
        <v>0</v>
      </c>
      <c r="J28" s="156"/>
      <c r="K28" s="156">
        <f>ROUND(E28*J28,2)</f>
        <v>0</v>
      </c>
      <c r="L28" s="156">
        <v>0</v>
      </c>
      <c r="M28" s="156">
        <f>G28*(1+L28/100)</f>
        <v>0</v>
      </c>
      <c r="N28" s="146">
        <v>0.18310000000000001</v>
      </c>
      <c r="O28" s="146">
        <f>ROUND(E28*N28,5)</f>
        <v>6.6831500000000004</v>
      </c>
      <c r="P28" s="146">
        <v>0</v>
      </c>
      <c r="Q28" s="146">
        <f>ROUND(E28*P28,5)</f>
        <v>0</v>
      </c>
      <c r="R28" s="146"/>
      <c r="S28" s="146"/>
      <c r="T28" s="147">
        <v>0.375</v>
      </c>
      <c r="U28" s="146">
        <f>ROUND(E28*T28,2)</f>
        <v>13.69</v>
      </c>
      <c r="V28" s="138"/>
      <c r="W28" s="138"/>
      <c r="X28" s="138"/>
      <c r="Y28" s="138"/>
      <c r="Z28" s="138"/>
      <c r="AA28" s="138"/>
      <c r="AB28" s="138"/>
      <c r="AC28" s="138"/>
      <c r="AD28" s="138"/>
      <c r="AE28" s="138" t="s">
        <v>110</v>
      </c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outlineLevel="1" x14ac:dyDescent="0.2">
      <c r="A29" s="139"/>
      <c r="B29" s="139"/>
      <c r="C29" s="178" t="s">
        <v>137</v>
      </c>
      <c r="D29" s="148"/>
      <c r="E29" s="153">
        <v>36.5</v>
      </c>
      <c r="F29" s="156"/>
      <c r="G29" s="156"/>
      <c r="H29" s="156"/>
      <c r="I29" s="156"/>
      <c r="J29" s="156"/>
      <c r="K29" s="156"/>
      <c r="L29" s="156"/>
      <c r="M29" s="156"/>
      <c r="N29" s="146"/>
      <c r="O29" s="146"/>
      <c r="P29" s="146"/>
      <c r="Q29" s="146"/>
      <c r="R29" s="146"/>
      <c r="S29" s="146"/>
      <c r="T29" s="147"/>
      <c r="U29" s="146"/>
      <c r="V29" s="138"/>
      <c r="W29" s="138"/>
      <c r="X29" s="138"/>
      <c r="Y29" s="138"/>
      <c r="Z29" s="138"/>
      <c r="AA29" s="138"/>
      <c r="AB29" s="138"/>
      <c r="AC29" s="138"/>
      <c r="AD29" s="138"/>
      <c r="AE29" s="138" t="s">
        <v>106</v>
      </c>
      <c r="AF29" s="138">
        <v>0</v>
      </c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</row>
    <row r="30" spans="1:60" x14ac:dyDescent="0.2">
      <c r="A30" s="140" t="s">
        <v>99</v>
      </c>
      <c r="B30" s="140" t="s">
        <v>60</v>
      </c>
      <c r="C30" s="179" t="s">
        <v>61</v>
      </c>
      <c r="D30" s="149"/>
      <c r="E30" s="154"/>
      <c r="F30" s="157"/>
      <c r="G30" s="157">
        <f>SUMIF(AE31:AE33,"&lt;&gt;NOR",G31:G33)</f>
        <v>0</v>
      </c>
      <c r="H30" s="157"/>
      <c r="I30" s="157">
        <f>SUM(I31:I33)</f>
        <v>0</v>
      </c>
      <c r="J30" s="157"/>
      <c r="K30" s="157">
        <f>SUM(K31:K33)</f>
        <v>0</v>
      </c>
      <c r="L30" s="157"/>
      <c r="M30" s="157">
        <f>SUM(M31:M33)</f>
        <v>0</v>
      </c>
      <c r="N30" s="150"/>
      <c r="O30" s="150">
        <f>SUM(O31:O33)</f>
        <v>0.95913000000000004</v>
      </c>
      <c r="P30" s="150"/>
      <c r="Q30" s="150">
        <f>SUM(Q31:Q33)</f>
        <v>0</v>
      </c>
      <c r="R30" s="150"/>
      <c r="S30" s="150"/>
      <c r="T30" s="151"/>
      <c r="U30" s="150">
        <f>SUM(U31:U33)</f>
        <v>20.36</v>
      </c>
      <c r="AE30" t="s">
        <v>100</v>
      </c>
    </row>
    <row r="31" spans="1:60" outlineLevel="1" x14ac:dyDescent="0.2">
      <c r="A31" s="139">
        <v>12</v>
      </c>
      <c r="B31" s="139" t="s">
        <v>138</v>
      </c>
      <c r="C31" s="177" t="s">
        <v>139</v>
      </c>
      <c r="D31" s="145" t="s">
        <v>109</v>
      </c>
      <c r="E31" s="152">
        <v>30.84</v>
      </c>
      <c r="F31" s="155">
        <f>H31+J31</f>
        <v>0</v>
      </c>
      <c r="G31" s="156">
        <f>ROUND(E31*F31,2)</f>
        <v>0</v>
      </c>
      <c r="H31" s="156"/>
      <c r="I31" s="156">
        <f>ROUND(E31*H31,2)</f>
        <v>0</v>
      </c>
      <c r="J31" s="156"/>
      <c r="K31" s="156">
        <f>ROUND(E31*J31,2)</f>
        <v>0</v>
      </c>
      <c r="L31" s="156">
        <v>0</v>
      </c>
      <c r="M31" s="156">
        <f>G31*(1+L31/100)</f>
        <v>0</v>
      </c>
      <c r="N31" s="146">
        <v>2.6460000000000001E-2</v>
      </c>
      <c r="O31" s="146">
        <f>ROUND(E31*N31,5)</f>
        <v>0.81603000000000003</v>
      </c>
      <c r="P31" s="146">
        <v>0</v>
      </c>
      <c r="Q31" s="146">
        <f>ROUND(E31*P31,5)</f>
        <v>0</v>
      </c>
      <c r="R31" s="146"/>
      <c r="S31" s="146"/>
      <c r="T31" s="147">
        <v>0.41499999999999998</v>
      </c>
      <c r="U31" s="146">
        <f>ROUND(E31*T31,2)</f>
        <v>12.8</v>
      </c>
      <c r="V31" s="138"/>
      <c r="W31" s="138"/>
      <c r="X31" s="138"/>
      <c r="Y31" s="138"/>
      <c r="Z31" s="138"/>
      <c r="AA31" s="138"/>
      <c r="AB31" s="138"/>
      <c r="AC31" s="138"/>
      <c r="AD31" s="138"/>
      <c r="AE31" s="138" t="s">
        <v>110</v>
      </c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outlineLevel="1" x14ac:dyDescent="0.2">
      <c r="A32" s="139"/>
      <c r="B32" s="139"/>
      <c r="C32" s="178" t="s">
        <v>140</v>
      </c>
      <c r="D32" s="148"/>
      <c r="E32" s="153">
        <v>30.84</v>
      </c>
      <c r="F32" s="156"/>
      <c r="G32" s="156"/>
      <c r="H32" s="156"/>
      <c r="I32" s="156"/>
      <c r="J32" s="156"/>
      <c r="K32" s="156"/>
      <c r="L32" s="156"/>
      <c r="M32" s="156"/>
      <c r="N32" s="146"/>
      <c r="O32" s="146"/>
      <c r="P32" s="146"/>
      <c r="Q32" s="146"/>
      <c r="R32" s="146"/>
      <c r="S32" s="146"/>
      <c r="T32" s="147"/>
      <c r="U32" s="146"/>
      <c r="V32" s="138"/>
      <c r="W32" s="138"/>
      <c r="X32" s="138"/>
      <c r="Y32" s="138"/>
      <c r="Z32" s="138"/>
      <c r="AA32" s="138"/>
      <c r="AB32" s="138"/>
      <c r="AC32" s="138"/>
      <c r="AD32" s="138"/>
      <c r="AE32" s="138" t="s">
        <v>106</v>
      </c>
      <c r="AF32" s="138">
        <v>0</v>
      </c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outlineLevel="1" x14ac:dyDescent="0.2">
      <c r="A33" s="139">
        <v>13</v>
      </c>
      <c r="B33" s="139" t="s">
        <v>141</v>
      </c>
      <c r="C33" s="177" t="s">
        <v>142</v>
      </c>
      <c r="D33" s="145" t="s">
        <v>109</v>
      </c>
      <c r="E33" s="152">
        <v>30.84</v>
      </c>
      <c r="F33" s="155">
        <f>H33+J33</f>
        <v>0</v>
      </c>
      <c r="G33" s="156">
        <f>ROUND(E33*F33,2)</f>
        <v>0</v>
      </c>
      <c r="H33" s="156"/>
      <c r="I33" s="156">
        <f>ROUND(E33*H33,2)</f>
        <v>0</v>
      </c>
      <c r="J33" s="156"/>
      <c r="K33" s="156">
        <f>ROUND(E33*J33,2)</f>
        <v>0</v>
      </c>
      <c r="L33" s="156">
        <v>0</v>
      </c>
      <c r="M33" s="156">
        <f>G33*(1+L33/100)</f>
        <v>0</v>
      </c>
      <c r="N33" s="146">
        <v>4.64E-3</v>
      </c>
      <c r="O33" s="146">
        <f>ROUND(E33*N33,5)</f>
        <v>0.1431</v>
      </c>
      <c r="P33" s="146">
        <v>0</v>
      </c>
      <c r="Q33" s="146">
        <f>ROUND(E33*P33,5)</f>
        <v>0</v>
      </c>
      <c r="R33" s="146"/>
      <c r="S33" s="146"/>
      <c r="T33" s="147">
        <v>0.245</v>
      </c>
      <c r="U33" s="146">
        <f>ROUND(E33*T33,2)</f>
        <v>7.56</v>
      </c>
      <c r="V33" s="138"/>
      <c r="W33" s="138"/>
      <c r="X33" s="138"/>
      <c r="Y33" s="138"/>
      <c r="Z33" s="138"/>
      <c r="AA33" s="138"/>
      <c r="AB33" s="138"/>
      <c r="AC33" s="138"/>
      <c r="AD33" s="138"/>
      <c r="AE33" s="138" t="s">
        <v>110</v>
      </c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x14ac:dyDescent="0.2">
      <c r="A34" s="140" t="s">
        <v>99</v>
      </c>
      <c r="B34" s="140" t="s">
        <v>62</v>
      </c>
      <c r="C34" s="179" t="s">
        <v>63</v>
      </c>
      <c r="D34" s="149"/>
      <c r="E34" s="154"/>
      <c r="F34" s="157"/>
      <c r="G34" s="157">
        <f>SUMIF(AE35:AE35,"&lt;&gt;NOR",G35:G35)</f>
        <v>0</v>
      </c>
      <c r="H34" s="157"/>
      <c r="I34" s="157">
        <f>SUM(I35:I35)</f>
        <v>0</v>
      </c>
      <c r="J34" s="157"/>
      <c r="K34" s="157">
        <f>SUM(K35:K35)</f>
        <v>0</v>
      </c>
      <c r="L34" s="157"/>
      <c r="M34" s="157">
        <f>SUM(M35:M35)</f>
        <v>0</v>
      </c>
      <c r="N34" s="150"/>
      <c r="O34" s="150">
        <f>SUM(O35:O35)</f>
        <v>9.1045599999999993</v>
      </c>
      <c r="P34" s="150"/>
      <c r="Q34" s="150">
        <f>SUM(Q35:Q35)</f>
        <v>0</v>
      </c>
      <c r="R34" s="150"/>
      <c r="S34" s="150"/>
      <c r="T34" s="151"/>
      <c r="U34" s="150">
        <f>SUM(U35:U35)</f>
        <v>10.220000000000001</v>
      </c>
      <c r="AE34" t="s">
        <v>100</v>
      </c>
    </row>
    <row r="35" spans="1:60" ht="22.5" outlineLevel="1" x14ac:dyDescent="0.2">
      <c r="A35" s="139">
        <v>14</v>
      </c>
      <c r="B35" s="139" t="s">
        <v>143</v>
      </c>
      <c r="C35" s="177" t="s">
        <v>144</v>
      </c>
      <c r="D35" s="145" t="s">
        <v>128</v>
      </c>
      <c r="E35" s="152">
        <v>73</v>
      </c>
      <c r="F35" s="155">
        <f>H35+J35</f>
        <v>0</v>
      </c>
      <c r="G35" s="156">
        <f>ROUND(E35*F35,2)</f>
        <v>0</v>
      </c>
      <c r="H35" s="156"/>
      <c r="I35" s="156">
        <f>ROUND(E35*H35,2)</f>
        <v>0</v>
      </c>
      <c r="J35" s="156"/>
      <c r="K35" s="156">
        <f>ROUND(E35*J35,2)</f>
        <v>0</v>
      </c>
      <c r="L35" s="156">
        <v>0</v>
      </c>
      <c r="M35" s="156">
        <f>G35*(1+L35/100)</f>
        <v>0</v>
      </c>
      <c r="N35" s="146">
        <v>0.12472</v>
      </c>
      <c r="O35" s="146">
        <f>ROUND(E35*N35,5)</f>
        <v>9.1045599999999993</v>
      </c>
      <c r="P35" s="146">
        <v>0</v>
      </c>
      <c r="Q35" s="146">
        <f>ROUND(E35*P35,5)</f>
        <v>0</v>
      </c>
      <c r="R35" s="146"/>
      <c r="S35" s="146"/>
      <c r="T35" s="147">
        <v>0.14000000000000001</v>
      </c>
      <c r="U35" s="146">
        <f>ROUND(E35*T35,2)</f>
        <v>10.220000000000001</v>
      </c>
      <c r="V35" s="138"/>
      <c r="W35" s="138"/>
      <c r="X35" s="138"/>
      <c r="Y35" s="138"/>
      <c r="Z35" s="138"/>
      <c r="AA35" s="138"/>
      <c r="AB35" s="138"/>
      <c r="AC35" s="138"/>
      <c r="AD35" s="138"/>
      <c r="AE35" s="138" t="s">
        <v>110</v>
      </c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x14ac:dyDescent="0.2">
      <c r="A36" s="140" t="s">
        <v>99</v>
      </c>
      <c r="B36" s="140" t="s">
        <v>64</v>
      </c>
      <c r="C36" s="179" t="s">
        <v>65</v>
      </c>
      <c r="D36" s="149"/>
      <c r="E36" s="154"/>
      <c r="F36" s="157"/>
      <c r="G36" s="157">
        <f>SUMIF(AE37:AE43,"&lt;&gt;NOR",G37:G43)</f>
        <v>0</v>
      </c>
      <c r="H36" s="157"/>
      <c r="I36" s="157">
        <f>SUM(I37:I43)</f>
        <v>0</v>
      </c>
      <c r="J36" s="157"/>
      <c r="K36" s="157">
        <f>SUM(K37:K43)</f>
        <v>0</v>
      </c>
      <c r="L36" s="157"/>
      <c r="M36" s="157">
        <f>SUM(M37:M43)</f>
        <v>0</v>
      </c>
      <c r="N36" s="150"/>
      <c r="O36" s="150">
        <f>SUM(O37:O43)</f>
        <v>3.9199999999999999E-3</v>
      </c>
      <c r="P36" s="150"/>
      <c r="Q36" s="150">
        <f>SUM(Q37:Q43)</f>
        <v>2.96088</v>
      </c>
      <c r="R36" s="150"/>
      <c r="S36" s="150"/>
      <c r="T36" s="151"/>
      <c r="U36" s="150">
        <f>SUM(U37:U43)</f>
        <v>23.4</v>
      </c>
      <c r="AE36" t="s">
        <v>100</v>
      </c>
    </row>
    <row r="37" spans="1:60" outlineLevel="1" x14ac:dyDescent="0.2">
      <c r="A37" s="139">
        <v>15</v>
      </c>
      <c r="B37" s="139" t="s">
        <v>145</v>
      </c>
      <c r="C37" s="177" t="s">
        <v>146</v>
      </c>
      <c r="D37" s="145" t="s">
        <v>109</v>
      </c>
      <c r="E37" s="152">
        <v>30.84</v>
      </c>
      <c r="F37" s="155">
        <f>H37+J37</f>
        <v>0</v>
      </c>
      <c r="G37" s="156">
        <f>ROUND(E37*F37,2)</f>
        <v>0</v>
      </c>
      <c r="H37" s="156"/>
      <c r="I37" s="156">
        <f>ROUND(E37*H37,2)</f>
        <v>0</v>
      </c>
      <c r="J37" s="156"/>
      <c r="K37" s="156">
        <f>ROUND(E37*J37,2)</f>
        <v>0</v>
      </c>
      <c r="L37" s="156">
        <v>0</v>
      </c>
      <c r="M37" s="156">
        <f>G37*(1+L37/100)</f>
        <v>0</v>
      </c>
      <c r="N37" s="146">
        <v>0</v>
      </c>
      <c r="O37" s="146">
        <f>ROUND(E37*N37,5)</f>
        <v>0</v>
      </c>
      <c r="P37" s="146">
        <v>6.8000000000000005E-2</v>
      </c>
      <c r="Q37" s="146">
        <f>ROUND(E37*P37,5)</f>
        <v>2.0971199999999999</v>
      </c>
      <c r="R37" s="146"/>
      <c r="S37" s="146"/>
      <c r="T37" s="147">
        <v>0.35</v>
      </c>
      <c r="U37" s="146">
        <f>ROUND(E37*T37,2)</f>
        <v>10.79</v>
      </c>
      <c r="V37" s="138"/>
      <c r="W37" s="138"/>
      <c r="X37" s="138"/>
      <c r="Y37" s="138"/>
      <c r="Z37" s="138"/>
      <c r="AA37" s="138"/>
      <c r="AB37" s="138"/>
      <c r="AC37" s="138"/>
      <c r="AD37" s="138"/>
      <c r="AE37" s="138" t="s">
        <v>110</v>
      </c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outlineLevel="1" x14ac:dyDescent="0.2">
      <c r="A38" s="139"/>
      <c r="B38" s="139"/>
      <c r="C38" s="178" t="s">
        <v>147</v>
      </c>
      <c r="D38" s="148"/>
      <c r="E38" s="153">
        <v>22.6</v>
      </c>
      <c r="F38" s="156"/>
      <c r="G38" s="156"/>
      <c r="H38" s="156"/>
      <c r="I38" s="156"/>
      <c r="J38" s="156"/>
      <c r="K38" s="156"/>
      <c r="L38" s="156"/>
      <c r="M38" s="156"/>
      <c r="N38" s="146"/>
      <c r="O38" s="146"/>
      <c r="P38" s="146"/>
      <c r="Q38" s="146"/>
      <c r="R38" s="146"/>
      <c r="S38" s="146"/>
      <c r="T38" s="147"/>
      <c r="U38" s="146"/>
      <c r="V38" s="138"/>
      <c r="W38" s="138"/>
      <c r="X38" s="138"/>
      <c r="Y38" s="138"/>
      <c r="Z38" s="138"/>
      <c r="AA38" s="138"/>
      <c r="AB38" s="138"/>
      <c r="AC38" s="138"/>
      <c r="AD38" s="138"/>
      <c r="AE38" s="138" t="s">
        <v>106</v>
      </c>
      <c r="AF38" s="138">
        <v>0</v>
      </c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outlineLevel="1" x14ac:dyDescent="0.2">
      <c r="A39" s="139"/>
      <c r="B39" s="139"/>
      <c r="C39" s="178" t="s">
        <v>148</v>
      </c>
      <c r="D39" s="148"/>
      <c r="E39" s="153">
        <v>8.24</v>
      </c>
      <c r="F39" s="156"/>
      <c r="G39" s="156"/>
      <c r="H39" s="156"/>
      <c r="I39" s="156"/>
      <c r="J39" s="156"/>
      <c r="K39" s="156"/>
      <c r="L39" s="156"/>
      <c r="M39" s="156"/>
      <c r="N39" s="146"/>
      <c r="O39" s="146"/>
      <c r="P39" s="146"/>
      <c r="Q39" s="146"/>
      <c r="R39" s="146"/>
      <c r="S39" s="146"/>
      <c r="T39" s="147"/>
      <c r="U39" s="146"/>
      <c r="V39" s="138"/>
      <c r="W39" s="138"/>
      <c r="X39" s="138"/>
      <c r="Y39" s="138"/>
      <c r="Z39" s="138"/>
      <c r="AA39" s="138"/>
      <c r="AB39" s="138"/>
      <c r="AC39" s="138"/>
      <c r="AD39" s="138"/>
      <c r="AE39" s="138" t="s">
        <v>106</v>
      </c>
      <c r="AF39" s="138">
        <v>0</v>
      </c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outlineLevel="1" x14ac:dyDescent="0.2">
      <c r="A40" s="139">
        <v>16</v>
      </c>
      <c r="B40" s="139" t="s">
        <v>149</v>
      </c>
      <c r="C40" s="177" t="s">
        <v>150</v>
      </c>
      <c r="D40" s="145" t="s">
        <v>128</v>
      </c>
      <c r="E40" s="152">
        <v>8</v>
      </c>
      <c r="F40" s="155">
        <f>H40+J40</f>
        <v>0</v>
      </c>
      <c r="G40" s="156">
        <f>ROUND(E40*F40,2)</f>
        <v>0</v>
      </c>
      <c r="H40" s="156"/>
      <c r="I40" s="156">
        <f>ROUND(E40*H40,2)</f>
        <v>0</v>
      </c>
      <c r="J40" s="156"/>
      <c r="K40" s="156">
        <f>ROUND(E40*J40,2)</f>
        <v>0</v>
      </c>
      <c r="L40" s="156">
        <v>0</v>
      </c>
      <c r="M40" s="156">
        <f>G40*(1+L40/100)</f>
        <v>0</v>
      </c>
      <c r="N40" s="146">
        <v>4.8999999999999998E-4</v>
      </c>
      <c r="O40" s="146">
        <f>ROUND(E40*N40,5)</f>
        <v>3.9199999999999999E-3</v>
      </c>
      <c r="P40" s="146">
        <v>5.3999999999999999E-2</v>
      </c>
      <c r="Q40" s="146">
        <f>ROUND(E40*P40,5)</f>
        <v>0.432</v>
      </c>
      <c r="R40" s="146"/>
      <c r="S40" s="146"/>
      <c r="T40" s="147">
        <v>0.72899999999999998</v>
      </c>
      <c r="U40" s="146">
        <f>ROUND(E40*T40,2)</f>
        <v>5.83</v>
      </c>
      <c r="V40" s="138"/>
      <c r="W40" s="138"/>
      <c r="X40" s="138"/>
      <c r="Y40" s="138"/>
      <c r="Z40" s="138"/>
      <c r="AA40" s="138"/>
      <c r="AB40" s="138"/>
      <c r="AC40" s="138"/>
      <c r="AD40" s="138"/>
      <c r="AE40" s="138" t="s">
        <v>110</v>
      </c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outlineLevel="1" x14ac:dyDescent="0.2">
      <c r="A41" s="139"/>
      <c r="B41" s="139"/>
      <c r="C41" s="178" t="s">
        <v>151</v>
      </c>
      <c r="D41" s="148"/>
      <c r="E41" s="153">
        <v>8</v>
      </c>
      <c r="F41" s="156"/>
      <c r="G41" s="156"/>
      <c r="H41" s="156"/>
      <c r="I41" s="156"/>
      <c r="J41" s="156"/>
      <c r="K41" s="156"/>
      <c r="L41" s="156"/>
      <c r="M41" s="156"/>
      <c r="N41" s="146"/>
      <c r="O41" s="146"/>
      <c r="P41" s="146"/>
      <c r="Q41" s="146"/>
      <c r="R41" s="146"/>
      <c r="S41" s="146"/>
      <c r="T41" s="147"/>
      <c r="U41" s="146"/>
      <c r="V41" s="138"/>
      <c r="W41" s="138"/>
      <c r="X41" s="138"/>
      <c r="Y41" s="138"/>
      <c r="Z41" s="138"/>
      <c r="AA41" s="138"/>
      <c r="AB41" s="138"/>
      <c r="AC41" s="138"/>
      <c r="AD41" s="138"/>
      <c r="AE41" s="138" t="s">
        <v>106</v>
      </c>
      <c r="AF41" s="138">
        <v>0</v>
      </c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</row>
    <row r="42" spans="1:60" outlineLevel="1" x14ac:dyDescent="0.2">
      <c r="A42" s="139">
        <v>17</v>
      </c>
      <c r="B42" s="139" t="s">
        <v>152</v>
      </c>
      <c r="C42" s="177" t="s">
        <v>153</v>
      </c>
      <c r="D42" s="145" t="s">
        <v>113</v>
      </c>
      <c r="E42" s="152">
        <v>4.22</v>
      </c>
      <c r="F42" s="155">
        <f>H42+J42</f>
        <v>0</v>
      </c>
      <c r="G42" s="156">
        <f>ROUND(E42*F42,2)</f>
        <v>0</v>
      </c>
      <c r="H42" s="156"/>
      <c r="I42" s="156">
        <f>ROUND(E42*H42,2)</f>
        <v>0</v>
      </c>
      <c r="J42" s="156"/>
      <c r="K42" s="156">
        <f>ROUND(E42*J42,2)</f>
        <v>0</v>
      </c>
      <c r="L42" s="156">
        <v>0</v>
      </c>
      <c r="M42" s="156">
        <f>G42*(1+L42/100)</f>
        <v>0</v>
      </c>
      <c r="N42" s="146">
        <v>0</v>
      </c>
      <c r="O42" s="146">
        <f>ROUND(E42*N42,5)</f>
        <v>0</v>
      </c>
      <c r="P42" s="146">
        <v>0</v>
      </c>
      <c r="Q42" s="146">
        <f>ROUND(E42*P42,5)</f>
        <v>0</v>
      </c>
      <c r="R42" s="146"/>
      <c r="S42" s="146"/>
      <c r="T42" s="147">
        <v>0</v>
      </c>
      <c r="U42" s="146">
        <f>ROUND(E42*T42,2)</f>
        <v>0</v>
      </c>
      <c r="V42" s="138"/>
      <c r="W42" s="138"/>
      <c r="X42" s="138"/>
      <c r="Y42" s="138"/>
      <c r="Z42" s="138"/>
      <c r="AA42" s="138"/>
      <c r="AB42" s="138"/>
      <c r="AC42" s="138"/>
      <c r="AD42" s="138"/>
      <c r="AE42" s="138" t="s">
        <v>110</v>
      </c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outlineLevel="1" x14ac:dyDescent="0.2">
      <c r="A43" s="139">
        <v>18</v>
      </c>
      <c r="B43" s="139" t="s">
        <v>154</v>
      </c>
      <c r="C43" s="177" t="s">
        <v>155</v>
      </c>
      <c r="D43" s="145" t="s">
        <v>109</v>
      </c>
      <c r="E43" s="152">
        <v>30.84</v>
      </c>
      <c r="F43" s="155">
        <f>H43+J43</f>
        <v>0</v>
      </c>
      <c r="G43" s="156">
        <f>ROUND(E43*F43,2)</f>
        <v>0</v>
      </c>
      <c r="H43" s="156"/>
      <c r="I43" s="156">
        <f>ROUND(E43*H43,2)</f>
        <v>0</v>
      </c>
      <c r="J43" s="156"/>
      <c r="K43" s="156">
        <f>ROUND(E43*J43,2)</f>
        <v>0</v>
      </c>
      <c r="L43" s="156">
        <v>0</v>
      </c>
      <c r="M43" s="156">
        <f>G43*(1+L43/100)</f>
        <v>0</v>
      </c>
      <c r="N43" s="146">
        <v>0</v>
      </c>
      <c r="O43" s="146">
        <f>ROUND(E43*N43,5)</f>
        <v>0</v>
      </c>
      <c r="P43" s="146">
        <v>1.4E-2</v>
      </c>
      <c r="Q43" s="146">
        <f>ROUND(E43*P43,5)</f>
        <v>0.43175999999999998</v>
      </c>
      <c r="R43" s="146"/>
      <c r="S43" s="146"/>
      <c r="T43" s="147">
        <v>0.22</v>
      </c>
      <c r="U43" s="146">
        <f>ROUND(E43*T43,2)</f>
        <v>6.78</v>
      </c>
      <c r="V43" s="138"/>
      <c r="W43" s="138"/>
      <c r="X43" s="138"/>
      <c r="Y43" s="138"/>
      <c r="Z43" s="138"/>
      <c r="AA43" s="138"/>
      <c r="AB43" s="138"/>
      <c r="AC43" s="138"/>
      <c r="AD43" s="138"/>
      <c r="AE43" s="138" t="s">
        <v>110</v>
      </c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</row>
    <row r="44" spans="1:60" x14ac:dyDescent="0.2">
      <c r="A44" s="140" t="s">
        <v>99</v>
      </c>
      <c r="B44" s="140" t="s">
        <v>66</v>
      </c>
      <c r="C44" s="179" t="s">
        <v>67</v>
      </c>
      <c r="D44" s="149"/>
      <c r="E44" s="154"/>
      <c r="F44" s="157"/>
      <c r="G44" s="157">
        <f>SUMIF(AE45:AE45,"&lt;&gt;NOR",G45:G45)</f>
        <v>0</v>
      </c>
      <c r="H44" s="157"/>
      <c r="I44" s="157">
        <f>SUM(I45:I45)</f>
        <v>0</v>
      </c>
      <c r="J44" s="157"/>
      <c r="K44" s="157">
        <f>SUM(K45:K45)</f>
        <v>0</v>
      </c>
      <c r="L44" s="157"/>
      <c r="M44" s="157">
        <f>SUM(M45:M45)</f>
        <v>0</v>
      </c>
      <c r="N44" s="150"/>
      <c r="O44" s="150">
        <f>SUM(O45:O45)</f>
        <v>0</v>
      </c>
      <c r="P44" s="150"/>
      <c r="Q44" s="150">
        <f>SUM(Q45:Q45)</f>
        <v>0</v>
      </c>
      <c r="R44" s="150"/>
      <c r="S44" s="150"/>
      <c r="T44" s="151"/>
      <c r="U44" s="150">
        <f>SUM(U45:U45)</f>
        <v>5.14</v>
      </c>
      <c r="AE44" t="s">
        <v>100</v>
      </c>
    </row>
    <row r="45" spans="1:60" outlineLevel="1" x14ac:dyDescent="0.2">
      <c r="A45" s="139">
        <v>19</v>
      </c>
      <c r="B45" s="139" t="s">
        <v>156</v>
      </c>
      <c r="C45" s="177" t="s">
        <v>157</v>
      </c>
      <c r="D45" s="145" t="s">
        <v>113</v>
      </c>
      <c r="E45" s="152">
        <v>16.75507</v>
      </c>
      <c r="F45" s="155">
        <f>H45+J45</f>
        <v>0</v>
      </c>
      <c r="G45" s="156">
        <f>ROUND(E45*F45,2)</f>
        <v>0</v>
      </c>
      <c r="H45" s="156"/>
      <c r="I45" s="156">
        <f>ROUND(E45*H45,2)</f>
        <v>0</v>
      </c>
      <c r="J45" s="156"/>
      <c r="K45" s="156">
        <f>ROUND(E45*J45,2)</f>
        <v>0</v>
      </c>
      <c r="L45" s="156">
        <v>0</v>
      </c>
      <c r="M45" s="156">
        <f>G45*(1+L45/100)</f>
        <v>0</v>
      </c>
      <c r="N45" s="146">
        <v>0</v>
      </c>
      <c r="O45" s="146">
        <f>ROUND(E45*N45,5)</f>
        <v>0</v>
      </c>
      <c r="P45" s="146">
        <v>0</v>
      </c>
      <c r="Q45" s="146">
        <f>ROUND(E45*P45,5)</f>
        <v>0</v>
      </c>
      <c r="R45" s="146"/>
      <c r="S45" s="146"/>
      <c r="T45" s="147">
        <v>0.307</v>
      </c>
      <c r="U45" s="146">
        <f>ROUND(E45*T45,2)</f>
        <v>5.14</v>
      </c>
      <c r="V45" s="138"/>
      <c r="W45" s="138"/>
      <c r="X45" s="138"/>
      <c r="Y45" s="138"/>
      <c r="Z45" s="138"/>
      <c r="AA45" s="138"/>
      <c r="AB45" s="138"/>
      <c r="AC45" s="138"/>
      <c r="AD45" s="138"/>
      <c r="AE45" s="138" t="s">
        <v>158</v>
      </c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x14ac:dyDescent="0.2">
      <c r="A46" s="140" t="s">
        <v>99</v>
      </c>
      <c r="B46" s="140" t="s">
        <v>68</v>
      </c>
      <c r="C46" s="179" t="s">
        <v>69</v>
      </c>
      <c r="D46" s="149"/>
      <c r="E46" s="154"/>
      <c r="F46" s="157"/>
      <c r="G46" s="157">
        <f>SUMIF(AE47:AE47,"&lt;&gt;NOR",G47:G47)</f>
        <v>0</v>
      </c>
      <c r="H46" s="157"/>
      <c r="I46" s="157">
        <f>SUM(I47:I47)</f>
        <v>0</v>
      </c>
      <c r="J46" s="157"/>
      <c r="K46" s="157">
        <f>SUM(K47:K47)</f>
        <v>0</v>
      </c>
      <c r="L46" s="157"/>
      <c r="M46" s="157">
        <f>SUM(M47:M47)</f>
        <v>0</v>
      </c>
      <c r="N46" s="150"/>
      <c r="O46" s="150">
        <f>SUM(O47:O47)</f>
        <v>1.264E-2</v>
      </c>
      <c r="P46" s="150"/>
      <c r="Q46" s="150">
        <f>SUM(Q47:Q47)</f>
        <v>0</v>
      </c>
      <c r="R46" s="150"/>
      <c r="S46" s="150"/>
      <c r="T46" s="151"/>
      <c r="U46" s="150">
        <f>SUM(U47:U47)</f>
        <v>4.75</v>
      </c>
      <c r="AE46" t="s">
        <v>100</v>
      </c>
    </row>
    <row r="47" spans="1:60" ht="22.5" outlineLevel="1" x14ac:dyDescent="0.2">
      <c r="A47" s="139">
        <v>20</v>
      </c>
      <c r="B47" s="139" t="s">
        <v>159</v>
      </c>
      <c r="C47" s="177" t="s">
        <v>160</v>
      </c>
      <c r="D47" s="145" t="s">
        <v>109</v>
      </c>
      <c r="E47" s="152">
        <v>30.84</v>
      </c>
      <c r="F47" s="155">
        <f>H47+J47</f>
        <v>0</v>
      </c>
      <c r="G47" s="156">
        <f>ROUND(E47*F47,2)</f>
        <v>0</v>
      </c>
      <c r="H47" s="156"/>
      <c r="I47" s="156">
        <f>ROUND(E47*H47,2)</f>
        <v>0</v>
      </c>
      <c r="J47" s="156"/>
      <c r="K47" s="156">
        <f>ROUND(E47*J47,2)</f>
        <v>0</v>
      </c>
      <c r="L47" s="156">
        <v>0</v>
      </c>
      <c r="M47" s="156">
        <f>G47*(1+L47/100)</f>
        <v>0</v>
      </c>
      <c r="N47" s="146">
        <v>4.0999999999999999E-4</v>
      </c>
      <c r="O47" s="146">
        <f>ROUND(E47*N47,5)</f>
        <v>1.264E-2</v>
      </c>
      <c r="P47" s="146">
        <v>0</v>
      </c>
      <c r="Q47" s="146">
        <f>ROUND(E47*P47,5)</f>
        <v>0</v>
      </c>
      <c r="R47" s="146"/>
      <c r="S47" s="146"/>
      <c r="T47" s="147">
        <v>0.154</v>
      </c>
      <c r="U47" s="146">
        <f>ROUND(E47*T47,2)</f>
        <v>4.75</v>
      </c>
      <c r="V47" s="138"/>
      <c r="W47" s="138"/>
      <c r="X47" s="138"/>
      <c r="Y47" s="138"/>
      <c r="Z47" s="138"/>
      <c r="AA47" s="138"/>
      <c r="AB47" s="138"/>
      <c r="AC47" s="138"/>
      <c r="AD47" s="138"/>
      <c r="AE47" s="138" t="s">
        <v>110</v>
      </c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</row>
    <row r="48" spans="1:60" x14ac:dyDescent="0.2">
      <c r="A48" s="140" t="s">
        <v>99</v>
      </c>
      <c r="B48" s="140" t="s">
        <v>70</v>
      </c>
      <c r="C48" s="179" t="s">
        <v>71</v>
      </c>
      <c r="D48" s="149"/>
      <c r="E48" s="154"/>
      <c r="F48" s="157"/>
      <c r="G48" s="157">
        <f>SUMIF(AE49:AE49,"&lt;&gt;NOR",G49:G49)</f>
        <v>0</v>
      </c>
      <c r="H48" s="157"/>
      <c r="I48" s="157">
        <f>SUM(I49:I49)</f>
        <v>0</v>
      </c>
      <c r="J48" s="157"/>
      <c r="K48" s="157">
        <f>SUM(K49:K49)</f>
        <v>0</v>
      </c>
      <c r="L48" s="157"/>
      <c r="M48" s="157">
        <f>SUM(M49:M49)</f>
        <v>0</v>
      </c>
      <c r="N48" s="150"/>
      <c r="O48" s="150">
        <f>SUM(O49:O49)</f>
        <v>0</v>
      </c>
      <c r="P48" s="150"/>
      <c r="Q48" s="150">
        <f>SUM(Q49:Q49)</f>
        <v>0</v>
      </c>
      <c r="R48" s="150"/>
      <c r="S48" s="150"/>
      <c r="T48" s="151"/>
      <c r="U48" s="150">
        <f>SUM(U49:U49)</f>
        <v>4.25</v>
      </c>
      <c r="AE48" t="s">
        <v>100</v>
      </c>
    </row>
    <row r="49" spans="1:60" outlineLevel="1" x14ac:dyDescent="0.2">
      <c r="A49" s="139">
        <v>21</v>
      </c>
      <c r="B49" s="139" t="s">
        <v>161</v>
      </c>
      <c r="C49" s="177" t="s">
        <v>162</v>
      </c>
      <c r="D49" s="145" t="s">
        <v>113</v>
      </c>
      <c r="E49" s="152">
        <v>5.6994899999999999</v>
      </c>
      <c r="F49" s="155">
        <f>H49+J49</f>
        <v>0</v>
      </c>
      <c r="G49" s="156">
        <f>ROUND(E49*F49,2)</f>
        <v>0</v>
      </c>
      <c r="H49" s="156"/>
      <c r="I49" s="156">
        <f>ROUND(E49*H49,2)</f>
        <v>0</v>
      </c>
      <c r="J49" s="156"/>
      <c r="K49" s="156">
        <f>ROUND(E49*J49,2)</f>
        <v>0</v>
      </c>
      <c r="L49" s="156">
        <v>0</v>
      </c>
      <c r="M49" s="156">
        <f>G49*(1+L49/100)</f>
        <v>0</v>
      </c>
      <c r="N49" s="146">
        <v>0</v>
      </c>
      <c r="O49" s="146">
        <f>ROUND(E49*N49,5)</f>
        <v>0</v>
      </c>
      <c r="P49" s="146">
        <v>0</v>
      </c>
      <c r="Q49" s="146">
        <f>ROUND(E49*P49,5)</f>
        <v>0</v>
      </c>
      <c r="R49" s="146"/>
      <c r="S49" s="146"/>
      <c r="T49" s="147">
        <v>0.746</v>
      </c>
      <c r="U49" s="146">
        <f>ROUND(E49*T49,2)</f>
        <v>4.25</v>
      </c>
      <c r="V49" s="138"/>
      <c r="W49" s="138"/>
      <c r="X49" s="138"/>
      <c r="Y49" s="138"/>
      <c r="Z49" s="138"/>
      <c r="AA49" s="138"/>
      <c r="AB49" s="138"/>
      <c r="AC49" s="138"/>
      <c r="AD49" s="138"/>
      <c r="AE49" s="138" t="s">
        <v>163</v>
      </c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x14ac:dyDescent="0.2">
      <c r="A50" s="140" t="s">
        <v>99</v>
      </c>
      <c r="B50" s="140" t="s">
        <v>72</v>
      </c>
      <c r="C50" s="179" t="s">
        <v>26</v>
      </c>
      <c r="D50" s="149"/>
      <c r="E50" s="154"/>
      <c r="F50" s="157"/>
      <c r="G50" s="157">
        <f>SUMIF(AE51:AE51,"&lt;&gt;NOR",G51:G51)</f>
        <v>0</v>
      </c>
      <c r="H50" s="157"/>
      <c r="I50" s="157">
        <f>SUM(I51:I51)</f>
        <v>0</v>
      </c>
      <c r="J50" s="157"/>
      <c r="K50" s="157">
        <f>SUM(K51:K51)</f>
        <v>0</v>
      </c>
      <c r="L50" s="157"/>
      <c r="M50" s="157">
        <f>SUM(M51:M51)</f>
        <v>0</v>
      </c>
      <c r="N50" s="150"/>
      <c r="O50" s="150">
        <f>SUM(O51:O51)</f>
        <v>0</v>
      </c>
      <c r="P50" s="150"/>
      <c r="Q50" s="150">
        <f>SUM(Q51:Q51)</f>
        <v>0</v>
      </c>
      <c r="R50" s="150"/>
      <c r="S50" s="150"/>
      <c r="T50" s="151"/>
      <c r="U50" s="150">
        <f>SUM(U51:U51)</f>
        <v>0</v>
      </c>
      <c r="AE50" t="s">
        <v>100</v>
      </c>
    </row>
    <row r="51" spans="1:60" outlineLevel="1" x14ac:dyDescent="0.2">
      <c r="A51" s="166">
        <v>22</v>
      </c>
      <c r="B51" s="166" t="s">
        <v>60</v>
      </c>
      <c r="C51" s="180" t="s">
        <v>164</v>
      </c>
      <c r="D51" s="167" t="s">
        <v>0</v>
      </c>
      <c r="E51" s="168">
        <v>1.5</v>
      </c>
      <c r="F51" s="169">
        <f>H51+J51</f>
        <v>0</v>
      </c>
      <c r="G51" s="170">
        <f>ROUND(E51*F51,2)</f>
        <v>0</v>
      </c>
      <c r="H51" s="170"/>
      <c r="I51" s="170">
        <f>ROUND(E51*H51,2)</f>
        <v>0</v>
      </c>
      <c r="J51" s="170"/>
      <c r="K51" s="170">
        <f>ROUND(E51*J51,2)</f>
        <v>0</v>
      </c>
      <c r="L51" s="170">
        <v>0</v>
      </c>
      <c r="M51" s="170">
        <f>G51*(1+L51/100)</f>
        <v>0</v>
      </c>
      <c r="N51" s="171">
        <v>0</v>
      </c>
      <c r="O51" s="171">
        <f>ROUND(E51*N51,5)</f>
        <v>0</v>
      </c>
      <c r="P51" s="171">
        <v>0</v>
      </c>
      <c r="Q51" s="171">
        <f>ROUND(E51*P51,5)</f>
        <v>0</v>
      </c>
      <c r="R51" s="171"/>
      <c r="S51" s="171"/>
      <c r="T51" s="172">
        <v>0</v>
      </c>
      <c r="U51" s="171">
        <f>ROUND(E51*T51,2)</f>
        <v>0</v>
      </c>
      <c r="V51" s="138"/>
      <c r="W51" s="138"/>
      <c r="X51" s="138"/>
      <c r="Y51" s="138"/>
      <c r="Z51" s="138"/>
      <c r="AA51" s="138"/>
      <c r="AB51" s="138"/>
      <c r="AC51" s="138"/>
      <c r="AD51" s="138"/>
      <c r="AE51" s="138" t="s">
        <v>165</v>
      </c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x14ac:dyDescent="0.2">
      <c r="A52" s="4"/>
      <c r="B52" s="5" t="s">
        <v>166</v>
      </c>
      <c r="C52" s="181" t="s">
        <v>166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AC52">
        <v>12</v>
      </c>
      <c r="AD52">
        <v>21</v>
      </c>
    </row>
    <row r="53" spans="1:60" x14ac:dyDescent="0.2">
      <c r="A53" s="173"/>
      <c r="B53" s="174" t="s">
        <v>28</v>
      </c>
      <c r="C53" s="182" t="s">
        <v>166</v>
      </c>
      <c r="D53" s="175"/>
      <c r="E53" s="175"/>
      <c r="F53" s="175"/>
      <c r="G53" s="176">
        <f>G8+G27+G30+G34+G36+G44+G46+G48+G50</f>
        <v>0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AC53">
        <f>SUMIF(L7:L51,AC52,G7:G51)</f>
        <v>0</v>
      </c>
      <c r="AD53">
        <f>SUMIF(L7:L51,AD52,G7:G51)</f>
        <v>0</v>
      </c>
      <c r="AE53" t="s">
        <v>167</v>
      </c>
    </row>
    <row r="54" spans="1:60" x14ac:dyDescent="0.2">
      <c r="A54" s="4"/>
      <c r="B54" s="5" t="s">
        <v>166</v>
      </c>
      <c r="C54" s="181" t="s">
        <v>166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60" x14ac:dyDescent="0.2">
      <c r="A55" s="4"/>
      <c r="B55" s="5" t="s">
        <v>166</v>
      </c>
      <c r="C55" s="181" t="s">
        <v>166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60" x14ac:dyDescent="0.2">
      <c r="A56" s="266" t="s">
        <v>168</v>
      </c>
      <c r="B56" s="266"/>
      <c r="C56" s="267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60" x14ac:dyDescent="0.2">
      <c r="A57" s="247"/>
      <c r="B57" s="248"/>
      <c r="C57" s="249"/>
      <c r="D57" s="248"/>
      <c r="E57" s="248"/>
      <c r="F57" s="248"/>
      <c r="G57" s="250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AE57" t="s">
        <v>169</v>
      </c>
    </row>
    <row r="58" spans="1:60" x14ac:dyDescent="0.2">
      <c r="A58" s="251"/>
      <c r="B58" s="252"/>
      <c r="C58" s="253"/>
      <c r="D58" s="252"/>
      <c r="E58" s="252"/>
      <c r="F58" s="252"/>
      <c r="G58" s="25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60" x14ac:dyDescent="0.2">
      <c r="A59" s="251"/>
      <c r="B59" s="252"/>
      <c r="C59" s="253"/>
      <c r="D59" s="252"/>
      <c r="E59" s="252"/>
      <c r="F59" s="252"/>
      <c r="G59" s="25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60" x14ac:dyDescent="0.2">
      <c r="A60" s="251"/>
      <c r="B60" s="252"/>
      <c r="C60" s="253"/>
      <c r="D60" s="252"/>
      <c r="E60" s="252"/>
      <c r="F60" s="252"/>
      <c r="G60" s="25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60" x14ac:dyDescent="0.2">
      <c r="A61" s="255"/>
      <c r="B61" s="256"/>
      <c r="C61" s="257"/>
      <c r="D61" s="256"/>
      <c r="E61" s="256"/>
      <c r="F61" s="256"/>
      <c r="G61" s="258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60" x14ac:dyDescent="0.2">
      <c r="A62" s="4"/>
      <c r="B62" s="5" t="s">
        <v>166</v>
      </c>
      <c r="C62" s="181" t="s">
        <v>166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60" x14ac:dyDescent="0.2">
      <c r="C63" s="183"/>
      <c r="AE63" t="s">
        <v>170</v>
      </c>
    </row>
  </sheetData>
  <sheetProtection algorithmName="SHA-512" hashValue="LvBB/j/nbYSvbt8HhGYCBL34b2i0pkOpqA/jJ7lfryfkTV3/aENvXi0aCXYI4QRbXhiuwX0osNG10Ivz6ahgTQ==" saltValue="v3jL2jEtrL+h+sQgfWD6QQ==" spinCount="100000" sheet="1" objects="1" scenarios="1"/>
  <mergeCells count="6">
    <mergeCell ref="A57:G61"/>
    <mergeCell ref="A1:G1"/>
    <mergeCell ref="C2:G2"/>
    <mergeCell ref="C3:G3"/>
    <mergeCell ref="C4:G4"/>
    <mergeCell ref="A56:C56"/>
  </mergeCells>
  <pageMargins left="0.39370078740157499" right="0.19685039370078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Zeman Jan</cp:lastModifiedBy>
  <cp:lastPrinted>2014-02-28T09:52:57Z</cp:lastPrinted>
  <dcterms:created xsi:type="dcterms:W3CDTF">2009-04-08T07:15:50Z</dcterms:created>
  <dcterms:modified xsi:type="dcterms:W3CDTF">2026-04-08T11:30:32Z</dcterms:modified>
</cp:coreProperties>
</file>