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cice-my.sharepoint.com/personal/zeman_dacice_cz/Documents/Plocha/Stavby/Oprava budovy OK Velký Pěčín/Rozpočet - soutěžní/Rozpočet na SO/SO 102 - Oprava omítek/"/>
    </mc:Choice>
  </mc:AlternateContent>
  <xr:revisionPtr revIDLastSave="40" documentId="11_522F425E1839D88ADAA8EE857F12B15D1CFF3716" xr6:coauthVersionLast="47" xr6:coauthVersionMax="47" xr10:uidLastSave="{54E369CC-E0EB-4526-ACC0-438C07DF7EBD}"/>
  <bookViews>
    <workbookView xWindow="2868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Pol'!$A$1:$U$93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3" i="12" l="1"/>
  <c r="F39" i="1" s="1"/>
  <c r="AD83" i="12"/>
  <c r="G39" i="1" s="1"/>
  <c r="G40" i="1" s="1"/>
  <c r="G9" i="12"/>
  <c r="I9" i="12"/>
  <c r="K9" i="12"/>
  <c r="O9" i="12"/>
  <c r="Q9" i="12"/>
  <c r="U9" i="12"/>
  <c r="G10" i="12"/>
  <c r="M10" i="12" s="1"/>
  <c r="I10" i="12"/>
  <c r="K10" i="12"/>
  <c r="O10" i="12"/>
  <c r="Q10" i="12"/>
  <c r="U10" i="12"/>
  <c r="G11" i="12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4" i="12"/>
  <c r="G14" i="12" s="1"/>
  <c r="M14" i="12" s="1"/>
  <c r="I14" i="12"/>
  <c r="K14" i="12"/>
  <c r="O14" i="12"/>
  <c r="Q14" i="12"/>
  <c r="U14" i="12"/>
  <c r="G17" i="12"/>
  <c r="M17" i="12" s="1"/>
  <c r="I17" i="12"/>
  <c r="K17" i="12"/>
  <c r="O17" i="12"/>
  <c r="Q17" i="12"/>
  <c r="U17" i="12"/>
  <c r="G18" i="12"/>
  <c r="M18" i="12" s="1"/>
  <c r="I18" i="12"/>
  <c r="K18" i="12"/>
  <c r="O18" i="12"/>
  <c r="Q18" i="12"/>
  <c r="U18" i="12"/>
  <c r="F28" i="12"/>
  <c r="G28" i="12" s="1"/>
  <c r="M28" i="12" s="1"/>
  <c r="I28" i="12"/>
  <c r="K28" i="12"/>
  <c r="O28" i="12"/>
  <c r="Q28" i="12"/>
  <c r="U28" i="12"/>
  <c r="F32" i="12"/>
  <c r="G32" i="12" s="1"/>
  <c r="M32" i="12" s="1"/>
  <c r="I32" i="12"/>
  <c r="K32" i="12"/>
  <c r="O32" i="12"/>
  <c r="Q32" i="12"/>
  <c r="U32" i="12"/>
  <c r="F36" i="12"/>
  <c r="G36" i="12"/>
  <c r="M36" i="12" s="1"/>
  <c r="I36" i="12"/>
  <c r="K36" i="12"/>
  <c r="O36" i="12"/>
  <c r="Q36" i="12"/>
  <c r="U36" i="12"/>
  <c r="F38" i="12"/>
  <c r="G38" i="12" s="1"/>
  <c r="M38" i="12" s="1"/>
  <c r="I38" i="12"/>
  <c r="K38" i="12"/>
  <c r="O38" i="12"/>
  <c r="Q38" i="12"/>
  <c r="U38" i="12"/>
  <c r="F39" i="12"/>
  <c r="G39" i="12"/>
  <c r="M39" i="12" s="1"/>
  <c r="I39" i="12"/>
  <c r="K39" i="12"/>
  <c r="O39" i="12"/>
  <c r="Q39" i="12"/>
  <c r="U39" i="12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/>
  <c r="M42" i="12" s="1"/>
  <c r="I42" i="12"/>
  <c r="K42" i="12"/>
  <c r="O42" i="12"/>
  <c r="Q42" i="12"/>
  <c r="U42" i="12"/>
  <c r="F44" i="12"/>
  <c r="G44" i="12" s="1"/>
  <c r="M44" i="12" s="1"/>
  <c r="I44" i="12"/>
  <c r="K44" i="12"/>
  <c r="O44" i="12"/>
  <c r="Q44" i="12"/>
  <c r="U44" i="12"/>
  <c r="F52" i="12"/>
  <c r="G52" i="12" s="1"/>
  <c r="M52" i="12" s="1"/>
  <c r="I52" i="12"/>
  <c r="K52" i="12"/>
  <c r="O52" i="12"/>
  <c r="Q52" i="12"/>
  <c r="U52" i="12"/>
  <c r="F53" i="12"/>
  <c r="G53" i="12"/>
  <c r="M53" i="12" s="1"/>
  <c r="I53" i="12"/>
  <c r="K53" i="12"/>
  <c r="O53" i="12"/>
  <c r="Q53" i="12"/>
  <c r="U53" i="12"/>
  <c r="F55" i="12"/>
  <c r="G55" i="12" s="1"/>
  <c r="M55" i="12" s="1"/>
  <c r="I55" i="12"/>
  <c r="K55" i="12"/>
  <c r="O55" i="12"/>
  <c r="Q55" i="12"/>
  <c r="U55" i="12"/>
  <c r="F59" i="12"/>
  <c r="G59" i="12"/>
  <c r="I59" i="12"/>
  <c r="K59" i="12"/>
  <c r="K58" i="12" s="1"/>
  <c r="O59" i="12"/>
  <c r="Q59" i="12"/>
  <c r="U59" i="12"/>
  <c r="F60" i="12"/>
  <c r="G60" i="12" s="1"/>
  <c r="M60" i="12" s="1"/>
  <c r="I60" i="12"/>
  <c r="K60" i="12"/>
  <c r="O60" i="12"/>
  <c r="Q60" i="12"/>
  <c r="U60" i="12"/>
  <c r="F62" i="12"/>
  <c r="G62" i="12" s="1"/>
  <c r="I62" i="12"/>
  <c r="I61" i="12" s="1"/>
  <c r="K62" i="12"/>
  <c r="K61" i="12" s="1"/>
  <c r="O62" i="12"/>
  <c r="O61" i="12" s="1"/>
  <c r="Q62" i="12"/>
  <c r="Q61" i="12" s="1"/>
  <c r="U62" i="12"/>
  <c r="U61" i="12" s="1"/>
  <c r="F64" i="12"/>
  <c r="G64" i="12" s="1"/>
  <c r="I64" i="12"/>
  <c r="K64" i="12"/>
  <c r="O64" i="12"/>
  <c r="Q64" i="12"/>
  <c r="U64" i="12"/>
  <c r="F66" i="12"/>
  <c r="G66" i="12" s="1"/>
  <c r="M66" i="12" s="1"/>
  <c r="I66" i="12"/>
  <c r="K66" i="12"/>
  <c r="O66" i="12"/>
  <c r="Q66" i="12"/>
  <c r="U66" i="12"/>
  <c r="F69" i="12"/>
  <c r="G69" i="12" s="1"/>
  <c r="I69" i="12"/>
  <c r="I68" i="12" s="1"/>
  <c r="K69" i="12"/>
  <c r="K68" i="12" s="1"/>
  <c r="O69" i="12"/>
  <c r="O68" i="12" s="1"/>
  <c r="Q69" i="12"/>
  <c r="Q68" i="12" s="1"/>
  <c r="U69" i="12"/>
  <c r="U68" i="12" s="1"/>
  <c r="F74" i="12"/>
  <c r="G74" i="12" s="1"/>
  <c r="I74" i="12"/>
  <c r="I73" i="12" s="1"/>
  <c r="K74" i="12"/>
  <c r="K73" i="12" s="1"/>
  <c r="O74" i="12"/>
  <c r="O73" i="12" s="1"/>
  <c r="Q74" i="12"/>
  <c r="Q73" i="12" s="1"/>
  <c r="U74" i="12"/>
  <c r="U73" i="12" s="1"/>
  <c r="F76" i="12"/>
  <c r="G76" i="12" s="1"/>
  <c r="I76" i="12"/>
  <c r="K76" i="12"/>
  <c r="O76" i="12"/>
  <c r="Q76" i="12"/>
  <c r="U76" i="12"/>
  <c r="F77" i="12"/>
  <c r="G77" i="12" s="1"/>
  <c r="M77" i="12" s="1"/>
  <c r="I77" i="12"/>
  <c r="K77" i="12"/>
  <c r="O77" i="12"/>
  <c r="Q77" i="12"/>
  <c r="U77" i="12"/>
  <c r="F78" i="12"/>
  <c r="G78" i="12"/>
  <c r="M78" i="12" s="1"/>
  <c r="I78" i="12"/>
  <c r="K78" i="12"/>
  <c r="O78" i="12"/>
  <c r="Q78" i="12"/>
  <c r="U78" i="12"/>
  <c r="F79" i="12"/>
  <c r="G79" i="12" s="1"/>
  <c r="M79" i="12" s="1"/>
  <c r="I79" i="12"/>
  <c r="K79" i="12"/>
  <c r="O79" i="12"/>
  <c r="Q79" i="12"/>
  <c r="U79" i="12"/>
  <c r="F81" i="12"/>
  <c r="G81" i="12" s="1"/>
  <c r="I81" i="12"/>
  <c r="I80" i="12" s="1"/>
  <c r="K81" i="12"/>
  <c r="K80" i="12" s="1"/>
  <c r="O81" i="12"/>
  <c r="O80" i="12" s="1"/>
  <c r="Q81" i="12"/>
  <c r="Q80" i="12" s="1"/>
  <c r="U81" i="12"/>
  <c r="U80" i="12" s="1"/>
  <c r="I20" i="1"/>
  <c r="G27" i="1"/>
  <c r="J28" i="1"/>
  <c r="J26" i="1"/>
  <c r="G38" i="1"/>
  <c r="F38" i="1"/>
  <c r="J23" i="1"/>
  <c r="J24" i="1"/>
  <c r="J25" i="1"/>
  <c r="J27" i="1"/>
  <c r="E24" i="1"/>
  <c r="E26" i="1"/>
  <c r="K8" i="12" l="1"/>
  <c r="O13" i="12"/>
  <c r="O35" i="12"/>
  <c r="M43" i="12"/>
  <c r="I43" i="12"/>
  <c r="U58" i="12"/>
  <c r="G8" i="12"/>
  <c r="I47" i="1" s="1"/>
  <c r="I75" i="12"/>
  <c r="M76" i="12"/>
  <c r="M75" i="12" s="1"/>
  <c r="G75" i="12"/>
  <c r="I56" i="1" s="1"/>
  <c r="M64" i="12"/>
  <c r="M63" i="12" s="1"/>
  <c r="G63" i="12"/>
  <c r="I53" i="1" s="1"/>
  <c r="M13" i="12"/>
  <c r="M62" i="12"/>
  <c r="M61" i="12" s="1"/>
  <c r="G61" i="12"/>
  <c r="I52" i="1" s="1"/>
  <c r="I17" i="1" s="1"/>
  <c r="F40" i="1"/>
  <c r="G28" i="1" s="1"/>
  <c r="H39" i="1"/>
  <c r="I39" i="1" s="1"/>
  <c r="I40" i="1" s="1"/>
  <c r="J39" i="1" s="1"/>
  <c r="J40" i="1" s="1"/>
  <c r="U75" i="12"/>
  <c r="K63" i="12"/>
  <c r="I58" i="12"/>
  <c r="U43" i="12"/>
  <c r="K13" i="12"/>
  <c r="G58" i="12"/>
  <c r="I51" i="1" s="1"/>
  <c r="O75" i="12"/>
  <c r="O43" i="12"/>
  <c r="U35" i="12"/>
  <c r="Q8" i="12"/>
  <c r="Q75" i="12"/>
  <c r="I63" i="12"/>
  <c r="Q43" i="12"/>
  <c r="I13" i="12"/>
  <c r="U8" i="12"/>
  <c r="K75" i="12"/>
  <c r="K43" i="12"/>
  <c r="Q35" i="12"/>
  <c r="O8" i="12"/>
  <c r="U63" i="12"/>
  <c r="Q63" i="12"/>
  <c r="Q58" i="12"/>
  <c r="K35" i="12"/>
  <c r="U13" i="12"/>
  <c r="I8" i="12"/>
  <c r="O63" i="12"/>
  <c r="O58" i="12"/>
  <c r="I35" i="12"/>
  <c r="Q13" i="12"/>
  <c r="M81" i="12"/>
  <c r="M80" i="12" s="1"/>
  <c r="G80" i="12"/>
  <c r="I57" i="1" s="1"/>
  <c r="I19" i="1" s="1"/>
  <c r="G73" i="12"/>
  <c r="I55" i="1" s="1"/>
  <c r="M74" i="12"/>
  <c r="M73" i="12" s="1"/>
  <c r="M35" i="12"/>
  <c r="G68" i="12"/>
  <c r="I54" i="1" s="1"/>
  <c r="M69" i="12"/>
  <c r="M68" i="12" s="1"/>
  <c r="M59" i="12"/>
  <c r="M58" i="12" s="1"/>
  <c r="G13" i="12"/>
  <c r="I48" i="1" s="1"/>
  <c r="G35" i="12"/>
  <c r="I49" i="1" s="1"/>
  <c r="G43" i="12"/>
  <c r="I50" i="1" s="1"/>
  <c r="M9" i="12"/>
  <c r="M8" i="12" s="1"/>
  <c r="G23" i="1" l="1"/>
  <c r="G24" i="1" s="1"/>
  <c r="H40" i="1"/>
  <c r="G83" i="12"/>
  <c r="I58" i="1"/>
  <c r="I16" i="1"/>
  <c r="I21" i="1" s="1"/>
  <c r="G25" i="1" s="1"/>
  <c r="G26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<sst xmlns="http://schemas.openxmlformats.org/spreadsheetml/2006/main" count="385" uniqueCount="215">
  <si>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</si>
  <si>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</si>
  <si>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</si>
  <si>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</si>
  <si>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</si>
  <si>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</si>
  <si>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</si>
  <si>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</si>
  <si>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</si>
  <si>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</si>
  <si>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</si>
  <si>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</si>
  <si>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</si>
  <si>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</si>
  <si>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</si>
  <si>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</si>
  <si>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</si>
  <si>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</si>
  <si>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</si>
  <si>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</si>
  <si>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</si>
  <si>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</si>
  <si>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</si>
  <si>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</si>
  <si>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</si>
  <si>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</si>
  <si>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</si>
  <si>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</si>
  <si>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</si>
  <si>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</si>
  <si>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</si>
  <si>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</si>
  <si>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</si>
  <si>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</si>
  <si>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</si>
  <si>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</si>
  <si>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</si>
  <si>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</si>
  <si>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</si>
  <si>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</si>
  <si>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</si>
  <si>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</si>
  <si>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</si>
  <si>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Velký Pěčín</t>
  </si>
  <si>
    <t>Rozpočet:</t>
  </si>
  <si>
    <t>Misto</t>
  </si>
  <si>
    <t>Oprava střechy na p.č.31 Velký Pěčín - fasáda</t>
  </si>
  <si>
    <t>Město Dačice</t>
  </si>
  <si>
    <t>Krajířova 27</t>
  </si>
  <si>
    <t>Dačice</t>
  </si>
  <si>
    <t>38001</t>
  </si>
  <si>
    <t>Rozpočet</t>
  </si>
  <si>
    <t>Celkem za stavbu</t>
  </si>
  <si>
    <t>CZK</t>
  </si>
  <si>
    <t>Rekapitulace dílů</t>
  </si>
  <si>
    <t>Typ dílu</t>
  </si>
  <si>
    <t>4</t>
  </si>
  <si>
    <t>Vodorovné konstrukce</t>
  </si>
  <si>
    <t>62</t>
  </si>
  <si>
    <t>Upravy povrchů vnější</t>
  </si>
  <si>
    <t>94</t>
  </si>
  <si>
    <t>Lešení a stavební výtahy</t>
  </si>
  <si>
    <t>96</t>
  </si>
  <si>
    <t>Bourání konstrukcí</t>
  </si>
  <si>
    <t>99</t>
  </si>
  <si>
    <t>Staveništní přesun hmot</t>
  </si>
  <si>
    <t>728</t>
  </si>
  <si>
    <t>VZT</t>
  </si>
  <si>
    <t>764</t>
  </si>
  <si>
    <t>Konstrukce klempířské</t>
  </si>
  <si>
    <t>783</t>
  </si>
  <si>
    <t>Nátěry</t>
  </si>
  <si>
    <t>M21</t>
  </si>
  <si>
    <t>Elektromontáže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</si>
  <si>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</si>
  <si>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</si>
  <si>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</si>
  <si>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</si>
  <si>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</si>
  <si>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</si>
  <si>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</si>
  <si>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</si>
  <si>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</si>
  <si>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</si>
  <si>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</si>
  <si>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</si>
  <si>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</si>
  <si>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</si>
  <si>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</si>
  <si>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</si>
  <si>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</si>
  <si>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</si>
  <si>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</si>
  <si>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</si>
  <si>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</si>
  <si>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</si>
  <si>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</si>
  <si>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</si>
  <si>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</si>
  <si>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</si>
  <si>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</si>
  <si>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</si>
  <si>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</si>
  <si>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</si>
  <si>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</si>
  <si>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430321000R00</t>
  </si>
  <si>
    <t>Uložení betonu schodišťové konstrukce, vyztuženého</t>
  </si>
  <si>
    <t>m3</t>
  </si>
  <si>
    <t>POL1_0</t>
  </si>
  <si>
    <t>433351131R00</t>
  </si>
  <si>
    <t>Bednění schodnic přímočarých - zřízení</t>
  </si>
  <si>
    <t>m2</t>
  </si>
  <si>
    <t>5</t>
  </si>
  <si>
    <t xml:space="preserve">Dodávka betonu C 20/25 </t>
  </si>
  <si>
    <t>6</t>
  </si>
  <si>
    <t>Obklad schodiště vč. dodávky obkladu</t>
  </si>
  <si>
    <t>622421121RS4</t>
  </si>
  <si>
    <t>Omítka vnější stěn, MVC, hrubá zatřená, tloušťka jádra 20 mm</t>
  </si>
  <si>
    <t>stěny:118</t>
  </si>
  <si>
    <t>VV</t>
  </si>
  <si>
    <t>sokl:11,5*0,9</t>
  </si>
  <si>
    <t>622904112R00</t>
  </si>
  <si>
    <t>Očištění fasád tlakovou vodou složitost 1 - 2</t>
  </si>
  <si>
    <t>622481211RT2</t>
  </si>
  <si>
    <t>Montáž výztužné sítě (perlinky) do stěrky - vnější stěny, včetně výztužné sítě a stěrkového tmelu</t>
  </si>
  <si>
    <t>přední část:3,8*9,5+3,8*9,6</t>
  </si>
  <si>
    <t>okna:-(1,15*1,55*8)</t>
  </si>
  <si>
    <t>špalety,parapety:6,8+3,2</t>
  </si>
  <si>
    <t>pravá část:3,8*6,7+2,2*3,8</t>
  </si>
  <si>
    <t>okna:-(1,55*1,15*2)</t>
  </si>
  <si>
    <t>špalety:1,7</t>
  </si>
  <si>
    <t>levá část:10,1*3,8</t>
  </si>
  <si>
    <t>okna:-(1,55*1,15)</t>
  </si>
  <si>
    <t>špalety:0,85</t>
  </si>
  <si>
    <t>622471116R00</t>
  </si>
  <si>
    <t>Úprava stěn aktivovaným štukem s přísadou</t>
  </si>
  <si>
    <t>zadní část:95,175</t>
  </si>
  <si>
    <t>přední ,levá,pravá:137,72</t>
  </si>
  <si>
    <t>sokl:10,35</t>
  </si>
  <si>
    <t>620991121R00</t>
  </si>
  <si>
    <t>Zakrývání výplní vnějších otvorů z lešení, vč.10% rezervy</t>
  </si>
  <si>
    <t>okna:1,2*1,5*15*1,1+1,8*1,2*2*1,1</t>
  </si>
  <si>
    <t>dveře:1,4*3,5*1,1+2,1*1*1,1</t>
  </si>
  <si>
    <t>941941031R00</t>
  </si>
  <si>
    <t>Montáž lešení lehkého řadového s podlahami, š. do 1 m, výšky do 10 m</t>
  </si>
  <si>
    <t>24*5+8,3*5+2*5+8,1*4,5+12*5+16*4+5*5</t>
  </si>
  <si>
    <t>941941191R00</t>
  </si>
  <si>
    <t>Příplatek za použití lešení lehkého řadového s podlahami, š. do 1 m, výšky do 10 m</t>
  </si>
  <si>
    <t>941941291R00</t>
  </si>
  <si>
    <t>Příplatek za každý měsíc použití lešení k pol.1041</t>
  </si>
  <si>
    <t>941941831R00</t>
  </si>
  <si>
    <t>Demontáž lešení lehkého řadového s podlahami, š. do 1 m, výšky do 10 m</t>
  </si>
  <si>
    <t>1</t>
  </si>
  <si>
    <t>Zakrytí plochy pod lešením šířka 100 cm geotextili</t>
  </si>
  <si>
    <t>2</t>
  </si>
  <si>
    <t>Doprava lešení , skládání , odvoz lešení</t>
  </si>
  <si>
    <t>pol</t>
  </si>
  <si>
    <t>978013191R00</t>
  </si>
  <si>
    <t>Otlučení omítek  stěn v rozsahu do 100 %</t>
  </si>
  <si>
    <t>přední část:2</t>
  </si>
  <si>
    <t>pravá strana:1</t>
  </si>
  <si>
    <t>levá strana:1,5</t>
  </si>
  <si>
    <t>zadní část:3,8*4,1+7,4*3,1+0,7*3,3+6,2*3,4+7,9*4,1+1*0,7</t>
  </si>
  <si>
    <t>okna:-(1,1*1,2+1,8*1,2*2+2,1*1+1,35*1,1+1,5*1,2)</t>
  </si>
  <si>
    <t>špalety:(1,1*4+1*2+1,9*4+1,2*2+1,35+1,35+1,1+1,5+1,5+1,2)*0,2</t>
  </si>
  <si>
    <t>(2,1+2,1+1)*0,35</t>
  </si>
  <si>
    <t>978023411R00</t>
  </si>
  <si>
    <t>Vysekání a úprava spár zdiva cihelného mimo komín.</t>
  </si>
  <si>
    <t>978036391R00</t>
  </si>
  <si>
    <t>Otlučení omítek soklu v rozsahu 100 %</t>
  </si>
  <si>
    <t>11,5*0,9</t>
  </si>
  <si>
    <t>963042819R00</t>
  </si>
  <si>
    <t>Bourání schodišťových stupňů betonových</t>
  </si>
  <si>
    <t>m</t>
  </si>
  <si>
    <t>schody:1,2*2*1,1</t>
  </si>
  <si>
    <t>základ:3</t>
  </si>
  <si>
    <t>998011002R00</t>
  </si>
  <si>
    <t>Přesun hmot pro budovy zděné výšky do 12 m</t>
  </si>
  <si>
    <t>t</t>
  </si>
  <si>
    <t>POL7_0</t>
  </si>
  <si>
    <t>998011018R00</t>
  </si>
  <si>
    <t>Přesun hmot, budovy zděné, příplatek do 5 km</t>
  </si>
  <si>
    <t>Dodávka a montáž větrací plastové mřížky, pr.100-150 mm</t>
  </si>
  <si>
    <t>ks</t>
  </si>
  <si>
    <t>764816125RT2</t>
  </si>
  <si>
    <t>Oplechování parapetů, lakovaný Pz plech, rš 250 mm, lepení Enkolitem vč.10% prořezu</t>
  </si>
  <si>
    <t>7*1,20*1,1</t>
  </si>
  <si>
    <t>764816134RT3</t>
  </si>
  <si>
    <t>Oplechování parapetů, lakovaný Pz plech, rš 360 mm, lepení na nízkoexpanzní pěnu vč,10% prořezu</t>
  </si>
  <si>
    <t>10*1,9*1,1</t>
  </si>
  <si>
    <t>783892220R00</t>
  </si>
  <si>
    <t>Nátěr omítek stěn silikonová barva , 1x penetrace , 2x nátěr</t>
  </si>
  <si>
    <t>fasáda zadní:95,175</t>
  </si>
  <si>
    <t>přední,levá,pravá:137,72</t>
  </si>
  <si>
    <t>3</t>
  </si>
  <si>
    <t>Práce EI - demontáž a zpětná montáž , 1xzásuvka,1x vypínač, 2x světla</t>
  </si>
  <si>
    <t>979 08-2111.R00</t>
  </si>
  <si>
    <t>Vnitrostaveništní doprava suti do 10 m</t>
  </si>
  <si>
    <t>POL8_0</t>
  </si>
  <si>
    <t>979 08-1111.R00</t>
  </si>
  <si>
    <t>Odvoz suti a vybour. hmot na skládku do 1 km</t>
  </si>
  <si>
    <t>979 08-1121.R00</t>
  </si>
  <si>
    <t>Příplatek k odvozu za každý další 1 km</t>
  </si>
  <si>
    <t>979 99-0107.R00</t>
  </si>
  <si>
    <t>Poplatek za uložení suti - směs betonu, cihel, dřeva, skupina odpadu 170904</t>
  </si>
  <si>
    <t>7</t>
  </si>
  <si>
    <t xml:space="preserve">VRN -zařízení staveniště </t>
  </si>
  <si>
    <t>POL99_0</t>
  </si>
  <si>
    <t/>
  </si>
  <si>
    <t>SUM</t>
  </si>
  <si>
    <t>Poznámky uchazeče k zadání</t>
  </si>
  <si>
    <t>POPUZIV</t>
  </si>
  <si>
    <t>END</t>
  </si>
  <si>
    <t>SO 02 -Oprava střechy na p.č.31 Velký Pěčín - fasáda</t>
  </si>
  <si>
    <t>SO 102-Oprava střechy na p.č.31 Velký Pěčín - fasáda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</si>
</sst>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2" xfId="0" applyBorder="1" applyProtection="1"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Stavitel/Templates/Rozpocty/Sablona.xls" TargetMode="External"/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6" t="s">
        <v>38</v>
      </c>
    </row>
    <row r="2" spans="1:7" ht="57.75" customHeight="1" x14ac:dyDescent="0.2">
      <c r="A2" s="242" t="s">
        <v>39</v>
      </c>
      <c r="B2" s="242"/>
      <c r="C2" s="242"/>
      <c r="D2" s="242"/>
      <c r="E2" s="242"/>
      <c r="F2" s="242"/>
      <c r="G2" s="24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abSelected="1" topLeftCell="B2" zoomScaleNormal="100" zoomScaleSheetLayoutView="75" workbookViewId="0">
      <selection activeCell="C19" sqref="C1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1" t="s">
        <v>36</v>
      </c>
      <c r="B1" s="215" t="s">
        <v>42</v>
      </c>
      <c r="C1" s="216"/>
      <c r="D1" s="216"/>
      <c r="E1" s="216"/>
      <c r="F1" s="216"/>
      <c r="G1" s="216"/>
      <c r="H1" s="216"/>
      <c r="I1" s="216"/>
      <c r="J1" s="217"/>
    </row>
    <row r="2" spans="1:15" ht="23.25" customHeight="1" x14ac:dyDescent="0.2">
      <c r="A2" s="3"/>
      <c r="B2" s="69" t="s">
        <v>40</v>
      </c>
      <c r="C2" s="70"/>
      <c r="D2" s="231" t="s">
        <v>214</v>
      </c>
      <c r="E2" s="232"/>
      <c r="F2" s="232"/>
      <c r="G2" s="232"/>
      <c r="H2" s="232"/>
      <c r="I2" s="232"/>
      <c r="J2" s="233"/>
      <c r="O2" s="1"/>
    </row>
    <row r="3" spans="1:15" ht="23.25" customHeight="1" x14ac:dyDescent="0.2">
      <c r="A3" s="3"/>
      <c r="B3" s="71" t="s">
        <v>45</v>
      </c>
      <c r="C3" s="72"/>
      <c r="D3" s="235" t="s">
        <v>43</v>
      </c>
      <c r="E3" s="236"/>
      <c r="F3" s="236"/>
      <c r="G3" s="236"/>
      <c r="H3" s="236"/>
      <c r="I3" s="236"/>
      <c r="J3" s="237"/>
    </row>
    <row r="4" spans="1:15" ht="23.25" hidden="1" customHeight="1" x14ac:dyDescent="0.2">
      <c r="A4" s="3"/>
      <c r="B4" s="73" t="s">
        <v>44</v>
      </c>
      <c r="C4" s="74"/>
      <c r="D4" s="75"/>
      <c r="E4" s="75"/>
      <c r="F4" s="76"/>
      <c r="G4" s="76"/>
      <c r="H4" s="76"/>
      <c r="I4" s="76"/>
      <c r="J4" s="77"/>
    </row>
    <row r="5" spans="1:15" ht="24" customHeight="1" x14ac:dyDescent="0.2">
      <c r="A5" s="3"/>
      <c r="B5" s="38" t="s">
        <v>21</v>
      </c>
      <c r="D5" s="78" t="s">
        <v>47</v>
      </c>
      <c r="E5" s="22"/>
      <c r="F5" s="22"/>
      <c r="G5" s="22"/>
      <c r="H5" s="24" t="s">
        <v>33</v>
      </c>
      <c r="I5" s="78"/>
      <c r="J5" s="9"/>
    </row>
    <row r="6" spans="1:15" ht="15.75" customHeight="1" x14ac:dyDescent="0.2">
      <c r="A6" s="3"/>
      <c r="B6" s="33"/>
      <c r="C6" s="22"/>
      <c r="D6" s="78" t="s">
        <v>48</v>
      </c>
      <c r="E6" s="22"/>
      <c r="F6" s="22"/>
      <c r="G6" s="22"/>
      <c r="H6" s="24" t="s">
        <v>34</v>
      </c>
      <c r="I6" s="78"/>
      <c r="J6" s="9"/>
    </row>
    <row r="7" spans="1:15" ht="15.75" customHeight="1" x14ac:dyDescent="0.2">
      <c r="A7" s="3"/>
      <c r="B7" s="34"/>
      <c r="C7" s="79" t="s">
        <v>50</v>
      </c>
      <c r="D7" s="68" t="s">
        <v>49</v>
      </c>
      <c r="E7" s="28"/>
      <c r="F7" s="28"/>
      <c r="G7" s="28"/>
      <c r="H7" s="29"/>
      <c r="I7" s="28"/>
      <c r="J7" s="41"/>
    </row>
    <row r="8" spans="1:15" ht="24" hidden="1" customHeight="1" x14ac:dyDescent="0.2">
      <c r="A8" s="3"/>
      <c r="B8" s="38" t="s">
        <v>19</v>
      </c>
      <c r="D8" s="27"/>
      <c r="H8" s="24" t="s">
        <v>33</v>
      </c>
      <c r="I8" s="27"/>
      <c r="J8" s="9"/>
    </row>
    <row r="9" spans="1:15" ht="15.75" hidden="1" customHeight="1" x14ac:dyDescent="0.2">
      <c r="A9" s="3"/>
      <c r="B9" s="3"/>
      <c r="D9" s="27"/>
      <c r="H9" s="24" t="s">
        <v>34</v>
      </c>
      <c r="I9" s="27"/>
      <c r="J9" s="9"/>
    </row>
    <row r="10" spans="1:15" ht="15.75" hidden="1" customHeight="1" x14ac:dyDescent="0.2">
      <c r="A10" s="3"/>
      <c r="B10" s="42"/>
      <c r="C10" s="23"/>
      <c r="D10" s="37"/>
      <c r="E10" s="29"/>
      <c r="F10" s="29"/>
      <c r="G10" s="15"/>
      <c r="H10" s="15"/>
      <c r="I10" s="43"/>
      <c r="J10" s="41"/>
    </row>
    <row r="11" spans="1:15" ht="24" customHeight="1" x14ac:dyDescent="0.2">
      <c r="A11" s="3"/>
      <c r="B11" s="184" t="s">
        <v>18</v>
      </c>
      <c r="C11" s="185"/>
      <c r="D11" s="227"/>
      <c r="E11" s="227"/>
      <c r="F11" s="227"/>
      <c r="G11" s="227"/>
      <c r="H11" s="186" t="s">
        <v>33</v>
      </c>
      <c r="I11" s="80"/>
      <c r="J11" s="187"/>
    </row>
    <row r="12" spans="1:15" ht="15.75" customHeight="1" x14ac:dyDescent="0.2">
      <c r="A12" s="3"/>
      <c r="B12" s="188"/>
      <c r="C12" s="189"/>
      <c r="D12" s="240"/>
      <c r="E12" s="240"/>
      <c r="F12" s="240"/>
      <c r="G12" s="240"/>
      <c r="H12" s="186" t="s">
        <v>34</v>
      </c>
      <c r="I12" s="80"/>
      <c r="J12" s="187"/>
    </row>
    <row r="13" spans="1:15" ht="15.75" customHeight="1" x14ac:dyDescent="0.2">
      <c r="A13" s="3"/>
      <c r="B13" s="190"/>
      <c r="C13" s="81"/>
      <c r="D13" s="241"/>
      <c r="E13" s="241"/>
      <c r="F13" s="241"/>
      <c r="G13" s="241"/>
      <c r="H13" s="191"/>
      <c r="I13" s="192"/>
      <c r="J13" s="193"/>
    </row>
    <row r="14" spans="1:15" ht="24" hidden="1" customHeight="1" x14ac:dyDescent="0.2">
      <c r="A14" s="3"/>
      <c r="B14" s="54" t="s">
        <v>20</v>
      </c>
      <c r="C14" s="55"/>
      <c r="D14" s="56"/>
      <c r="E14" s="57"/>
      <c r="F14" s="57"/>
      <c r="G14" s="57"/>
      <c r="H14" s="58"/>
      <c r="I14" s="57"/>
      <c r="J14" s="59"/>
    </row>
    <row r="15" spans="1:15" ht="32.25" customHeight="1" x14ac:dyDescent="0.2">
      <c r="A15" s="3"/>
      <c r="B15" s="42" t="s">
        <v>31</v>
      </c>
      <c r="C15" s="60"/>
      <c r="D15" s="15"/>
      <c r="E15" s="234"/>
      <c r="F15" s="234"/>
      <c r="G15" s="238"/>
      <c r="H15" s="238"/>
      <c r="I15" s="238" t="s">
        <v>28</v>
      </c>
      <c r="J15" s="239"/>
    </row>
    <row r="16" spans="1:15" ht="23.25" customHeight="1" x14ac:dyDescent="0.2">
      <c r="A16" s="127" t="s">
        <v>23</v>
      </c>
      <c r="B16" s="128" t="s">
        <v>23</v>
      </c>
      <c r="C16" s="46"/>
      <c r="D16" s="47"/>
      <c r="E16" s="203"/>
      <c r="F16" s="204"/>
      <c r="G16" s="203"/>
      <c r="H16" s="204"/>
      <c r="I16" s="203">
        <f>SUMIF(F47:F57,A16,I47:I57)+SUMIF(F47:F57,"PSU",I47:I57)</f>
        <v>0</v>
      </c>
      <c r="J16" s="224"/>
    </row>
    <row r="17" spans="1:10" ht="23.25" customHeight="1" x14ac:dyDescent="0.2">
      <c r="A17" s="127" t="s">
        <v>24</v>
      </c>
      <c r="B17" s="128" t="s">
        <v>24</v>
      </c>
      <c r="C17" s="46"/>
      <c r="D17" s="47"/>
      <c r="E17" s="203"/>
      <c r="F17" s="204"/>
      <c r="G17" s="203"/>
      <c r="H17" s="204"/>
      <c r="I17" s="203">
        <f>SUMIF(F47:F57,A17,I47:I57)</f>
        <v>0</v>
      </c>
      <c r="J17" s="224"/>
    </row>
    <row r="18" spans="1:10" ht="23.25" customHeight="1" x14ac:dyDescent="0.2">
      <c r="A18" s="127" t="s">
        <v>25</v>
      </c>
      <c r="B18" s="128" t="s">
        <v>25</v>
      </c>
      <c r="C18" s="46"/>
      <c r="D18" s="47"/>
      <c r="E18" s="203"/>
      <c r="F18" s="204"/>
      <c r="G18" s="203"/>
      <c r="H18" s="204"/>
      <c r="I18" s="203">
        <v>0</v>
      </c>
      <c r="J18" s="224"/>
    </row>
    <row r="19" spans="1:10" ht="23.25" customHeight="1" x14ac:dyDescent="0.2">
      <c r="A19" s="127" t="s">
        <v>76</v>
      </c>
      <c r="B19" s="128" t="s">
        <v>26</v>
      </c>
      <c r="C19" s="46"/>
      <c r="D19" s="47"/>
      <c r="E19" s="203"/>
      <c r="F19" s="204"/>
      <c r="G19" s="203"/>
      <c r="H19" s="204"/>
      <c r="I19" s="203">
        <f>SUMIF(F47:F57,A19,I47:I57)</f>
        <v>0</v>
      </c>
      <c r="J19" s="224"/>
    </row>
    <row r="20" spans="1:10" ht="23.25" customHeight="1" x14ac:dyDescent="0.2">
      <c r="A20" s="127" t="s">
        <v>77</v>
      </c>
      <c r="B20" s="128" t="s">
        <v>27</v>
      </c>
      <c r="C20" s="46"/>
      <c r="D20" s="47"/>
      <c r="E20" s="203"/>
      <c r="F20" s="204"/>
      <c r="G20" s="203"/>
      <c r="H20" s="204"/>
      <c r="I20" s="203">
        <f>SUMIF(F47:F57,A20,I47:I57)</f>
        <v>0</v>
      </c>
      <c r="J20" s="224"/>
    </row>
    <row r="21" spans="1:10" ht="23.25" customHeight="1" x14ac:dyDescent="0.2">
      <c r="A21" s="3"/>
      <c r="B21" s="62" t="s">
        <v>28</v>
      </c>
      <c r="C21" s="63"/>
      <c r="D21" s="64"/>
      <c r="E21" s="225"/>
      <c r="F21" s="226"/>
      <c r="G21" s="225"/>
      <c r="H21" s="226"/>
      <c r="I21" s="225">
        <f>SUM(I16:J20)</f>
        <v>0</v>
      </c>
      <c r="J21" s="230"/>
    </row>
    <row r="22" spans="1:10" ht="33" customHeight="1" x14ac:dyDescent="0.2">
      <c r="A22" s="3"/>
      <c r="B22" s="53" t="s">
        <v>32</v>
      </c>
      <c r="C22" s="46"/>
      <c r="D22" s="47"/>
      <c r="E22" s="52"/>
      <c r="F22" s="49"/>
      <c r="G22" s="40"/>
      <c r="H22" s="40"/>
      <c r="I22" s="40"/>
      <c r="J22" s="50"/>
    </row>
    <row r="23" spans="1:10" ht="23.25" customHeight="1" x14ac:dyDescent="0.2">
      <c r="A23" s="3"/>
      <c r="B23" s="45" t="s">
        <v>11</v>
      </c>
      <c r="C23" s="46"/>
      <c r="D23" s="47"/>
      <c r="E23" s="48">
        <v>12</v>
      </c>
      <c r="F23" s="49" t="s">
        <v>0</v>
      </c>
      <c r="G23" s="222">
        <f>ZakladDPHSniVypocet</f>
        <v>0</v>
      </c>
      <c r="H23" s="223"/>
      <c r="I23" s="223"/>
      <c r="J23" s="50" t="str">
        <f t="shared" ref="J23:J28" si="0">Mena</f>
        <v>CZK</v>
      </c>
    </row>
    <row r="24" spans="1:10" ht="23.25" customHeight="1" x14ac:dyDescent="0.2">
      <c r="A24" s="3"/>
      <c r="B24" s="45" t="s">
        <v>12</v>
      </c>
      <c r="C24" s="46"/>
      <c r="D24" s="47"/>
      <c r="E24" s="48">
        <f>SazbaDPH1</f>
        <v>12</v>
      </c>
      <c r="F24" s="49" t="s">
        <v>0</v>
      </c>
      <c r="G24" s="228">
        <f>ZakladDPHSni*SazbaDPH1/100</f>
        <v>0</v>
      </c>
      <c r="H24" s="229"/>
      <c r="I24" s="229"/>
      <c r="J24" s="50" t="str">
        <f t="shared" si="0"/>
        <v>CZK</v>
      </c>
    </row>
    <row r="25" spans="1:10" ht="23.25" customHeight="1" x14ac:dyDescent="0.2">
      <c r="A25" s="3"/>
      <c r="B25" s="45" t="s">
        <v>13</v>
      </c>
      <c r="C25" s="46"/>
      <c r="D25" s="47"/>
      <c r="E25" s="48">
        <v>21</v>
      </c>
      <c r="F25" s="49" t="s">
        <v>0</v>
      </c>
      <c r="G25" s="222">
        <f>I21</f>
        <v>0</v>
      </c>
      <c r="H25" s="223"/>
      <c r="I25" s="223"/>
      <c r="J25" s="50" t="str">
        <f t="shared" si="0"/>
        <v>CZK</v>
      </c>
    </row>
    <row r="26" spans="1:10" ht="23.25" customHeight="1" x14ac:dyDescent="0.2">
      <c r="A26" s="3"/>
      <c r="B26" s="39" t="s">
        <v>14</v>
      </c>
      <c r="C26" s="19"/>
      <c r="D26" s="15"/>
      <c r="E26" s="35">
        <f>SazbaDPH2</f>
        <v>21</v>
      </c>
      <c r="F26" s="36" t="s">
        <v>0</v>
      </c>
      <c r="G26" s="218">
        <f>ZakladDPHZakl*SazbaDPH2/100</f>
        <v>0</v>
      </c>
      <c r="H26" s="219"/>
      <c r="I26" s="219"/>
      <c r="J26" s="44" t="str">
        <f t="shared" si="0"/>
        <v>CZK</v>
      </c>
    </row>
    <row r="27" spans="1:10" ht="23.25" customHeight="1" thickBot="1" x14ac:dyDescent="0.25">
      <c r="A27" s="3"/>
      <c r="B27" s="38" t="s">
        <v>4</v>
      </c>
      <c r="C27" s="17"/>
      <c r="D27" s="20"/>
      <c r="E27" s="17"/>
      <c r="F27" s="18"/>
      <c r="G27" s="220">
        <f>0</f>
        <v>0</v>
      </c>
      <c r="H27" s="220"/>
      <c r="I27" s="220"/>
      <c r="J27" s="51" t="str">
        <f t="shared" si="0"/>
        <v>CZK</v>
      </c>
    </row>
    <row r="28" spans="1:10" ht="27.75" hidden="1" customHeight="1" thickBot="1" x14ac:dyDescent="0.25">
      <c r="A28" s="3"/>
      <c r="B28" s="100" t="s">
        <v>22</v>
      </c>
      <c r="C28" s="101"/>
      <c r="D28" s="101"/>
      <c r="E28" s="102"/>
      <c r="F28" s="103"/>
      <c r="G28" s="205">
        <f>ZakladDPHSniVypocet+ZakladDPHZaklVypocet</f>
        <v>0</v>
      </c>
      <c r="H28" s="205"/>
      <c r="I28" s="205"/>
      <c r="J28" s="104" t="str">
        <f t="shared" si="0"/>
        <v>CZK</v>
      </c>
    </row>
    <row r="29" spans="1:10" ht="27.75" customHeight="1" thickBot="1" x14ac:dyDescent="0.25">
      <c r="A29" s="3"/>
      <c r="B29" s="100" t="s">
        <v>35</v>
      </c>
      <c r="C29" s="105"/>
      <c r="D29" s="105"/>
      <c r="E29" s="105"/>
      <c r="F29" s="105"/>
      <c r="G29" s="221">
        <f>ZakladDPHSni+DPHSni+ZakladDPHZakl+DPHZakl+Zaokrouhleni</f>
        <v>0</v>
      </c>
      <c r="H29" s="221"/>
      <c r="I29" s="221"/>
      <c r="J29" s="106" t="s">
        <v>53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1"/>
      <c r="E32" s="31"/>
      <c r="F32" s="16" t="s">
        <v>9</v>
      </c>
      <c r="G32" s="31"/>
      <c r="H32" s="32"/>
      <c r="I32" s="31"/>
      <c r="J32" s="10"/>
    </row>
    <row r="33" spans="1:10" ht="47.25" customHeight="1" x14ac:dyDescent="0.2">
      <c r="A33" s="3"/>
      <c r="B33" s="3"/>
      <c r="J33" s="10"/>
    </row>
    <row r="34" spans="1:10" s="26" customFormat="1" ht="18.75" customHeight="1" x14ac:dyDescent="0.2">
      <c r="A34" s="25"/>
      <c r="B34" s="25"/>
      <c r="D34" s="201"/>
      <c r="E34" s="201"/>
      <c r="G34" s="201"/>
      <c r="H34" s="201"/>
      <c r="I34" s="201"/>
      <c r="J34" s="30"/>
    </row>
    <row r="35" spans="1:10" ht="12.75" customHeight="1" x14ac:dyDescent="0.2">
      <c r="A35" s="3"/>
      <c r="B35" s="3"/>
      <c r="D35" s="202" t="s">
        <v>2</v>
      </c>
      <c r="E35" s="202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5" t="s">
        <v>15</v>
      </c>
      <c r="C37" s="2"/>
      <c r="D37" s="2"/>
      <c r="E37" s="2"/>
      <c r="F37" s="92"/>
      <c r="G37" s="92"/>
      <c r="H37" s="92"/>
      <c r="I37" s="92"/>
      <c r="J37" s="2"/>
    </row>
    <row r="38" spans="1:10" ht="25.5" hidden="1" customHeight="1" x14ac:dyDescent="0.2">
      <c r="A38" s="84" t="s">
        <v>37</v>
      </c>
      <c r="B38" s="86" t="s">
        <v>16</v>
      </c>
      <c r="C38" s="87" t="s">
        <v>5</v>
      </c>
      <c r="D38" s="88"/>
      <c r="E38" s="88"/>
      <c r="F38" s="93" t="str">
        <f>B23</f>
        <v>Základ pro sníženou DPH</v>
      </c>
      <c r="G38" s="93" t="str">
        <f>B25</f>
        <v>Základ pro základní DPH</v>
      </c>
      <c r="H38" s="94" t="s">
        <v>17</v>
      </c>
      <c r="I38" s="94" t="s">
        <v>1</v>
      </c>
      <c r="J38" s="89" t="s">
        <v>0</v>
      </c>
    </row>
    <row r="39" spans="1:10" ht="25.5" hidden="1" customHeight="1" x14ac:dyDescent="0.2">
      <c r="A39" s="84">
        <v>1</v>
      </c>
      <c r="B39" s="90" t="s">
        <v>51</v>
      </c>
      <c r="C39" s="206" t="s">
        <v>46</v>
      </c>
      <c r="D39" s="207"/>
      <c r="E39" s="207"/>
      <c r="F39" s="95">
        <f>'Rozpočet Pol'!AC83</f>
        <v>0</v>
      </c>
      <c r="G39" s="96">
        <f>'Rozpočet Pol'!AD83</f>
        <v>0</v>
      </c>
      <c r="H39" s="97">
        <f>(F39*SazbaDPH1/100)+(G39*SazbaDPH2/100)</f>
        <v>0</v>
      </c>
      <c r="I39" s="97">
        <f>F39+G39+H39</f>
        <v>0</v>
      </c>
      <c r="J39" s="91" t="str">
        <f>IF(CenaCelkemVypocet=0,"",I39/CenaCelkemVypocet*100)</f>
        <v/>
      </c>
    </row>
    <row r="40" spans="1:10" ht="25.5" hidden="1" customHeight="1" x14ac:dyDescent="0.2">
      <c r="A40" s="84"/>
      <c r="B40" s="208" t="s">
        <v>52</v>
      </c>
      <c r="C40" s="209"/>
      <c r="D40" s="209"/>
      <c r="E40" s="210"/>
      <c r="F40" s="98">
        <f>SUMIF(A39:A39,"=1",F39:F39)</f>
        <v>0</v>
      </c>
      <c r="G40" s="99">
        <f>SUMIF(A39:A39,"=1",G39:G39)</f>
        <v>0</v>
      </c>
      <c r="H40" s="99">
        <f>SUMIF(A39:A39,"=1",H39:H39)</f>
        <v>0</v>
      </c>
      <c r="I40" s="99">
        <f>SUMIF(A39:A39,"=1",I39:I39)</f>
        <v>0</v>
      </c>
      <c r="J40" s="85">
        <f>SUMIF(A39:A39,"=1",J39:J39)</f>
        <v>0</v>
      </c>
    </row>
    <row r="44" spans="1:10" ht="15.75" x14ac:dyDescent="0.25">
      <c r="B44" s="107" t="s">
        <v>54</v>
      </c>
    </row>
    <row r="46" spans="1:10" ht="25.5" customHeight="1" x14ac:dyDescent="0.2">
      <c r="A46" s="108"/>
      <c r="B46" s="112" t="s">
        <v>16</v>
      </c>
      <c r="C46" s="112" t="s">
        <v>5</v>
      </c>
      <c r="D46" s="113"/>
      <c r="E46" s="113"/>
      <c r="F46" s="116" t="s">
        <v>55</v>
      </c>
      <c r="G46" s="116"/>
      <c r="H46" s="116"/>
      <c r="I46" s="211" t="s">
        <v>28</v>
      </c>
      <c r="J46" s="211"/>
    </row>
    <row r="47" spans="1:10" ht="25.5" customHeight="1" x14ac:dyDescent="0.2">
      <c r="A47" s="109"/>
      <c r="B47" s="117" t="s">
        <v>56</v>
      </c>
      <c r="C47" s="213" t="s">
        <v>57</v>
      </c>
      <c r="D47" s="214"/>
      <c r="E47" s="214"/>
      <c r="F47" s="119" t="s">
        <v>23</v>
      </c>
      <c r="G47" s="120"/>
      <c r="H47" s="120"/>
      <c r="I47" s="212">
        <f>'Rozpočet Pol'!G8</f>
        <v>0</v>
      </c>
      <c r="J47" s="212"/>
    </row>
    <row r="48" spans="1:10" ht="25.5" customHeight="1" x14ac:dyDescent="0.2">
      <c r="A48" s="109"/>
      <c r="B48" s="111" t="s">
        <v>58</v>
      </c>
      <c r="C48" s="199" t="s">
        <v>59</v>
      </c>
      <c r="D48" s="200"/>
      <c r="E48" s="200"/>
      <c r="F48" s="121" t="s">
        <v>23</v>
      </c>
      <c r="G48" s="122"/>
      <c r="H48" s="122"/>
      <c r="I48" s="198">
        <f>'Rozpočet Pol'!G13</f>
        <v>0</v>
      </c>
      <c r="J48" s="198"/>
    </row>
    <row r="49" spans="1:10" ht="25.5" customHeight="1" x14ac:dyDescent="0.2">
      <c r="A49" s="109"/>
      <c r="B49" s="111" t="s">
        <v>60</v>
      </c>
      <c r="C49" s="199" t="s">
        <v>61</v>
      </c>
      <c r="D49" s="200"/>
      <c r="E49" s="200"/>
      <c r="F49" s="121" t="s">
        <v>23</v>
      </c>
      <c r="G49" s="122"/>
      <c r="H49" s="122"/>
      <c r="I49" s="198">
        <f>'Rozpočet Pol'!G35</f>
        <v>0</v>
      </c>
      <c r="J49" s="198"/>
    </row>
    <row r="50" spans="1:10" ht="25.5" customHeight="1" x14ac:dyDescent="0.2">
      <c r="A50" s="109"/>
      <c r="B50" s="111" t="s">
        <v>62</v>
      </c>
      <c r="C50" s="199" t="s">
        <v>63</v>
      </c>
      <c r="D50" s="200"/>
      <c r="E50" s="200"/>
      <c r="F50" s="121" t="s">
        <v>23</v>
      </c>
      <c r="G50" s="122"/>
      <c r="H50" s="122"/>
      <c r="I50" s="198">
        <f>'Rozpočet Pol'!G43</f>
        <v>0</v>
      </c>
      <c r="J50" s="198"/>
    </row>
    <row r="51" spans="1:10" ht="25.5" customHeight="1" x14ac:dyDescent="0.2">
      <c r="A51" s="109"/>
      <c r="B51" s="111" t="s">
        <v>64</v>
      </c>
      <c r="C51" s="199" t="s">
        <v>65</v>
      </c>
      <c r="D51" s="200"/>
      <c r="E51" s="200"/>
      <c r="F51" s="121" t="s">
        <v>23</v>
      </c>
      <c r="G51" s="122"/>
      <c r="H51" s="122"/>
      <c r="I51" s="198">
        <f>'Rozpočet Pol'!G58</f>
        <v>0</v>
      </c>
      <c r="J51" s="198"/>
    </row>
    <row r="52" spans="1:10" ht="25.5" customHeight="1" x14ac:dyDescent="0.2">
      <c r="A52" s="109"/>
      <c r="B52" s="111" t="s">
        <v>66</v>
      </c>
      <c r="C52" s="199" t="s">
        <v>67</v>
      </c>
      <c r="D52" s="200"/>
      <c r="E52" s="200"/>
      <c r="F52" s="121" t="s">
        <v>24</v>
      </c>
      <c r="G52" s="122"/>
      <c r="H52" s="122"/>
      <c r="I52" s="198">
        <f>'Rozpočet Pol'!G61</f>
        <v>0</v>
      </c>
      <c r="J52" s="198"/>
    </row>
    <row r="53" spans="1:10" ht="25.5" customHeight="1" x14ac:dyDescent="0.2">
      <c r="A53" s="109"/>
      <c r="B53" s="111" t="s">
        <v>68</v>
      </c>
      <c r="C53" s="199" t="s">
        <v>69</v>
      </c>
      <c r="D53" s="200"/>
      <c r="E53" s="200"/>
      <c r="F53" s="121" t="s">
        <v>24</v>
      </c>
      <c r="G53" s="122"/>
      <c r="H53" s="122"/>
      <c r="I53" s="198">
        <f>'Rozpočet Pol'!G63</f>
        <v>0</v>
      </c>
      <c r="J53" s="198"/>
    </row>
    <row r="54" spans="1:10" ht="25.5" customHeight="1" x14ac:dyDescent="0.2">
      <c r="A54" s="109"/>
      <c r="B54" s="111" t="s">
        <v>70</v>
      </c>
      <c r="C54" s="199" t="s">
        <v>71</v>
      </c>
      <c r="D54" s="200"/>
      <c r="E54" s="200"/>
      <c r="F54" s="121" t="s">
        <v>24</v>
      </c>
      <c r="G54" s="122"/>
      <c r="H54" s="122"/>
      <c r="I54" s="198">
        <f>'Rozpočet Pol'!G68</f>
        <v>0</v>
      </c>
      <c r="J54" s="198"/>
    </row>
    <row r="55" spans="1:10" ht="25.5" customHeight="1" x14ac:dyDescent="0.2">
      <c r="A55" s="109"/>
      <c r="B55" s="111" t="s">
        <v>72</v>
      </c>
      <c r="C55" s="199" t="s">
        <v>73</v>
      </c>
      <c r="D55" s="200"/>
      <c r="E55" s="200"/>
      <c r="F55" s="121" t="s">
        <v>25</v>
      </c>
      <c r="G55" s="122"/>
      <c r="H55" s="122"/>
      <c r="I55" s="198">
        <f>'Rozpočet Pol'!G73</f>
        <v>0</v>
      </c>
      <c r="J55" s="198"/>
    </row>
    <row r="56" spans="1:10" ht="25.5" customHeight="1" x14ac:dyDescent="0.2">
      <c r="A56" s="109"/>
      <c r="B56" s="111" t="s">
        <v>74</v>
      </c>
      <c r="C56" s="199" t="s">
        <v>75</v>
      </c>
      <c r="D56" s="200"/>
      <c r="E56" s="200"/>
      <c r="F56" s="121" t="s">
        <v>23</v>
      </c>
      <c r="G56" s="122"/>
      <c r="H56" s="122"/>
      <c r="I56" s="198">
        <f>'Rozpočet Pol'!G75</f>
        <v>0</v>
      </c>
      <c r="J56" s="198"/>
    </row>
    <row r="57" spans="1:10" ht="25.5" customHeight="1" x14ac:dyDescent="0.2">
      <c r="A57" s="109"/>
      <c r="B57" s="118" t="s">
        <v>76</v>
      </c>
      <c r="C57" s="195" t="s">
        <v>26</v>
      </c>
      <c r="D57" s="196"/>
      <c r="E57" s="196"/>
      <c r="F57" s="123" t="s">
        <v>76</v>
      </c>
      <c r="G57" s="124"/>
      <c r="H57" s="124"/>
      <c r="I57" s="194">
        <f>'Rozpočet Pol'!G80</f>
        <v>0</v>
      </c>
      <c r="J57" s="194"/>
    </row>
    <row r="58" spans="1:10" ht="25.5" customHeight="1" x14ac:dyDescent="0.2">
      <c r="A58" s="110"/>
      <c r="B58" s="114" t="s">
        <v>1</v>
      </c>
      <c r="C58" s="114"/>
      <c r="D58" s="115"/>
      <c r="E58" s="115"/>
      <c r="F58" s="125"/>
      <c r="G58" s="126"/>
      <c r="H58" s="126"/>
      <c r="I58" s="197">
        <f>SUM(I47:I57)</f>
        <v>0</v>
      </c>
      <c r="J58" s="197"/>
    </row>
    <row r="59" spans="1:10" x14ac:dyDescent="0.2">
      <c r="F59" s="83"/>
      <c r="G59" s="83"/>
      <c r="H59" s="83"/>
      <c r="I59" s="83"/>
      <c r="J59" s="83"/>
    </row>
    <row r="60" spans="1:10" x14ac:dyDescent="0.2">
      <c r="F60" s="83"/>
      <c r="G60" s="83"/>
      <c r="H60" s="83"/>
      <c r="I60" s="83"/>
      <c r="J60" s="83"/>
    </row>
    <row r="61" spans="1:10" x14ac:dyDescent="0.2">
      <c r="F61" s="83"/>
      <c r="G61" s="83"/>
      <c r="H61" s="83"/>
      <c r="I61" s="83"/>
      <c r="J61" s="83"/>
    </row>
  </sheetData>
  <sheetProtection algorithmName="SHA-512" hashValue="UmlixercJJEU+tSevHUd52tyviM/90I/nFOmur0jk8G/QQOrCh3rUlsMTvJFl+nMdcNG98MOasoaX9HIKkUguw==" saltValue="BPxVsyX5lGswUsBdvbwAvw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7:J57"/>
    <mergeCell ref="C57:E57"/>
    <mergeCell ref="I58:J58"/>
    <mergeCell ref="I54:J54"/>
    <mergeCell ref="C54:E54"/>
    <mergeCell ref="I55:J55"/>
    <mergeCell ref="C55:E55"/>
    <mergeCell ref="I56:J56"/>
    <mergeCell ref="C56:E5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43" t="s">
        <v>6</v>
      </c>
      <c r="B1" s="243"/>
      <c r="C1" s="244"/>
      <c r="D1" s="243"/>
      <c r="E1" s="243"/>
      <c r="F1" s="243"/>
      <c r="G1" s="243"/>
    </row>
    <row r="2" spans="1:7" ht="24.95" customHeight="1" x14ac:dyDescent="0.2">
      <c r="A2" s="67" t="s">
        <v>41</v>
      </c>
      <c r="B2" s="66"/>
      <c r="C2" s="245"/>
      <c r="D2" s="245"/>
      <c r="E2" s="245"/>
      <c r="F2" s="245"/>
      <c r="G2" s="246"/>
    </row>
    <row r="3" spans="1:7" ht="24.95" hidden="1" customHeight="1" x14ac:dyDescent="0.2">
      <c r="A3" s="67" t="s">
        <v>7</v>
      </c>
      <c r="B3" s="66"/>
      <c r="C3" s="245"/>
      <c r="D3" s="245"/>
      <c r="E3" s="245"/>
      <c r="F3" s="245"/>
      <c r="G3" s="246"/>
    </row>
    <row r="4" spans="1:7" ht="24.95" hidden="1" customHeight="1" x14ac:dyDescent="0.2">
      <c r="A4" s="67" t="s">
        <v>8</v>
      </c>
      <c r="B4" s="66"/>
      <c r="C4" s="245"/>
      <c r="D4" s="245"/>
      <c r="E4" s="245"/>
      <c r="F4" s="245"/>
      <c r="G4" s="246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93"/>
  <sheetViews>
    <sheetView workbookViewId="0">
      <selection activeCell="X22" sqref="X22"/>
    </sheetView>
  </sheetViews>
  <sheetFormatPr defaultRowHeight="12.75" outlineLevelRow="1" x14ac:dyDescent="0.2"/>
  <cols>
    <col min="1" max="1" width="4.28515625" customWidth="1"/>
    <col min="2" max="2" width="14.42578125" style="82" customWidth="1"/>
    <col min="3" max="3" width="38.28515625" style="82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59" t="s">
        <v>6</v>
      </c>
      <c r="B1" s="259"/>
      <c r="C1" s="259"/>
      <c r="D1" s="259"/>
      <c r="E1" s="259"/>
      <c r="F1" s="259"/>
      <c r="G1" s="259"/>
      <c r="AE1" t="s">
        <v>79</v>
      </c>
    </row>
    <row r="2" spans="1:60" ht="25.15" customHeight="1" x14ac:dyDescent="0.2">
      <c r="A2" s="131" t="s">
        <v>78</v>
      </c>
      <c r="B2" s="129"/>
      <c r="C2" s="260" t="s">
        <v>213</v>
      </c>
      <c r="D2" s="261"/>
      <c r="E2" s="261"/>
      <c r="F2" s="261"/>
      <c r="G2" s="262"/>
      <c r="AE2" t="s">
        <v>80</v>
      </c>
    </row>
    <row r="3" spans="1:60" ht="25.15" customHeight="1" x14ac:dyDescent="0.2">
      <c r="A3" s="132" t="s">
        <v>7</v>
      </c>
      <c r="B3" s="130"/>
      <c r="C3" s="263" t="s">
        <v>43</v>
      </c>
      <c r="D3" s="264"/>
      <c r="E3" s="264"/>
      <c r="F3" s="264"/>
      <c r="G3" s="265"/>
      <c r="AE3" t="s">
        <v>81</v>
      </c>
    </row>
    <row r="4" spans="1:60" ht="25.15" hidden="1" customHeight="1" x14ac:dyDescent="0.2">
      <c r="A4" s="132" t="s">
        <v>8</v>
      </c>
      <c r="B4" s="130"/>
      <c r="C4" s="263"/>
      <c r="D4" s="264"/>
      <c r="E4" s="264"/>
      <c r="F4" s="264"/>
      <c r="G4" s="265"/>
      <c r="AE4" t="s">
        <v>82</v>
      </c>
    </row>
    <row r="5" spans="1:60" hidden="1" x14ac:dyDescent="0.2">
      <c r="A5" s="133" t="s">
        <v>83</v>
      </c>
      <c r="B5" s="134"/>
      <c r="C5" s="134"/>
      <c r="D5" s="135"/>
      <c r="E5" s="135"/>
      <c r="F5" s="135"/>
      <c r="G5" s="136"/>
      <c r="AE5" t="s">
        <v>84</v>
      </c>
    </row>
    <row r="7" spans="1:60" ht="38.25" x14ac:dyDescent="0.2">
      <c r="A7" s="141" t="s">
        <v>85</v>
      </c>
      <c r="B7" s="142" t="s">
        <v>86</v>
      </c>
      <c r="C7" s="142" t="s">
        <v>87</v>
      </c>
      <c r="D7" s="141" t="s">
        <v>88</v>
      </c>
      <c r="E7" s="141" t="s">
        <v>89</v>
      </c>
      <c r="F7" s="137" t="s">
        <v>90</v>
      </c>
      <c r="G7" s="158" t="s">
        <v>28</v>
      </c>
      <c r="H7" s="159" t="s">
        <v>29</v>
      </c>
      <c r="I7" s="159" t="s">
        <v>91</v>
      </c>
      <c r="J7" s="159" t="s">
        <v>30</v>
      </c>
      <c r="K7" s="159" t="s">
        <v>92</v>
      </c>
      <c r="L7" s="159" t="s">
        <v>93</v>
      </c>
      <c r="M7" s="159" t="s">
        <v>94</v>
      </c>
      <c r="N7" s="159" t="s">
        <v>95</v>
      </c>
      <c r="O7" s="159" t="s">
        <v>96</v>
      </c>
      <c r="P7" s="159" t="s">
        <v>97</v>
      </c>
      <c r="Q7" s="159" t="s">
        <v>98</v>
      </c>
      <c r="R7" s="159" t="s">
        <v>99</v>
      </c>
      <c r="S7" s="159" t="s">
        <v>100</v>
      </c>
      <c r="T7" s="159" t="s">
        <v>101</v>
      </c>
      <c r="U7" s="144" t="s">
        <v>102</v>
      </c>
    </row>
    <row r="8" spans="1:60" x14ac:dyDescent="0.2">
      <c r="A8" s="160" t="s">
        <v>103</v>
      </c>
      <c r="B8" s="161" t="s">
        <v>56</v>
      </c>
      <c r="C8" s="162" t="s">
        <v>57</v>
      </c>
      <c r="D8" s="163"/>
      <c r="E8" s="164"/>
      <c r="F8" s="165"/>
      <c r="G8" s="165">
        <f>SUMIF(AE9:AE12,"&lt;&gt;NOR",G9:G12)</f>
        <v>0</v>
      </c>
      <c r="H8" s="165"/>
      <c r="I8" s="165">
        <f>SUM(I9:I12)</f>
        <v>0</v>
      </c>
      <c r="J8" s="165"/>
      <c r="K8" s="165">
        <f>SUM(K9:K12)</f>
        <v>0</v>
      </c>
      <c r="L8" s="165"/>
      <c r="M8" s="165">
        <f>SUM(M9:M12)</f>
        <v>0</v>
      </c>
      <c r="N8" s="143"/>
      <c r="O8" s="143">
        <f>SUM(O9:O12)</f>
        <v>1.9459999999999998E-2</v>
      </c>
      <c r="P8" s="143"/>
      <c r="Q8" s="143">
        <f>SUM(Q9:Q12)</f>
        <v>0</v>
      </c>
      <c r="R8" s="143"/>
      <c r="S8" s="143"/>
      <c r="T8" s="160"/>
      <c r="U8" s="143">
        <f>SUM(U9:U12)</f>
        <v>3.2699999999999996</v>
      </c>
      <c r="AE8" t="s">
        <v>104</v>
      </c>
    </row>
    <row r="9" spans="1:60" ht="22.5" outlineLevel="1" x14ac:dyDescent="0.2">
      <c r="A9" s="139">
        <v>1</v>
      </c>
      <c r="B9" s="139" t="s">
        <v>105</v>
      </c>
      <c r="C9" s="177" t="s">
        <v>106</v>
      </c>
      <c r="D9" s="145" t="s">
        <v>107</v>
      </c>
      <c r="E9" s="152">
        <v>0.5</v>
      </c>
      <c r="F9" s="155">
        <v>0</v>
      </c>
      <c r="G9" s="156">
        <f>ROUND(E9*F9,2)</f>
        <v>0</v>
      </c>
      <c r="H9" s="156"/>
      <c r="I9" s="156">
        <f>ROUND(E9*H9,2)</f>
        <v>0</v>
      </c>
      <c r="J9" s="156"/>
      <c r="K9" s="156">
        <f>ROUND(E9*J9,2)</f>
        <v>0</v>
      </c>
      <c r="L9" s="156">
        <v>0</v>
      </c>
      <c r="M9" s="156">
        <f>G9*(1+L9/100)</f>
        <v>0</v>
      </c>
      <c r="N9" s="146">
        <v>8.0000000000000007E-5</v>
      </c>
      <c r="O9" s="146">
        <f>ROUND(E9*N9,5)</f>
        <v>4.0000000000000003E-5</v>
      </c>
      <c r="P9" s="146">
        <v>0</v>
      </c>
      <c r="Q9" s="146">
        <f>ROUND(E9*P9,5)</f>
        <v>0</v>
      </c>
      <c r="R9" s="146"/>
      <c r="S9" s="146"/>
      <c r="T9" s="147">
        <v>3.7694999999999999</v>
      </c>
      <c r="U9" s="146">
        <f>ROUND(E9*T9,2)</f>
        <v>1.88</v>
      </c>
      <c r="V9" s="138"/>
      <c r="W9" s="138"/>
      <c r="X9" s="138"/>
      <c r="Y9" s="138"/>
      <c r="Z9" s="138"/>
      <c r="AA9" s="138"/>
      <c r="AB9" s="138"/>
      <c r="AC9" s="138"/>
      <c r="AD9" s="138"/>
      <c r="AE9" s="138" t="s">
        <v>108</v>
      </c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39">
        <v>2</v>
      </c>
      <c r="B10" s="139" t="s">
        <v>109</v>
      </c>
      <c r="C10" s="177" t="s">
        <v>110</v>
      </c>
      <c r="D10" s="145" t="s">
        <v>111</v>
      </c>
      <c r="E10" s="152">
        <v>0.6</v>
      </c>
      <c r="F10" s="155">
        <v>0</v>
      </c>
      <c r="G10" s="156">
        <f>ROUND(E10*F10,2)</f>
        <v>0</v>
      </c>
      <c r="H10" s="156"/>
      <c r="I10" s="156">
        <f>ROUND(E10*H10,2)</f>
        <v>0</v>
      </c>
      <c r="J10" s="156"/>
      <c r="K10" s="156">
        <f>ROUND(E10*J10,2)</f>
        <v>0</v>
      </c>
      <c r="L10" s="156">
        <v>0</v>
      </c>
      <c r="M10" s="156">
        <f>G10*(1+L10/100)</f>
        <v>0</v>
      </c>
      <c r="N10" s="146">
        <v>3.236E-2</v>
      </c>
      <c r="O10" s="146">
        <f>ROUND(E10*N10,5)</f>
        <v>1.942E-2</v>
      </c>
      <c r="P10" s="146">
        <v>0</v>
      </c>
      <c r="Q10" s="146">
        <f>ROUND(E10*P10,5)</f>
        <v>0</v>
      </c>
      <c r="R10" s="146"/>
      <c r="S10" s="146"/>
      <c r="T10" s="147">
        <v>2.31</v>
      </c>
      <c r="U10" s="146">
        <f>ROUND(E10*T10,2)</f>
        <v>1.39</v>
      </c>
      <c r="V10" s="138"/>
      <c r="W10" s="138"/>
      <c r="X10" s="138"/>
      <c r="Y10" s="138"/>
      <c r="Z10" s="138"/>
      <c r="AA10" s="138"/>
      <c r="AB10" s="138"/>
      <c r="AC10" s="138"/>
      <c r="AD10" s="138"/>
      <c r="AE10" s="138" t="s">
        <v>108</v>
      </c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39">
        <v>3</v>
      </c>
      <c r="B11" s="139" t="s">
        <v>112</v>
      </c>
      <c r="C11" s="177" t="s">
        <v>113</v>
      </c>
      <c r="D11" s="145" t="s">
        <v>107</v>
      </c>
      <c r="E11" s="152">
        <v>0.5</v>
      </c>
      <c r="F11" s="155">
        <v>0</v>
      </c>
      <c r="G11" s="156">
        <f>ROUND(E11*F11,2)</f>
        <v>0</v>
      </c>
      <c r="H11" s="156"/>
      <c r="I11" s="156">
        <f>ROUND(E11*H11,2)</f>
        <v>0</v>
      </c>
      <c r="J11" s="156"/>
      <c r="K11" s="156">
        <f>ROUND(E11*J11,2)</f>
        <v>0</v>
      </c>
      <c r="L11" s="156">
        <v>0</v>
      </c>
      <c r="M11" s="156">
        <f>G11*(1+L11/100)</f>
        <v>0</v>
      </c>
      <c r="N11" s="146">
        <v>0</v>
      </c>
      <c r="O11" s="146">
        <f>ROUND(E11*N11,5)</f>
        <v>0</v>
      </c>
      <c r="P11" s="146">
        <v>0</v>
      </c>
      <c r="Q11" s="146">
        <f>ROUND(E11*P11,5)</f>
        <v>0</v>
      </c>
      <c r="R11" s="146"/>
      <c r="S11" s="146"/>
      <c r="T11" s="147">
        <v>0</v>
      </c>
      <c r="U11" s="146">
        <f>ROUND(E11*T11,2)</f>
        <v>0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8" t="s">
        <v>108</v>
      </c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outlineLevel="1" x14ac:dyDescent="0.2">
      <c r="A12" s="139">
        <v>4</v>
      </c>
      <c r="B12" s="139" t="s">
        <v>114</v>
      </c>
      <c r="C12" s="177" t="s">
        <v>115</v>
      </c>
      <c r="D12" s="145" t="s">
        <v>111</v>
      </c>
      <c r="E12" s="152">
        <v>1.5</v>
      </c>
      <c r="F12" s="155">
        <f>H12+J12</f>
        <v>0</v>
      </c>
      <c r="G12" s="156">
        <f>ROUND(E12*F12,2)</f>
        <v>0</v>
      </c>
      <c r="H12" s="156"/>
      <c r="I12" s="156">
        <f>ROUND(E12*H12,2)</f>
        <v>0</v>
      </c>
      <c r="J12" s="156"/>
      <c r="K12" s="156">
        <f>ROUND(E12*J12,2)</f>
        <v>0</v>
      </c>
      <c r="L12" s="156">
        <v>0</v>
      </c>
      <c r="M12" s="156">
        <f>G12*(1+L12/100)</f>
        <v>0</v>
      </c>
      <c r="N12" s="146">
        <v>0</v>
      </c>
      <c r="O12" s="146">
        <f>ROUND(E12*N12,5)</f>
        <v>0</v>
      </c>
      <c r="P12" s="146">
        <v>0</v>
      </c>
      <c r="Q12" s="146">
        <f>ROUND(E12*P12,5)</f>
        <v>0</v>
      </c>
      <c r="R12" s="146"/>
      <c r="S12" s="146"/>
      <c r="T12" s="147">
        <v>0</v>
      </c>
      <c r="U12" s="146">
        <f>ROUND(E12*T12,2)</f>
        <v>0</v>
      </c>
      <c r="V12" s="138"/>
      <c r="W12" s="138"/>
      <c r="X12" s="138"/>
      <c r="Y12" s="138"/>
      <c r="Z12" s="138"/>
      <c r="AA12" s="138"/>
      <c r="AB12" s="138"/>
      <c r="AC12" s="138"/>
      <c r="AD12" s="138"/>
      <c r="AE12" s="138" t="s">
        <v>108</v>
      </c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x14ac:dyDescent="0.2">
      <c r="A13" s="140" t="s">
        <v>103</v>
      </c>
      <c r="B13" s="140" t="s">
        <v>58</v>
      </c>
      <c r="C13" s="178" t="s">
        <v>59</v>
      </c>
      <c r="D13" s="148"/>
      <c r="E13" s="153"/>
      <c r="F13" s="157"/>
      <c r="G13" s="157">
        <f>SUMIF(AE14:AE34,"&lt;&gt;NOR",G14:G34)</f>
        <v>0</v>
      </c>
      <c r="H13" s="157"/>
      <c r="I13" s="157">
        <f>SUM(I14:I34)</f>
        <v>0</v>
      </c>
      <c r="J13" s="157"/>
      <c r="K13" s="157">
        <f>SUM(K14:K34)</f>
        <v>0</v>
      </c>
      <c r="L13" s="157"/>
      <c r="M13" s="157">
        <f>SUM(M14:M34)</f>
        <v>0</v>
      </c>
      <c r="N13" s="149"/>
      <c r="O13" s="149">
        <f>SUM(O14:O34)</f>
        <v>9.2956599999999998</v>
      </c>
      <c r="P13" s="149"/>
      <c r="Q13" s="149">
        <f>SUM(Q14:Q34)</f>
        <v>0</v>
      </c>
      <c r="R13" s="149"/>
      <c r="S13" s="149"/>
      <c r="T13" s="150"/>
      <c r="U13" s="149">
        <f>SUM(U14:U34)</f>
        <v>210.45999999999998</v>
      </c>
      <c r="AE13" t="s">
        <v>104</v>
      </c>
    </row>
    <row r="14" spans="1:60" ht="22.5" outlineLevel="1" x14ac:dyDescent="0.2">
      <c r="A14" s="139">
        <v>5</v>
      </c>
      <c r="B14" s="139" t="s">
        <v>116</v>
      </c>
      <c r="C14" s="177" t="s">
        <v>117</v>
      </c>
      <c r="D14" s="145" t="s">
        <v>111</v>
      </c>
      <c r="E14" s="152">
        <v>128.35</v>
      </c>
      <c r="F14" s="155">
        <f>H14+J14</f>
        <v>0</v>
      </c>
      <c r="G14" s="156">
        <f>ROUND(E14*F14,2)</f>
        <v>0</v>
      </c>
      <c r="H14" s="156"/>
      <c r="I14" s="156">
        <f>ROUND(E14*H14,2)</f>
        <v>0</v>
      </c>
      <c r="J14" s="156"/>
      <c r="K14" s="156">
        <f>ROUND(E14*J14,2)</f>
        <v>0</v>
      </c>
      <c r="L14" s="156">
        <v>0</v>
      </c>
      <c r="M14" s="156">
        <f>G14*(1+L14/100)</f>
        <v>0</v>
      </c>
      <c r="N14" s="146">
        <v>5.7119999999999997E-2</v>
      </c>
      <c r="O14" s="146">
        <f>ROUND(E14*N14,5)</f>
        <v>7.3313499999999996</v>
      </c>
      <c r="P14" s="146">
        <v>0</v>
      </c>
      <c r="Q14" s="146">
        <f>ROUND(E14*P14,5)</f>
        <v>0</v>
      </c>
      <c r="R14" s="146"/>
      <c r="S14" s="146"/>
      <c r="T14" s="147">
        <v>0.51100000000000001</v>
      </c>
      <c r="U14" s="146">
        <f>ROUND(E14*T14,2)</f>
        <v>65.59</v>
      </c>
      <c r="V14" s="138"/>
      <c r="W14" s="138"/>
      <c r="X14" s="138"/>
      <c r="Y14" s="138"/>
      <c r="Z14" s="138"/>
      <c r="AA14" s="138"/>
      <c r="AB14" s="138"/>
      <c r="AC14" s="138"/>
      <c r="AD14" s="138"/>
      <c r="AE14" s="138" t="s">
        <v>108</v>
      </c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outlineLevel="1" x14ac:dyDescent="0.2">
      <c r="A15" s="139"/>
      <c r="B15" s="139"/>
      <c r="C15" s="179" t="s">
        <v>118</v>
      </c>
      <c r="D15" s="151"/>
      <c r="E15" s="154">
        <v>118</v>
      </c>
      <c r="F15" s="156"/>
      <c r="G15" s="156"/>
      <c r="H15" s="156"/>
      <c r="I15" s="156"/>
      <c r="J15" s="156"/>
      <c r="K15" s="156"/>
      <c r="L15" s="156"/>
      <c r="M15" s="156"/>
      <c r="N15" s="146"/>
      <c r="O15" s="146"/>
      <c r="P15" s="146"/>
      <c r="Q15" s="146"/>
      <c r="R15" s="146"/>
      <c r="S15" s="146"/>
      <c r="T15" s="147"/>
      <c r="U15" s="146"/>
      <c r="V15" s="138"/>
      <c r="W15" s="138"/>
      <c r="X15" s="138"/>
      <c r="Y15" s="138"/>
      <c r="Z15" s="138"/>
      <c r="AA15" s="138"/>
      <c r="AB15" s="138"/>
      <c r="AC15" s="138"/>
      <c r="AD15" s="138"/>
      <c r="AE15" s="138" t="s">
        <v>119</v>
      </c>
      <c r="AF15" s="138">
        <v>0</v>
      </c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39"/>
      <c r="B16" s="139"/>
      <c r="C16" s="179" t="s">
        <v>120</v>
      </c>
      <c r="D16" s="151"/>
      <c r="E16" s="154">
        <v>10.35</v>
      </c>
      <c r="F16" s="156"/>
      <c r="G16" s="156"/>
      <c r="H16" s="156"/>
      <c r="I16" s="156"/>
      <c r="J16" s="156"/>
      <c r="K16" s="156"/>
      <c r="L16" s="156"/>
      <c r="M16" s="156"/>
      <c r="N16" s="146"/>
      <c r="O16" s="146"/>
      <c r="P16" s="146"/>
      <c r="Q16" s="146"/>
      <c r="R16" s="146"/>
      <c r="S16" s="146"/>
      <c r="T16" s="147"/>
      <c r="U16" s="146"/>
      <c r="V16" s="138"/>
      <c r="W16" s="138"/>
      <c r="X16" s="138"/>
      <c r="Y16" s="138"/>
      <c r="Z16" s="138"/>
      <c r="AA16" s="138"/>
      <c r="AB16" s="138"/>
      <c r="AC16" s="138"/>
      <c r="AD16" s="138"/>
      <c r="AE16" s="138" t="s">
        <v>119</v>
      </c>
      <c r="AF16" s="138">
        <v>0</v>
      </c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39">
        <v>6</v>
      </c>
      <c r="B17" s="139" t="s">
        <v>121</v>
      </c>
      <c r="C17" s="177" t="s">
        <v>122</v>
      </c>
      <c r="D17" s="145" t="s">
        <v>111</v>
      </c>
      <c r="E17" s="152">
        <v>128.35</v>
      </c>
      <c r="F17" s="155">
        <v>0</v>
      </c>
      <c r="G17" s="156">
        <f>ROUND(E17*F17,2)</f>
        <v>0</v>
      </c>
      <c r="H17" s="156"/>
      <c r="I17" s="156">
        <f>ROUND(E17*H17,2)</f>
        <v>0</v>
      </c>
      <c r="J17" s="156"/>
      <c r="K17" s="156">
        <f>ROUND(E17*J17,2)</f>
        <v>0</v>
      </c>
      <c r="L17" s="156">
        <v>0</v>
      </c>
      <c r="M17" s="156">
        <f>G17*(1+L17/100)</f>
        <v>0</v>
      </c>
      <c r="N17" s="146">
        <v>2.0000000000000002E-5</v>
      </c>
      <c r="O17" s="146">
        <f>ROUND(E17*N17,5)</f>
        <v>2.5699999999999998E-3</v>
      </c>
      <c r="P17" s="146">
        <v>0</v>
      </c>
      <c r="Q17" s="146">
        <f>ROUND(E17*P17,5)</f>
        <v>0</v>
      </c>
      <c r="R17" s="146"/>
      <c r="S17" s="146"/>
      <c r="T17" s="147">
        <v>0.11</v>
      </c>
      <c r="U17" s="146">
        <f>ROUND(E17*T17,2)</f>
        <v>14.12</v>
      </c>
      <c r="V17" s="138"/>
      <c r="W17" s="138"/>
      <c r="X17" s="138"/>
      <c r="Y17" s="138"/>
      <c r="Z17" s="138"/>
      <c r="AA17" s="138"/>
      <c r="AB17" s="138"/>
      <c r="AC17" s="138"/>
      <c r="AD17" s="138"/>
      <c r="AE17" s="138" t="s">
        <v>108</v>
      </c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ht="22.5" outlineLevel="1" x14ac:dyDescent="0.2">
      <c r="A18" s="139">
        <v>7</v>
      </c>
      <c r="B18" s="139" t="s">
        <v>123</v>
      </c>
      <c r="C18" s="177" t="s">
        <v>124</v>
      </c>
      <c r="D18" s="145" t="s">
        <v>111</v>
      </c>
      <c r="E18" s="152">
        <v>137.7225</v>
      </c>
      <c r="F18" s="155">
        <v>0</v>
      </c>
      <c r="G18" s="156">
        <f>ROUND(E18*F18,2)</f>
        <v>0</v>
      </c>
      <c r="H18" s="156"/>
      <c r="I18" s="156">
        <f>ROUND(E18*H18,2)</f>
        <v>0</v>
      </c>
      <c r="J18" s="156"/>
      <c r="K18" s="156">
        <f>ROUND(E18*J18,2)</f>
        <v>0</v>
      </c>
      <c r="L18" s="156">
        <v>0</v>
      </c>
      <c r="M18" s="156">
        <f>G18*(1+L18/100)</f>
        <v>0</v>
      </c>
      <c r="N18" s="146">
        <v>3.6700000000000001E-3</v>
      </c>
      <c r="O18" s="146">
        <f>ROUND(E18*N18,5)</f>
        <v>0.50544</v>
      </c>
      <c r="P18" s="146">
        <v>0</v>
      </c>
      <c r="Q18" s="146">
        <f>ROUND(E18*P18,5)</f>
        <v>0</v>
      </c>
      <c r="R18" s="146"/>
      <c r="S18" s="146"/>
      <c r="T18" s="147">
        <v>0.36199999999999999</v>
      </c>
      <c r="U18" s="146">
        <f>ROUND(E18*T18,2)</f>
        <v>49.86</v>
      </c>
      <c r="V18" s="138"/>
      <c r="W18" s="138"/>
      <c r="X18" s="138"/>
      <c r="Y18" s="138"/>
      <c r="Z18" s="138"/>
      <c r="AA18" s="138"/>
      <c r="AB18" s="138"/>
      <c r="AC18" s="138"/>
      <c r="AD18" s="138"/>
      <c r="AE18" s="138" t="s">
        <v>108</v>
      </c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39"/>
      <c r="B19" s="139"/>
      <c r="C19" s="179" t="s">
        <v>125</v>
      </c>
      <c r="D19" s="151"/>
      <c r="E19" s="154">
        <v>72.58</v>
      </c>
      <c r="F19" s="156"/>
      <c r="G19" s="156"/>
      <c r="H19" s="156"/>
      <c r="I19" s="156"/>
      <c r="J19" s="156"/>
      <c r="K19" s="156"/>
      <c r="L19" s="156"/>
      <c r="M19" s="156"/>
      <c r="N19" s="146"/>
      <c r="O19" s="146"/>
      <c r="P19" s="146"/>
      <c r="Q19" s="146"/>
      <c r="R19" s="146"/>
      <c r="S19" s="146"/>
      <c r="T19" s="147"/>
      <c r="U19" s="146"/>
      <c r="V19" s="138"/>
      <c r="W19" s="138"/>
      <c r="X19" s="138"/>
      <c r="Y19" s="138"/>
      <c r="Z19" s="138"/>
      <c r="AA19" s="138"/>
      <c r="AB19" s="138"/>
      <c r="AC19" s="138"/>
      <c r="AD19" s="138"/>
      <c r="AE19" s="138" t="s">
        <v>119</v>
      </c>
      <c r="AF19" s="138">
        <v>0</v>
      </c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39"/>
      <c r="B20" s="139"/>
      <c r="C20" s="179" t="s">
        <v>126</v>
      </c>
      <c r="D20" s="151"/>
      <c r="E20" s="154">
        <v>-14.26</v>
      </c>
      <c r="F20" s="156"/>
      <c r="G20" s="156"/>
      <c r="H20" s="156"/>
      <c r="I20" s="156"/>
      <c r="J20" s="156"/>
      <c r="K20" s="156"/>
      <c r="L20" s="156"/>
      <c r="M20" s="156"/>
      <c r="N20" s="146"/>
      <c r="O20" s="146"/>
      <c r="P20" s="146"/>
      <c r="Q20" s="146"/>
      <c r="R20" s="146"/>
      <c r="S20" s="146"/>
      <c r="T20" s="147"/>
      <c r="U20" s="146"/>
      <c r="V20" s="138"/>
      <c r="W20" s="138"/>
      <c r="X20" s="138"/>
      <c r="Y20" s="138"/>
      <c r="Z20" s="138"/>
      <c r="AA20" s="138"/>
      <c r="AB20" s="138"/>
      <c r="AC20" s="138"/>
      <c r="AD20" s="138"/>
      <c r="AE20" s="138" t="s">
        <v>119</v>
      </c>
      <c r="AF20" s="138">
        <v>0</v>
      </c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outlineLevel="1" x14ac:dyDescent="0.2">
      <c r="A21" s="139"/>
      <c r="B21" s="139"/>
      <c r="C21" s="179" t="s">
        <v>127</v>
      </c>
      <c r="D21" s="151"/>
      <c r="E21" s="154">
        <v>10</v>
      </c>
      <c r="F21" s="156"/>
      <c r="G21" s="156"/>
      <c r="H21" s="156"/>
      <c r="I21" s="156"/>
      <c r="J21" s="156"/>
      <c r="K21" s="156"/>
      <c r="L21" s="156"/>
      <c r="M21" s="156"/>
      <c r="N21" s="146"/>
      <c r="O21" s="146"/>
      <c r="P21" s="146"/>
      <c r="Q21" s="146"/>
      <c r="R21" s="146"/>
      <c r="S21" s="146"/>
      <c r="T21" s="147"/>
      <c r="U21" s="146"/>
      <c r="V21" s="138"/>
      <c r="W21" s="138"/>
      <c r="X21" s="138"/>
      <c r="Y21" s="138"/>
      <c r="Z21" s="138"/>
      <c r="AA21" s="138"/>
      <c r="AB21" s="138"/>
      <c r="AC21" s="138"/>
      <c r="AD21" s="138"/>
      <c r="AE21" s="138" t="s">
        <v>119</v>
      </c>
      <c r="AF21" s="138">
        <v>0</v>
      </c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</row>
    <row r="22" spans="1:60" outlineLevel="1" x14ac:dyDescent="0.2">
      <c r="A22" s="139"/>
      <c r="B22" s="139"/>
      <c r="C22" s="179" t="s">
        <v>128</v>
      </c>
      <c r="D22" s="151"/>
      <c r="E22" s="154">
        <v>33.82</v>
      </c>
      <c r="F22" s="156"/>
      <c r="G22" s="156"/>
      <c r="H22" s="156"/>
      <c r="I22" s="156"/>
      <c r="J22" s="156"/>
      <c r="K22" s="156"/>
      <c r="L22" s="156"/>
      <c r="M22" s="156"/>
      <c r="N22" s="146"/>
      <c r="O22" s="146"/>
      <c r="P22" s="146"/>
      <c r="Q22" s="146"/>
      <c r="R22" s="146"/>
      <c r="S22" s="146"/>
      <c r="T22" s="147"/>
      <c r="U22" s="146"/>
      <c r="V22" s="138"/>
      <c r="W22" s="138"/>
      <c r="X22" s="138"/>
      <c r="Y22" s="138"/>
      <c r="Z22" s="138"/>
      <c r="AA22" s="138"/>
      <c r="AB22" s="138"/>
      <c r="AC22" s="138"/>
      <c r="AD22" s="138"/>
      <c r="AE22" s="138" t="s">
        <v>119</v>
      </c>
      <c r="AF22" s="138">
        <v>0</v>
      </c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39"/>
      <c r="B23" s="139"/>
      <c r="C23" s="179" t="s">
        <v>129</v>
      </c>
      <c r="D23" s="151"/>
      <c r="E23" s="154">
        <v>-3.5649999999999999</v>
      </c>
      <c r="F23" s="156"/>
      <c r="G23" s="156"/>
      <c r="H23" s="156"/>
      <c r="I23" s="156"/>
      <c r="J23" s="156"/>
      <c r="K23" s="156"/>
      <c r="L23" s="156"/>
      <c r="M23" s="156"/>
      <c r="N23" s="146"/>
      <c r="O23" s="146"/>
      <c r="P23" s="146"/>
      <c r="Q23" s="146"/>
      <c r="R23" s="146"/>
      <c r="S23" s="146"/>
      <c r="T23" s="147"/>
      <c r="U23" s="146"/>
      <c r="V23" s="138"/>
      <c r="W23" s="138"/>
      <c r="X23" s="138"/>
      <c r="Y23" s="138"/>
      <c r="Z23" s="138"/>
      <c r="AA23" s="138"/>
      <c r="AB23" s="138"/>
      <c r="AC23" s="138"/>
      <c r="AD23" s="138"/>
      <c r="AE23" s="138" t="s">
        <v>119</v>
      </c>
      <c r="AF23" s="138">
        <v>0</v>
      </c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outlineLevel="1" x14ac:dyDescent="0.2">
      <c r="A24" s="139"/>
      <c r="B24" s="139"/>
      <c r="C24" s="179" t="s">
        <v>130</v>
      </c>
      <c r="D24" s="151"/>
      <c r="E24" s="154">
        <v>1.7</v>
      </c>
      <c r="F24" s="156"/>
      <c r="G24" s="156"/>
      <c r="H24" s="156"/>
      <c r="I24" s="156"/>
      <c r="J24" s="156"/>
      <c r="K24" s="156"/>
      <c r="L24" s="156"/>
      <c r="M24" s="156"/>
      <c r="N24" s="146"/>
      <c r="O24" s="146"/>
      <c r="P24" s="146"/>
      <c r="Q24" s="146"/>
      <c r="R24" s="146"/>
      <c r="S24" s="146"/>
      <c r="T24" s="147"/>
      <c r="U24" s="146"/>
      <c r="V24" s="138"/>
      <c r="W24" s="138"/>
      <c r="X24" s="138"/>
      <c r="Y24" s="138"/>
      <c r="Z24" s="138"/>
      <c r="AA24" s="138"/>
      <c r="AB24" s="138"/>
      <c r="AC24" s="138"/>
      <c r="AD24" s="138"/>
      <c r="AE24" s="138" t="s">
        <v>119</v>
      </c>
      <c r="AF24" s="138">
        <v>0</v>
      </c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</row>
    <row r="25" spans="1:60" outlineLevel="1" x14ac:dyDescent="0.2">
      <c r="A25" s="139"/>
      <c r="B25" s="139"/>
      <c r="C25" s="179" t="s">
        <v>131</v>
      </c>
      <c r="D25" s="151"/>
      <c r="E25" s="154">
        <v>38.380000000000003</v>
      </c>
      <c r="F25" s="156"/>
      <c r="G25" s="156"/>
      <c r="H25" s="156"/>
      <c r="I25" s="156"/>
      <c r="J25" s="156"/>
      <c r="K25" s="156"/>
      <c r="L25" s="156"/>
      <c r="M25" s="156"/>
      <c r="N25" s="146"/>
      <c r="O25" s="146"/>
      <c r="P25" s="146"/>
      <c r="Q25" s="146"/>
      <c r="R25" s="146"/>
      <c r="S25" s="146"/>
      <c r="T25" s="147"/>
      <c r="U25" s="146"/>
      <c r="V25" s="138"/>
      <c r="W25" s="138"/>
      <c r="X25" s="138"/>
      <c r="Y25" s="138"/>
      <c r="Z25" s="138"/>
      <c r="AA25" s="138"/>
      <c r="AB25" s="138"/>
      <c r="AC25" s="138"/>
      <c r="AD25" s="138"/>
      <c r="AE25" s="138" t="s">
        <v>119</v>
      </c>
      <c r="AF25" s="138">
        <v>0</v>
      </c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39"/>
      <c r="B26" s="139"/>
      <c r="C26" s="179" t="s">
        <v>132</v>
      </c>
      <c r="D26" s="151"/>
      <c r="E26" s="154">
        <v>-1.7825</v>
      </c>
      <c r="F26" s="156"/>
      <c r="G26" s="156"/>
      <c r="H26" s="156"/>
      <c r="I26" s="156"/>
      <c r="J26" s="156"/>
      <c r="K26" s="156"/>
      <c r="L26" s="156"/>
      <c r="M26" s="156"/>
      <c r="N26" s="146"/>
      <c r="O26" s="146"/>
      <c r="P26" s="146"/>
      <c r="Q26" s="146"/>
      <c r="R26" s="146"/>
      <c r="S26" s="146"/>
      <c r="T26" s="147"/>
      <c r="U26" s="146"/>
      <c r="V26" s="138"/>
      <c r="W26" s="138"/>
      <c r="X26" s="138"/>
      <c r="Y26" s="138"/>
      <c r="Z26" s="138"/>
      <c r="AA26" s="138"/>
      <c r="AB26" s="138"/>
      <c r="AC26" s="138"/>
      <c r="AD26" s="138"/>
      <c r="AE26" s="138" t="s">
        <v>119</v>
      </c>
      <c r="AF26" s="138">
        <v>0</v>
      </c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outlineLevel="1" x14ac:dyDescent="0.2">
      <c r="A27" s="139"/>
      <c r="B27" s="139"/>
      <c r="C27" s="179" t="s">
        <v>133</v>
      </c>
      <c r="D27" s="151"/>
      <c r="E27" s="154">
        <v>0.85</v>
      </c>
      <c r="F27" s="156"/>
      <c r="G27" s="156"/>
      <c r="H27" s="156"/>
      <c r="I27" s="156"/>
      <c r="J27" s="156"/>
      <c r="K27" s="156"/>
      <c r="L27" s="156"/>
      <c r="M27" s="156"/>
      <c r="N27" s="146"/>
      <c r="O27" s="146"/>
      <c r="P27" s="146"/>
      <c r="Q27" s="146"/>
      <c r="R27" s="146"/>
      <c r="S27" s="146"/>
      <c r="T27" s="147"/>
      <c r="U27" s="146"/>
      <c r="V27" s="138"/>
      <c r="W27" s="138"/>
      <c r="X27" s="138"/>
      <c r="Y27" s="138"/>
      <c r="Z27" s="138"/>
      <c r="AA27" s="138"/>
      <c r="AB27" s="138"/>
      <c r="AC27" s="138"/>
      <c r="AD27" s="138"/>
      <c r="AE27" s="138" t="s">
        <v>119</v>
      </c>
      <c r="AF27" s="138">
        <v>0</v>
      </c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39">
        <v>8</v>
      </c>
      <c r="B28" s="139" t="s">
        <v>134</v>
      </c>
      <c r="C28" s="177" t="s">
        <v>135</v>
      </c>
      <c r="D28" s="145" t="s">
        <v>111</v>
      </c>
      <c r="E28" s="152">
        <v>243.245</v>
      </c>
      <c r="F28" s="155">
        <f>H28+J28</f>
        <v>0</v>
      </c>
      <c r="G28" s="156">
        <f>ROUND(E28*F28,2)</f>
        <v>0</v>
      </c>
      <c r="H28" s="156"/>
      <c r="I28" s="156">
        <f>ROUND(E28*H28,2)</f>
        <v>0</v>
      </c>
      <c r="J28" s="156"/>
      <c r="K28" s="156">
        <f>ROUND(E28*J28,2)</f>
        <v>0</v>
      </c>
      <c r="L28" s="156">
        <v>0</v>
      </c>
      <c r="M28" s="156">
        <f>G28*(1+L28/100)</f>
        <v>0</v>
      </c>
      <c r="N28" s="146">
        <v>5.9800000000000001E-3</v>
      </c>
      <c r="O28" s="146">
        <f>ROUND(E28*N28,5)</f>
        <v>1.45461</v>
      </c>
      <c r="P28" s="146">
        <v>0</v>
      </c>
      <c r="Q28" s="146">
        <f>ROUND(E28*P28,5)</f>
        <v>0</v>
      </c>
      <c r="R28" s="146"/>
      <c r="S28" s="146"/>
      <c r="T28" s="147">
        <v>0.31900000000000001</v>
      </c>
      <c r="U28" s="146">
        <f>ROUND(E28*T28,2)</f>
        <v>77.599999999999994</v>
      </c>
      <c r="V28" s="138"/>
      <c r="W28" s="138"/>
      <c r="X28" s="138"/>
      <c r="Y28" s="138"/>
      <c r="Z28" s="138"/>
      <c r="AA28" s="138"/>
      <c r="AB28" s="138"/>
      <c r="AC28" s="138"/>
      <c r="AD28" s="138"/>
      <c r="AE28" s="138" t="s">
        <v>108</v>
      </c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outlineLevel="1" x14ac:dyDescent="0.2">
      <c r="A29" s="139"/>
      <c r="B29" s="139"/>
      <c r="C29" s="179" t="s">
        <v>136</v>
      </c>
      <c r="D29" s="151"/>
      <c r="E29" s="154">
        <v>95.174999999999997</v>
      </c>
      <c r="F29" s="156"/>
      <c r="G29" s="156"/>
      <c r="H29" s="156"/>
      <c r="I29" s="156"/>
      <c r="J29" s="156"/>
      <c r="K29" s="156"/>
      <c r="L29" s="156"/>
      <c r="M29" s="156"/>
      <c r="N29" s="146"/>
      <c r="O29" s="146"/>
      <c r="P29" s="146"/>
      <c r="Q29" s="146"/>
      <c r="R29" s="146"/>
      <c r="S29" s="146"/>
      <c r="T29" s="147"/>
      <c r="U29" s="146"/>
      <c r="V29" s="138"/>
      <c r="W29" s="138"/>
      <c r="X29" s="138"/>
      <c r="Y29" s="138"/>
      <c r="Z29" s="138"/>
      <c r="AA29" s="138"/>
      <c r="AB29" s="138"/>
      <c r="AC29" s="138"/>
      <c r="AD29" s="138"/>
      <c r="AE29" s="138" t="s">
        <v>119</v>
      </c>
      <c r="AF29" s="138">
        <v>0</v>
      </c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</row>
    <row r="30" spans="1:60" outlineLevel="1" x14ac:dyDescent="0.2">
      <c r="A30" s="139"/>
      <c r="B30" s="139"/>
      <c r="C30" s="179" t="s">
        <v>137</v>
      </c>
      <c r="D30" s="151"/>
      <c r="E30" s="154">
        <v>137.72</v>
      </c>
      <c r="F30" s="156"/>
      <c r="G30" s="156"/>
      <c r="H30" s="156"/>
      <c r="I30" s="156"/>
      <c r="J30" s="156"/>
      <c r="K30" s="156"/>
      <c r="L30" s="156"/>
      <c r="M30" s="156"/>
      <c r="N30" s="146"/>
      <c r="O30" s="146"/>
      <c r="P30" s="146"/>
      <c r="Q30" s="146"/>
      <c r="R30" s="146"/>
      <c r="S30" s="146"/>
      <c r="T30" s="147"/>
      <c r="U30" s="146"/>
      <c r="V30" s="138"/>
      <c r="W30" s="138"/>
      <c r="X30" s="138"/>
      <c r="Y30" s="138"/>
      <c r="Z30" s="138"/>
      <c r="AA30" s="138"/>
      <c r="AB30" s="138"/>
      <c r="AC30" s="138"/>
      <c r="AD30" s="138"/>
      <c r="AE30" s="138" t="s">
        <v>119</v>
      </c>
      <c r="AF30" s="138">
        <v>0</v>
      </c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39"/>
      <c r="B31" s="139"/>
      <c r="C31" s="179" t="s">
        <v>138</v>
      </c>
      <c r="D31" s="151"/>
      <c r="E31" s="154">
        <v>10.35</v>
      </c>
      <c r="F31" s="156"/>
      <c r="G31" s="156"/>
      <c r="H31" s="156"/>
      <c r="I31" s="156"/>
      <c r="J31" s="156"/>
      <c r="K31" s="156"/>
      <c r="L31" s="156"/>
      <c r="M31" s="156"/>
      <c r="N31" s="146"/>
      <c r="O31" s="146"/>
      <c r="P31" s="146"/>
      <c r="Q31" s="146"/>
      <c r="R31" s="146"/>
      <c r="S31" s="146"/>
      <c r="T31" s="147"/>
      <c r="U31" s="146"/>
      <c r="V31" s="138"/>
      <c r="W31" s="138"/>
      <c r="X31" s="138"/>
      <c r="Y31" s="138"/>
      <c r="Z31" s="138"/>
      <c r="AA31" s="138"/>
      <c r="AB31" s="138"/>
      <c r="AC31" s="138"/>
      <c r="AD31" s="138"/>
      <c r="AE31" s="138" t="s">
        <v>119</v>
      </c>
      <c r="AF31" s="138">
        <v>0</v>
      </c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39">
        <v>9</v>
      </c>
      <c r="B32" s="139" t="s">
        <v>139</v>
      </c>
      <c r="C32" s="177" t="s">
        <v>140</v>
      </c>
      <c r="D32" s="145" t="s">
        <v>111</v>
      </c>
      <c r="E32" s="152">
        <v>42.152000000000001</v>
      </c>
      <c r="F32" s="155">
        <f>H32+J32</f>
        <v>0</v>
      </c>
      <c r="G32" s="156">
        <f>ROUND(E32*F32,2)</f>
        <v>0</v>
      </c>
      <c r="H32" s="156"/>
      <c r="I32" s="156">
        <f>ROUND(E32*H32,2)</f>
        <v>0</v>
      </c>
      <c r="J32" s="156"/>
      <c r="K32" s="156">
        <f>ROUND(E32*J32,2)</f>
        <v>0</v>
      </c>
      <c r="L32" s="156">
        <v>0</v>
      </c>
      <c r="M32" s="156">
        <f>G32*(1+L32/100)</f>
        <v>0</v>
      </c>
      <c r="N32" s="146">
        <v>4.0000000000000003E-5</v>
      </c>
      <c r="O32" s="146">
        <f>ROUND(E32*N32,5)</f>
        <v>1.6900000000000001E-3</v>
      </c>
      <c r="P32" s="146">
        <v>0</v>
      </c>
      <c r="Q32" s="146">
        <f>ROUND(E32*P32,5)</f>
        <v>0</v>
      </c>
      <c r="R32" s="146"/>
      <c r="S32" s="146"/>
      <c r="T32" s="147">
        <v>7.8E-2</v>
      </c>
      <c r="U32" s="146">
        <f>ROUND(E32*T32,2)</f>
        <v>3.29</v>
      </c>
      <c r="V32" s="138"/>
      <c r="W32" s="138"/>
      <c r="X32" s="138"/>
      <c r="Y32" s="138"/>
      <c r="Z32" s="138"/>
      <c r="AA32" s="138"/>
      <c r="AB32" s="138"/>
      <c r="AC32" s="138"/>
      <c r="AD32" s="138"/>
      <c r="AE32" s="138" t="s">
        <v>108</v>
      </c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39"/>
      <c r="B33" s="139"/>
      <c r="C33" s="179" t="s">
        <v>141</v>
      </c>
      <c r="D33" s="151"/>
      <c r="E33" s="154">
        <v>34.451999999999998</v>
      </c>
      <c r="F33" s="156"/>
      <c r="G33" s="156"/>
      <c r="H33" s="156"/>
      <c r="I33" s="156"/>
      <c r="J33" s="156"/>
      <c r="K33" s="156"/>
      <c r="L33" s="156"/>
      <c r="M33" s="156"/>
      <c r="N33" s="146"/>
      <c r="O33" s="146"/>
      <c r="P33" s="146"/>
      <c r="Q33" s="146"/>
      <c r="R33" s="146"/>
      <c r="S33" s="146"/>
      <c r="T33" s="147"/>
      <c r="U33" s="146"/>
      <c r="V33" s="138"/>
      <c r="W33" s="138"/>
      <c r="X33" s="138"/>
      <c r="Y33" s="138"/>
      <c r="Z33" s="138"/>
      <c r="AA33" s="138"/>
      <c r="AB33" s="138"/>
      <c r="AC33" s="138"/>
      <c r="AD33" s="138"/>
      <c r="AE33" s="138" t="s">
        <v>119</v>
      </c>
      <c r="AF33" s="138">
        <v>0</v>
      </c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39"/>
      <c r="B34" s="139"/>
      <c r="C34" s="179" t="s">
        <v>142</v>
      </c>
      <c r="D34" s="151"/>
      <c r="E34" s="154">
        <v>7.7</v>
      </c>
      <c r="F34" s="156"/>
      <c r="G34" s="156"/>
      <c r="H34" s="156"/>
      <c r="I34" s="156"/>
      <c r="J34" s="156"/>
      <c r="K34" s="156"/>
      <c r="L34" s="156"/>
      <c r="M34" s="156"/>
      <c r="N34" s="146"/>
      <c r="O34" s="146"/>
      <c r="P34" s="146"/>
      <c r="Q34" s="146"/>
      <c r="R34" s="146"/>
      <c r="S34" s="146"/>
      <c r="T34" s="147"/>
      <c r="U34" s="146"/>
      <c r="V34" s="138"/>
      <c r="W34" s="138"/>
      <c r="X34" s="138"/>
      <c r="Y34" s="138"/>
      <c r="Z34" s="138"/>
      <c r="AA34" s="138"/>
      <c r="AB34" s="138"/>
      <c r="AC34" s="138"/>
      <c r="AD34" s="138"/>
      <c r="AE34" s="138" t="s">
        <v>119</v>
      </c>
      <c r="AF34" s="138">
        <v>0</v>
      </c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x14ac:dyDescent="0.2">
      <c r="A35" s="140" t="s">
        <v>103</v>
      </c>
      <c r="B35" s="140" t="s">
        <v>60</v>
      </c>
      <c r="C35" s="178" t="s">
        <v>61</v>
      </c>
      <c r="D35" s="148"/>
      <c r="E35" s="153"/>
      <c r="F35" s="157"/>
      <c r="G35" s="157">
        <f>SUMIF(AE36:AE42,"&lt;&gt;NOR",G36:G42)</f>
        <v>0</v>
      </c>
      <c r="H35" s="157"/>
      <c r="I35" s="157">
        <f>SUM(I36:I42)</f>
        <v>0</v>
      </c>
      <c r="J35" s="157"/>
      <c r="K35" s="157">
        <f>SUM(K36:K42)</f>
        <v>0</v>
      </c>
      <c r="L35" s="157"/>
      <c r="M35" s="157">
        <f>SUM(M36:M42)</f>
        <v>0</v>
      </c>
      <c r="N35" s="149"/>
      <c r="O35" s="149">
        <f>SUM(O36:O42)</f>
        <v>7.6981799999999998</v>
      </c>
      <c r="P35" s="149"/>
      <c r="Q35" s="149">
        <f>SUM(Q36:Q42)</f>
        <v>0</v>
      </c>
      <c r="R35" s="149"/>
      <c r="S35" s="149"/>
      <c r="T35" s="150"/>
      <c r="U35" s="149">
        <f>SUM(U36:U42)</f>
        <v>65.2</v>
      </c>
      <c r="AE35" t="s">
        <v>104</v>
      </c>
    </row>
    <row r="36" spans="1:60" ht="22.5" outlineLevel="1" x14ac:dyDescent="0.2">
      <c r="A36" s="139">
        <v>10</v>
      </c>
      <c r="B36" s="139" t="s">
        <v>143</v>
      </c>
      <c r="C36" s="177" t="s">
        <v>144</v>
      </c>
      <c r="D36" s="145" t="s">
        <v>111</v>
      </c>
      <c r="E36" s="152">
        <v>356.95</v>
      </c>
      <c r="F36" s="155">
        <f>H36+J36</f>
        <v>0</v>
      </c>
      <c r="G36" s="156">
        <f>ROUND(E36*F36,2)</f>
        <v>0</v>
      </c>
      <c r="H36" s="156"/>
      <c r="I36" s="156">
        <f>ROUND(E36*H36,2)</f>
        <v>0</v>
      </c>
      <c r="J36" s="156"/>
      <c r="K36" s="156">
        <f>ROUND(E36*J36,2)</f>
        <v>0</v>
      </c>
      <c r="L36" s="156">
        <v>0</v>
      </c>
      <c r="M36" s="156">
        <f>G36*(1+L36/100)</f>
        <v>0</v>
      </c>
      <c r="N36" s="146">
        <v>1.8380000000000001E-2</v>
      </c>
      <c r="O36" s="146">
        <f>ROUND(E36*N36,5)</f>
        <v>6.56074</v>
      </c>
      <c r="P36" s="146">
        <v>0</v>
      </c>
      <c r="Q36" s="146">
        <f>ROUND(E36*P36,5)</f>
        <v>0</v>
      </c>
      <c r="R36" s="146"/>
      <c r="S36" s="146"/>
      <c r="T36" s="147">
        <v>0.104</v>
      </c>
      <c r="U36" s="146">
        <f>ROUND(E36*T36,2)</f>
        <v>37.119999999999997</v>
      </c>
      <c r="V36" s="138"/>
      <c r="W36" s="138"/>
      <c r="X36" s="138"/>
      <c r="Y36" s="138"/>
      <c r="Z36" s="138"/>
      <c r="AA36" s="138"/>
      <c r="AB36" s="138"/>
      <c r="AC36" s="138"/>
      <c r="AD36" s="138"/>
      <c r="AE36" s="138" t="s">
        <v>108</v>
      </c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39"/>
      <c r="B37" s="139"/>
      <c r="C37" s="179" t="s">
        <v>145</v>
      </c>
      <c r="D37" s="151"/>
      <c r="E37" s="154">
        <v>356.95</v>
      </c>
      <c r="F37" s="156"/>
      <c r="G37" s="156"/>
      <c r="H37" s="156"/>
      <c r="I37" s="156"/>
      <c r="J37" s="156"/>
      <c r="K37" s="156"/>
      <c r="L37" s="156"/>
      <c r="M37" s="156"/>
      <c r="N37" s="146"/>
      <c r="O37" s="146"/>
      <c r="P37" s="146"/>
      <c r="Q37" s="146"/>
      <c r="R37" s="146"/>
      <c r="S37" s="146"/>
      <c r="T37" s="147"/>
      <c r="U37" s="146"/>
      <c r="V37" s="138"/>
      <c r="W37" s="138"/>
      <c r="X37" s="138"/>
      <c r="Y37" s="138"/>
      <c r="Z37" s="138"/>
      <c r="AA37" s="138"/>
      <c r="AB37" s="138"/>
      <c r="AC37" s="138"/>
      <c r="AD37" s="138"/>
      <c r="AE37" s="138" t="s">
        <v>119</v>
      </c>
      <c r="AF37" s="138">
        <v>0</v>
      </c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ht="22.5" outlineLevel="1" x14ac:dyDescent="0.2">
      <c r="A38" s="139">
        <v>11</v>
      </c>
      <c r="B38" s="139" t="s">
        <v>146</v>
      </c>
      <c r="C38" s="177" t="s">
        <v>147</v>
      </c>
      <c r="D38" s="145" t="s">
        <v>111</v>
      </c>
      <c r="E38" s="152">
        <v>359.95</v>
      </c>
      <c r="F38" s="155">
        <f>H38+J38</f>
        <v>0</v>
      </c>
      <c r="G38" s="156">
        <f>ROUND(E38*F38,2)</f>
        <v>0</v>
      </c>
      <c r="H38" s="156"/>
      <c r="I38" s="156">
        <f>ROUND(E38*H38,2)</f>
        <v>0</v>
      </c>
      <c r="J38" s="156"/>
      <c r="K38" s="156">
        <f>ROUND(E38*J38,2)</f>
        <v>0</v>
      </c>
      <c r="L38" s="156">
        <v>0</v>
      </c>
      <c r="M38" s="156">
        <f>G38*(1+L38/100)</f>
        <v>0</v>
      </c>
      <c r="N38" s="146">
        <v>1.56E-3</v>
      </c>
      <c r="O38" s="146">
        <f>ROUND(E38*N38,5)</f>
        <v>0.56152000000000002</v>
      </c>
      <c r="P38" s="146">
        <v>0</v>
      </c>
      <c r="Q38" s="146">
        <f>ROUND(E38*P38,5)</f>
        <v>0</v>
      </c>
      <c r="R38" s="146"/>
      <c r="S38" s="146"/>
      <c r="T38" s="147">
        <v>6.0000000000000001E-3</v>
      </c>
      <c r="U38" s="146">
        <f>ROUND(E38*T38,2)</f>
        <v>2.16</v>
      </c>
      <c r="V38" s="138"/>
      <c r="W38" s="138"/>
      <c r="X38" s="138"/>
      <c r="Y38" s="138"/>
      <c r="Z38" s="138"/>
      <c r="AA38" s="138"/>
      <c r="AB38" s="138"/>
      <c r="AC38" s="138"/>
      <c r="AD38" s="138"/>
      <c r="AE38" s="138" t="s">
        <v>108</v>
      </c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outlineLevel="1" x14ac:dyDescent="0.2">
      <c r="A39" s="139">
        <v>12</v>
      </c>
      <c r="B39" s="139" t="s">
        <v>148</v>
      </c>
      <c r="C39" s="177" t="s">
        <v>149</v>
      </c>
      <c r="D39" s="145" t="s">
        <v>111</v>
      </c>
      <c r="E39" s="152">
        <v>359.95</v>
      </c>
      <c r="F39" s="155">
        <f>H39+J39</f>
        <v>0</v>
      </c>
      <c r="G39" s="156">
        <f>ROUND(E39*F39,2)</f>
        <v>0</v>
      </c>
      <c r="H39" s="156"/>
      <c r="I39" s="156">
        <f>ROUND(E39*H39,2)</f>
        <v>0</v>
      </c>
      <c r="J39" s="156"/>
      <c r="K39" s="156">
        <f>ROUND(E39*J39,2)</f>
        <v>0</v>
      </c>
      <c r="L39" s="156">
        <v>0</v>
      </c>
      <c r="M39" s="156">
        <f>G39*(1+L39/100)</f>
        <v>0</v>
      </c>
      <c r="N39" s="146">
        <v>1.6000000000000001E-3</v>
      </c>
      <c r="O39" s="146">
        <f>ROUND(E39*N39,5)</f>
        <v>0.57591999999999999</v>
      </c>
      <c r="P39" s="146">
        <v>0</v>
      </c>
      <c r="Q39" s="146">
        <f>ROUND(E39*P39,5)</f>
        <v>0</v>
      </c>
      <c r="R39" s="146"/>
      <c r="S39" s="146"/>
      <c r="T39" s="147">
        <v>6.0000000000000001E-3</v>
      </c>
      <c r="U39" s="146">
        <f>ROUND(E39*T39,2)</f>
        <v>2.16</v>
      </c>
      <c r="V39" s="138"/>
      <c r="W39" s="138"/>
      <c r="X39" s="138"/>
      <c r="Y39" s="138"/>
      <c r="Z39" s="138"/>
      <c r="AA39" s="138"/>
      <c r="AB39" s="138"/>
      <c r="AC39" s="138"/>
      <c r="AD39" s="138"/>
      <c r="AE39" s="138" t="s">
        <v>108</v>
      </c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ht="22.5" outlineLevel="1" x14ac:dyDescent="0.2">
      <c r="A40" s="139">
        <v>13</v>
      </c>
      <c r="B40" s="139" t="s">
        <v>150</v>
      </c>
      <c r="C40" s="177" t="s">
        <v>151</v>
      </c>
      <c r="D40" s="145" t="s">
        <v>111</v>
      </c>
      <c r="E40" s="152">
        <v>359.95</v>
      </c>
      <c r="F40" s="155">
        <f>H40+J40</f>
        <v>0</v>
      </c>
      <c r="G40" s="156">
        <f>ROUND(E40*F40,2)</f>
        <v>0</v>
      </c>
      <c r="H40" s="156"/>
      <c r="I40" s="156">
        <f>ROUND(E40*H40,2)</f>
        <v>0</v>
      </c>
      <c r="J40" s="156"/>
      <c r="K40" s="156">
        <f>ROUND(E40*J40,2)</f>
        <v>0</v>
      </c>
      <c r="L40" s="156">
        <v>0</v>
      </c>
      <c r="M40" s="156">
        <f>G40*(1+L40/100)</f>
        <v>0</v>
      </c>
      <c r="N40" s="146">
        <v>0</v>
      </c>
      <c r="O40" s="146">
        <f>ROUND(E40*N40,5)</f>
        <v>0</v>
      </c>
      <c r="P40" s="146">
        <v>0</v>
      </c>
      <c r="Q40" s="146">
        <f>ROUND(E40*P40,5)</f>
        <v>0</v>
      </c>
      <c r="R40" s="146"/>
      <c r="S40" s="146"/>
      <c r="T40" s="147">
        <v>6.6000000000000003E-2</v>
      </c>
      <c r="U40" s="146">
        <f>ROUND(E40*T40,2)</f>
        <v>23.76</v>
      </c>
      <c r="V40" s="138"/>
      <c r="W40" s="138"/>
      <c r="X40" s="138"/>
      <c r="Y40" s="138"/>
      <c r="Z40" s="138"/>
      <c r="AA40" s="138"/>
      <c r="AB40" s="138"/>
      <c r="AC40" s="138"/>
      <c r="AD40" s="138"/>
      <c r="AE40" s="138" t="s">
        <v>108</v>
      </c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outlineLevel="1" x14ac:dyDescent="0.2">
      <c r="A41" s="139">
        <v>14</v>
      </c>
      <c r="B41" s="139" t="s">
        <v>152</v>
      </c>
      <c r="C41" s="177" t="s">
        <v>153</v>
      </c>
      <c r="D41" s="145" t="s">
        <v>111</v>
      </c>
      <c r="E41" s="152">
        <v>72</v>
      </c>
      <c r="F41" s="155">
        <f>H41+J41</f>
        <v>0</v>
      </c>
      <c r="G41" s="156">
        <f>ROUND(E41*F41,2)</f>
        <v>0</v>
      </c>
      <c r="H41" s="156"/>
      <c r="I41" s="156">
        <f>ROUND(E41*H41,2)</f>
        <v>0</v>
      </c>
      <c r="J41" s="156"/>
      <c r="K41" s="156">
        <f>ROUND(E41*J41,2)</f>
        <v>0</v>
      </c>
      <c r="L41" s="156">
        <v>0</v>
      </c>
      <c r="M41" s="156">
        <f>G41*(1+L41/100)</f>
        <v>0</v>
      </c>
      <c r="N41" s="146">
        <v>0</v>
      </c>
      <c r="O41" s="146">
        <f>ROUND(E41*N41,5)</f>
        <v>0</v>
      </c>
      <c r="P41" s="146">
        <v>0</v>
      </c>
      <c r="Q41" s="146">
        <f>ROUND(E41*P41,5)</f>
        <v>0</v>
      </c>
      <c r="R41" s="146"/>
      <c r="S41" s="146"/>
      <c r="T41" s="147">
        <v>0</v>
      </c>
      <c r="U41" s="146">
        <f>ROUND(E41*T41,2)</f>
        <v>0</v>
      </c>
      <c r="V41" s="138"/>
      <c r="W41" s="138"/>
      <c r="X41" s="138"/>
      <c r="Y41" s="138"/>
      <c r="Z41" s="138"/>
      <c r="AA41" s="138"/>
      <c r="AB41" s="138"/>
      <c r="AC41" s="138"/>
      <c r="AD41" s="138"/>
      <c r="AE41" s="138" t="s">
        <v>108</v>
      </c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</row>
    <row r="42" spans="1:60" outlineLevel="1" x14ac:dyDescent="0.2">
      <c r="A42" s="139">
        <v>15</v>
      </c>
      <c r="B42" s="139" t="s">
        <v>154</v>
      </c>
      <c r="C42" s="177" t="s">
        <v>155</v>
      </c>
      <c r="D42" s="145" t="s">
        <v>156</v>
      </c>
      <c r="E42" s="152">
        <v>1</v>
      </c>
      <c r="F42" s="155">
        <f>H42+J42</f>
        <v>0</v>
      </c>
      <c r="G42" s="156">
        <f>ROUND(E42*F42,2)</f>
        <v>0</v>
      </c>
      <c r="H42" s="156"/>
      <c r="I42" s="156">
        <f>ROUND(E42*H42,2)</f>
        <v>0</v>
      </c>
      <c r="J42" s="156"/>
      <c r="K42" s="156">
        <f>ROUND(E42*J42,2)</f>
        <v>0</v>
      </c>
      <c r="L42" s="156">
        <v>0</v>
      </c>
      <c r="M42" s="156">
        <f>G42*(1+L42/100)</f>
        <v>0</v>
      </c>
      <c r="N42" s="146">
        <v>0</v>
      </c>
      <c r="O42" s="146">
        <f>ROUND(E42*N42,5)</f>
        <v>0</v>
      </c>
      <c r="P42" s="146">
        <v>0</v>
      </c>
      <c r="Q42" s="146">
        <f>ROUND(E42*P42,5)</f>
        <v>0</v>
      </c>
      <c r="R42" s="146"/>
      <c r="S42" s="146"/>
      <c r="T42" s="147">
        <v>0</v>
      </c>
      <c r="U42" s="146">
        <f>ROUND(E42*T42,2)</f>
        <v>0</v>
      </c>
      <c r="V42" s="138"/>
      <c r="W42" s="138"/>
      <c r="X42" s="138"/>
      <c r="Y42" s="138"/>
      <c r="Z42" s="138"/>
      <c r="AA42" s="138"/>
      <c r="AB42" s="138"/>
      <c r="AC42" s="138"/>
      <c r="AD42" s="138"/>
      <c r="AE42" s="138" t="s">
        <v>108</v>
      </c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40" t="s">
        <v>103</v>
      </c>
      <c r="B43" s="140" t="s">
        <v>62</v>
      </c>
      <c r="C43" s="178" t="s">
        <v>63</v>
      </c>
      <c r="D43" s="148"/>
      <c r="E43" s="153"/>
      <c r="F43" s="157"/>
      <c r="G43" s="157">
        <f>SUMIF(AE44:AE57,"&lt;&gt;NOR",G44:G57)</f>
        <v>0</v>
      </c>
      <c r="H43" s="157"/>
      <c r="I43" s="157">
        <f>SUM(I44:I57)</f>
        <v>0</v>
      </c>
      <c r="J43" s="157"/>
      <c r="K43" s="157">
        <f>SUM(K44:K57)</f>
        <v>0</v>
      </c>
      <c r="L43" s="157"/>
      <c r="M43" s="157">
        <f>SUM(M44:M57)</f>
        <v>0</v>
      </c>
      <c r="N43" s="149"/>
      <c r="O43" s="149">
        <f>SUM(O44:O57)</f>
        <v>0</v>
      </c>
      <c r="P43" s="149"/>
      <c r="Q43" s="149">
        <f>SUM(Q44:Q57)</f>
        <v>7.1300499999999998</v>
      </c>
      <c r="R43" s="149"/>
      <c r="S43" s="149"/>
      <c r="T43" s="150"/>
      <c r="U43" s="149">
        <f>SUM(U44:U57)</f>
        <v>57.96</v>
      </c>
      <c r="AE43" t="s">
        <v>104</v>
      </c>
    </row>
    <row r="44" spans="1:60" outlineLevel="1" x14ac:dyDescent="0.2">
      <c r="A44" s="139">
        <v>16</v>
      </c>
      <c r="B44" s="139" t="s">
        <v>157</v>
      </c>
      <c r="C44" s="177" t="s">
        <v>158</v>
      </c>
      <c r="D44" s="145" t="s">
        <v>111</v>
      </c>
      <c r="E44" s="152">
        <v>95.174999999999997</v>
      </c>
      <c r="F44" s="155">
        <f>H44+J44</f>
        <v>0</v>
      </c>
      <c r="G44" s="156">
        <f>ROUND(E44*F44,2)</f>
        <v>0</v>
      </c>
      <c r="H44" s="156"/>
      <c r="I44" s="156">
        <f>ROUND(E44*H44,2)</f>
        <v>0</v>
      </c>
      <c r="J44" s="156"/>
      <c r="K44" s="156">
        <f>ROUND(E44*J44,2)</f>
        <v>0</v>
      </c>
      <c r="L44" s="156">
        <v>0</v>
      </c>
      <c r="M44" s="156">
        <f>G44*(1+L44/100)</f>
        <v>0</v>
      </c>
      <c r="N44" s="146">
        <v>0</v>
      </c>
      <c r="O44" s="146">
        <f>ROUND(E44*N44,5)</f>
        <v>0</v>
      </c>
      <c r="P44" s="146">
        <v>4.5999999999999999E-2</v>
      </c>
      <c r="Q44" s="146">
        <f>ROUND(E44*P44,5)</f>
        <v>4.37805</v>
      </c>
      <c r="R44" s="146"/>
      <c r="S44" s="146"/>
      <c r="T44" s="147">
        <v>0.26</v>
      </c>
      <c r="U44" s="146">
        <f>ROUND(E44*T44,2)</f>
        <v>24.75</v>
      </c>
      <c r="V44" s="138"/>
      <c r="W44" s="138"/>
      <c r="X44" s="138"/>
      <c r="Y44" s="138"/>
      <c r="Z44" s="138"/>
      <c r="AA44" s="138"/>
      <c r="AB44" s="138"/>
      <c r="AC44" s="138"/>
      <c r="AD44" s="138"/>
      <c r="AE44" s="138" t="s">
        <v>108</v>
      </c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39"/>
      <c r="B45" s="139"/>
      <c r="C45" s="179" t="s">
        <v>159</v>
      </c>
      <c r="D45" s="151"/>
      <c r="E45" s="154">
        <v>2</v>
      </c>
      <c r="F45" s="156"/>
      <c r="G45" s="156"/>
      <c r="H45" s="156"/>
      <c r="I45" s="156"/>
      <c r="J45" s="156"/>
      <c r="K45" s="156"/>
      <c r="L45" s="156"/>
      <c r="M45" s="156"/>
      <c r="N45" s="146"/>
      <c r="O45" s="146"/>
      <c r="P45" s="146"/>
      <c r="Q45" s="146"/>
      <c r="R45" s="146"/>
      <c r="S45" s="146"/>
      <c r="T45" s="147"/>
      <c r="U45" s="146"/>
      <c r="V45" s="138"/>
      <c r="W45" s="138"/>
      <c r="X45" s="138"/>
      <c r="Y45" s="138"/>
      <c r="Z45" s="138"/>
      <c r="AA45" s="138"/>
      <c r="AB45" s="138"/>
      <c r="AC45" s="138"/>
      <c r="AD45" s="138"/>
      <c r="AE45" s="138" t="s">
        <v>119</v>
      </c>
      <c r="AF45" s="138">
        <v>0</v>
      </c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39"/>
      <c r="B46" s="139"/>
      <c r="C46" s="179" t="s">
        <v>160</v>
      </c>
      <c r="D46" s="151"/>
      <c r="E46" s="154">
        <v>1</v>
      </c>
      <c r="F46" s="156"/>
      <c r="G46" s="156"/>
      <c r="H46" s="156"/>
      <c r="I46" s="156"/>
      <c r="J46" s="156"/>
      <c r="K46" s="156"/>
      <c r="L46" s="156"/>
      <c r="M46" s="156"/>
      <c r="N46" s="146"/>
      <c r="O46" s="146"/>
      <c r="P46" s="146"/>
      <c r="Q46" s="146"/>
      <c r="R46" s="146"/>
      <c r="S46" s="146"/>
      <c r="T46" s="147"/>
      <c r="U46" s="146"/>
      <c r="V46" s="138"/>
      <c r="W46" s="138"/>
      <c r="X46" s="138"/>
      <c r="Y46" s="138"/>
      <c r="Z46" s="138"/>
      <c r="AA46" s="138"/>
      <c r="AB46" s="138"/>
      <c r="AC46" s="138"/>
      <c r="AD46" s="138"/>
      <c r="AE46" s="138" t="s">
        <v>119</v>
      </c>
      <c r="AF46" s="138">
        <v>0</v>
      </c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outlineLevel="1" x14ac:dyDescent="0.2">
      <c r="A47" s="139"/>
      <c r="B47" s="139"/>
      <c r="C47" s="179" t="s">
        <v>161</v>
      </c>
      <c r="D47" s="151"/>
      <c r="E47" s="154">
        <v>1.5</v>
      </c>
      <c r="F47" s="156"/>
      <c r="G47" s="156"/>
      <c r="H47" s="156"/>
      <c r="I47" s="156"/>
      <c r="J47" s="156"/>
      <c r="K47" s="156"/>
      <c r="L47" s="156"/>
      <c r="M47" s="156"/>
      <c r="N47" s="146"/>
      <c r="O47" s="146"/>
      <c r="P47" s="146"/>
      <c r="Q47" s="146"/>
      <c r="R47" s="146"/>
      <c r="S47" s="146"/>
      <c r="T47" s="147"/>
      <c r="U47" s="146"/>
      <c r="V47" s="138"/>
      <c r="W47" s="138"/>
      <c r="X47" s="138"/>
      <c r="Y47" s="138"/>
      <c r="Z47" s="138"/>
      <c r="AA47" s="138"/>
      <c r="AB47" s="138"/>
      <c r="AC47" s="138"/>
      <c r="AD47" s="138"/>
      <c r="AE47" s="138" t="s">
        <v>119</v>
      </c>
      <c r="AF47" s="138">
        <v>0</v>
      </c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</row>
    <row r="48" spans="1:60" ht="22.5" outlineLevel="1" x14ac:dyDescent="0.2">
      <c r="A48" s="139"/>
      <c r="B48" s="139"/>
      <c r="C48" s="179" t="s">
        <v>162</v>
      </c>
      <c r="D48" s="151"/>
      <c r="E48" s="154">
        <v>95</v>
      </c>
      <c r="F48" s="156"/>
      <c r="G48" s="156"/>
      <c r="H48" s="156"/>
      <c r="I48" s="156"/>
      <c r="J48" s="156"/>
      <c r="K48" s="156"/>
      <c r="L48" s="156"/>
      <c r="M48" s="156"/>
      <c r="N48" s="146"/>
      <c r="O48" s="146"/>
      <c r="P48" s="146"/>
      <c r="Q48" s="146"/>
      <c r="R48" s="146"/>
      <c r="S48" s="146"/>
      <c r="T48" s="147"/>
      <c r="U48" s="146"/>
      <c r="V48" s="138"/>
      <c r="W48" s="138"/>
      <c r="X48" s="138"/>
      <c r="Y48" s="138"/>
      <c r="Z48" s="138"/>
      <c r="AA48" s="138"/>
      <c r="AB48" s="138"/>
      <c r="AC48" s="138"/>
      <c r="AD48" s="138"/>
      <c r="AE48" s="138" t="s">
        <v>119</v>
      </c>
      <c r="AF48" s="138">
        <v>0</v>
      </c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39"/>
      <c r="B49" s="139"/>
      <c r="C49" s="179" t="s">
        <v>163</v>
      </c>
      <c r="D49" s="151"/>
      <c r="E49" s="154">
        <v>-11.025</v>
      </c>
      <c r="F49" s="156"/>
      <c r="G49" s="156"/>
      <c r="H49" s="156"/>
      <c r="I49" s="156"/>
      <c r="J49" s="156"/>
      <c r="K49" s="156"/>
      <c r="L49" s="156"/>
      <c r="M49" s="156"/>
      <c r="N49" s="146"/>
      <c r="O49" s="146"/>
      <c r="P49" s="146"/>
      <c r="Q49" s="146"/>
      <c r="R49" s="146"/>
      <c r="S49" s="146"/>
      <c r="T49" s="147"/>
      <c r="U49" s="146"/>
      <c r="V49" s="138"/>
      <c r="W49" s="138"/>
      <c r="X49" s="138"/>
      <c r="Y49" s="138"/>
      <c r="Z49" s="138"/>
      <c r="AA49" s="138"/>
      <c r="AB49" s="138"/>
      <c r="AC49" s="138"/>
      <c r="AD49" s="138"/>
      <c r="AE49" s="138" t="s">
        <v>119</v>
      </c>
      <c r="AF49" s="138">
        <v>0</v>
      </c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ht="22.5" outlineLevel="1" x14ac:dyDescent="0.2">
      <c r="A50" s="139"/>
      <c r="B50" s="139"/>
      <c r="C50" s="179" t="s">
        <v>164</v>
      </c>
      <c r="D50" s="151"/>
      <c r="E50" s="154">
        <v>4.88</v>
      </c>
      <c r="F50" s="156"/>
      <c r="G50" s="156"/>
      <c r="H50" s="156"/>
      <c r="I50" s="156"/>
      <c r="J50" s="156"/>
      <c r="K50" s="156"/>
      <c r="L50" s="156"/>
      <c r="M50" s="156"/>
      <c r="N50" s="146"/>
      <c r="O50" s="146"/>
      <c r="P50" s="146"/>
      <c r="Q50" s="146"/>
      <c r="R50" s="146"/>
      <c r="S50" s="146"/>
      <c r="T50" s="147"/>
      <c r="U50" s="146"/>
      <c r="V50" s="138"/>
      <c r="W50" s="138"/>
      <c r="X50" s="138"/>
      <c r="Y50" s="138"/>
      <c r="Z50" s="138"/>
      <c r="AA50" s="138"/>
      <c r="AB50" s="138"/>
      <c r="AC50" s="138"/>
      <c r="AD50" s="138"/>
      <c r="AE50" s="138" t="s">
        <v>119</v>
      </c>
      <c r="AF50" s="138">
        <v>0</v>
      </c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39"/>
      <c r="B51" s="139"/>
      <c r="C51" s="179" t="s">
        <v>165</v>
      </c>
      <c r="D51" s="151"/>
      <c r="E51" s="154">
        <v>1.82</v>
      </c>
      <c r="F51" s="156"/>
      <c r="G51" s="156"/>
      <c r="H51" s="156"/>
      <c r="I51" s="156"/>
      <c r="J51" s="156"/>
      <c r="K51" s="156"/>
      <c r="L51" s="156"/>
      <c r="M51" s="156"/>
      <c r="N51" s="146"/>
      <c r="O51" s="146"/>
      <c r="P51" s="146"/>
      <c r="Q51" s="146"/>
      <c r="R51" s="146"/>
      <c r="S51" s="146"/>
      <c r="T51" s="147"/>
      <c r="U51" s="146"/>
      <c r="V51" s="138"/>
      <c r="W51" s="138"/>
      <c r="X51" s="138"/>
      <c r="Y51" s="138"/>
      <c r="Z51" s="138"/>
      <c r="AA51" s="138"/>
      <c r="AB51" s="138"/>
      <c r="AC51" s="138"/>
      <c r="AD51" s="138"/>
      <c r="AE51" s="138" t="s">
        <v>119</v>
      </c>
      <c r="AF51" s="138">
        <v>0</v>
      </c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39">
        <v>17</v>
      </c>
      <c r="B52" s="139" t="s">
        <v>166</v>
      </c>
      <c r="C52" s="177" t="s">
        <v>167</v>
      </c>
      <c r="D52" s="145" t="s">
        <v>111</v>
      </c>
      <c r="E52" s="152">
        <v>118.1</v>
      </c>
      <c r="F52" s="155">
        <f>H52+J52</f>
        <v>0</v>
      </c>
      <c r="G52" s="156">
        <f>ROUND(E52*F52,2)</f>
        <v>0</v>
      </c>
      <c r="H52" s="156"/>
      <c r="I52" s="156">
        <f>ROUND(E52*H52,2)</f>
        <v>0</v>
      </c>
      <c r="J52" s="156"/>
      <c r="K52" s="156">
        <f>ROUND(E52*J52,2)</f>
        <v>0</v>
      </c>
      <c r="L52" s="156">
        <v>0</v>
      </c>
      <c r="M52" s="156">
        <f>G52*(1+L52/100)</f>
        <v>0</v>
      </c>
      <c r="N52" s="146">
        <v>0</v>
      </c>
      <c r="O52" s="146">
        <f>ROUND(E52*N52,5)</f>
        <v>0</v>
      </c>
      <c r="P52" s="146">
        <v>1.4E-2</v>
      </c>
      <c r="Q52" s="146">
        <f>ROUND(E52*P52,5)</f>
        <v>1.6534</v>
      </c>
      <c r="R52" s="146"/>
      <c r="S52" s="146"/>
      <c r="T52" s="147">
        <v>0.22</v>
      </c>
      <c r="U52" s="146">
        <f>ROUND(E52*T52,2)</f>
        <v>25.98</v>
      </c>
      <c r="V52" s="138"/>
      <c r="W52" s="138"/>
      <c r="X52" s="138"/>
      <c r="Y52" s="138"/>
      <c r="Z52" s="138"/>
      <c r="AA52" s="138"/>
      <c r="AB52" s="138"/>
      <c r="AC52" s="138"/>
      <c r="AD52" s="138"/>
      <c r="AE52" s="138" t="s">
        <v>108</v>
      </c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39">
        <v>18</v>
      </c>
      <c r="B53" s="139" t="s">
        <v>168</v>
      </c>
      <c r="C53" s="177" t="s">
        <v>169</v>
      </c>
      <c r="D53" s="145" t="s">
        <v>111</v>
      </c>
      <c r="E53" s="152">
        <v>10.35</v>
      </c>
      <c r="F53" s="155">
        <f>H53+J53</f>
        <v>0</v>
      </c>
      <c r="G53" s="156">
        <f>ROUND(E53*F53,2)</f>
        <v>0</v>
      </c>
      <c r="H53" s="156"/>
      <c r="I53" s="156">
        <f>ROUND(E53*H53,2)</f>
        <v>0</v>
      </c>
      <c r="J53" s="156"/>
      <c r="K53" s="156">
        <f>ROUND(E53*J53,2)</f>
        <v>0</v>
      </c>
      <c r="L53" s="156">
        <v>0</v>
      </c>
      <c r="M53" s="156">
        <f>G53*(1+L53/100)</f>
        <v>0</v>
      </c>
      <c r="N53" s="146">
        <v>0</v>
      </c>
      <c r="O53" s="146">
        <f>ROUND(E53*N53,5)</f>
        <v>0</v>
      </c>
      <c r="P53" s="146">
        <v>6.8000000000000005E-2</v>
      </c>
      <c r="Q53" s="146">
        <f>ROUND(E53*P53,5)</f>
        <v>0.70379999999999998</v>
      </c>
      <c r="R53" s="146"/>
      <c r="S53" s="146"/>
      <c r="T53" s="147">
        <v>0.35</v>
      </c>
      <c r="U53" s="146">
        <f>ROUND(E53*T53,2)</f>
        <v>3.62</v>
      </c>
      <c r="V53" s="138"/>
      <c r="W53" s="138"/>
      <c r="X53" s="138"/>
      <c r="Y53" s="138"/>
      <c r="Z53" s="138"/>
      <c r="AA53" s="138"/>
      <c r="AB53" s="138"/>
      <c r="AC53" s="138"/>
      <c r="AD53" s="138"/>
      <c r="AE53" s="138" t="s">
        <v>108</v>
      </c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outlineLevel="1" x14ac:dyDescent="0.2">
      <c r="A54" s="139"/>
      <c r="B54" s="139"/>
      <c r="C54" s="179" t="s">
        <v>170</v>
      </c>
      <c r="D54" s="151"/>
      <c r="E54" s="154">
        <v>10.35</v>
      </c>
      <c r="F54" s="156"/>
      <c r="G54" s="156"/>
      <c r="H54" s="156"/>
      <c r="I54" s="156"/>
      <c r="J54" s="156"/>
      <c r="K54" s="156"/>
      <c r="L54" s="156"/>
      <c r="M54" s="156"/>
      <c r="N54" s="146"/>
      <c r="O54" s="146"/>
      <c r="P54" s="146"/>
      <c r="Q54" s="146"/>
      <c r="R54" s="146"/>
      <c r="S54" s="146"/>
      <c r="T54" s="147"/>
      <c r="U54" s="146"/>
      <c r="V54" s="138"/>
      <c r="W54" s="138"/>
      <c r="X54" s="138"/>
      <c r="Y54" s="138"/>
      <c r="Z54" s="138"/>
      <c r="AA54" s="138"/>
      <c r="AB54" s="138"/>
      <c r="AC54" s="138"/>
      <c r="AD54" s="138"/>
      <c r="AE54" s="138" t="s">
        <v>119</v>
      </c>
      <c r="AF54" s="138">
        <v>0</v>
      </c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</row>
    <row r="55" spans="1:60" outlineLevel="1" x14ac:dyDescent="0.2">
      <c r="A55" s="139">
        <v>19</v>
      </c>
      <c r="B55" s="139" t="s">
        <v>171</v>
      </c>
      <c r="C55" s="177" t="s">
        <v>172</v>
      </c>
      <c r="D55" s="145" t="s">
        <v>173</v>
      </c>
      <c r="E55" s="152">
        <v>5.64</v>
      </c>
      <c r="F55" s="155">
        <f>H55+J55</f>
        <v>0</v>
      </c>
      <c r="G55" s="156">
        <f>ROUND(E55*F55,2)</f>
        <v>0</v>
      </c>
      <c r="H55" s="156"/>
      <c r="I55" s="156">
        <f>ROUND(E55*H55,2)</f>
        <v>0</v>
      </c>
      <c r="J55" s="156"/>
      <c r="K55" s="156">
        <f>ROUND(E55*J55,2)</f>
        <v>0</v>
      </c>
      <c r="L55" s="156">
        <v>0</v>
      </c>
      <c r="M55" s="156">
        <f>G55*(1+L55/100)</f>
        <v>0</v>
      </c>
      <c r="N55" s="146">
        <v>0</v>
      </c>
      <c r="O55" s="146">
        <f>ROUND(E55*N55,5)</f>
        <v>0</v>
      </c>
      <c r="P55" s="146">
        <v>7.0000000000000007E-2</v>
      </c>
      <c r="Q55" s="146">
        <f>ROUND(E55*P55,5)</f>
        <v>0.39479999999999998</v>
      </c>
      <c r="R55" s="146"/>
      <c r="S55" s="146"/>
      <c r="T55" s="147">
        <v>0.64</v>
      </c>
      <c r="U55" s="146">
        <f>ROUND(E55*T55,2)</f>
        <v>3.61</v>
      </c>
      <c r="V55" s="138"/>
      <c r="W55" s="138"/>
      <c r="X55" s="138"/>
      <c r="Y55" s="138"/>
      <c r="Z55" s="138"/>
      <c r="AA55" s="138"/>
      <c r="AB55" s="138"/>
      <c r="AC55" s="138"/>
      <c r="AD55" s="138"/>
      <c r="AE55" s="138" t="s">
        <v>108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39"/>
      <c r="B56" s="139"/>
      <c r="C56" s="179" t="s">
        <v>174</v>
      </c>
      <c r="D56" s="151"/>
      <c r="E56" s="154">
        <v>2.64</v>
      </c>
      <c r="F56" s="156"/>
      <c r="G56" s="156"/>
      <c r="H56" s="156"/>
      <c r="I56" s="156"/>
      <c r="J56" s="156"/>
      <c r="K56" s="156"/>
      <c r="L56" s="156"/>
      <c r="M56" s="156"/>
      <c r="N56" s="146"/>
      <c r="O56" s="146"/>
      <c r="P56" s="146"/>
      <c r="Q56" s="146"/>
      <c r="R56" s="146"/>
      <c r="S56" s="146"/>
      <c r="T56" s="147"/>
      <c r="U56" s="146"/>
      <c r="V56" s="138"/>
      <c r="W56" s="138"/>
      <c r="X56" s="138"/>
      <c r="Y56" s="138"/>
      <c r="Z56" s="138"/>
      <c r="AA56" s="138"/>
      <c r="AB56" s="138"/>
      <c r="AC56" s="138"/>
      <c r="AD56" s="138"/>
      <c r="AE56" s="138" t="s">
        <v>119</v>
      </c>
      <c r="AF56" s="138">
        <v>0</v>
      </c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39"/>
      <c r="B57" s="139"/>
      <c r="C57" s="179" t="s">
        <v>175</v>
      </c>
      <c r="D57" s="151"/>
      <c r="E57" s="154">
        <v>3</v>
      </c>
      <c r="F57" s="156"/>
      <c r="G57" s="156"/>
      <c r="H57" s="156"/>
      <c r="I57" s="156"/>
      <c r="J57" s="156"/>
      <c r="K57" s="156"/>
      <c r="L57" s="156"/>
      <c r="M57" s="156"/>
      <c r="N57" s="146"/>
      <c r="O57" s="146"/>
      <c r="P57" s="146"/>
      <c r="Q57" s="146"/>
      <c r="R57" s="146"/>
      <c r="S57" s="146"/>
      <c r="T57" s="147"/>
      <c r="U57" s="146"/>
      <c r="V57" s="138"/>
      <c r="W57" s="138"/>
      <c r="X57" s="138"/>
      <c r="Y57" s="138"/>
      <c r="Z57" s="138"/>
      <c r="AA57" s="138"/>
      <c r="AB57" s="138"/>
      <c r="AC57" s="138"/>
      <c r="AD57" s="138"/>
      <c r="AE57" s="138" t="s">
        <v>119</v>
      </c>
      <c r="AF57" s="138">
        <v>0</v>
      </c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x14ac:dyDescent="0.2">
      <c r="A58" s="140" t="s">
        <v>103</v>
      </c>
      <c r="B58" s="140" t="s">
        <v>64</v>
      </c>
      <c r="C58" s="178" t="s">
        <v>65</v>
      </c>
      <c r="D58" s="148"/>
      <c r="E58" s="153"/>
      <c r="F58" s="157"/>
      <c r="G58" s="157">
        <f>SUMIF(AE59:AE60,"&lt;&gt;NOR",G59:G60)</f>
        <v>0</v>
      </c>
      <c r="H58" s="157"/>
      <c r="I58" s="157">
        <f>SUM(I59:I60)</f>
        <v>0</v>
      </c>
      <c r="J58" s="157"/>
      <c r="K58" s="157">
        <f>SUM(K59:K60)</f>
        <v>0</v>
      </c>
      <c r="L58" s="157"/>
      <c r="M58" s="157">
        <f>SUM(M59:M60)</f>
        <v>0</v>
      </c>
      <c r="N58" s="149"/>
      <c r="O58" s="149">
        <f>SUM(O59:O60)</f>
        <v>0</v>
      </c>
      <c r="P58" s="149"/>
      <c r="Q58" s="149">
        <f>SUM(Q59:Q60)</f>
        <v>0</v>
      </c>
      <c r="R58" s="149"/>
      <c r="S58" s="149"/>
      <c r="T58" s="150"/>
      <c r="U58" s="149">
        <f>SUM(U59:U60)</f>
        <v>7.57</v>
      </c>
      <c r="AE58" t="s">
        <v>104</v>
      </c>
    </row>
    <row r="59" spans="1:60" outlineLevel="1" x14ac:dyDescent="0.2">
      <c r="A59" s="139">
        <v>20</v>
      </c>
      <c r="B59" s="139" t="s">
        <v>176</v>
      </c>
      <c r="C59" s="177" t="s">
        <v>177</v>
      </c>
      <c r="D59" s="145" t="s">
        <v>178</v>
      </c>
      <c r="E59" s="152">
        <v>17.013290000000001</v>
      </c>
      <c r="F59" s="155">
        <f>H59+J59</f>
        <v>0</v>
      </c>
      <c r="G59" s="156">
        <f>ROUND(E59*F59,2)</f>
        <v>0</v>
      </c>
      <c r="H59" s="156"/>
      <c r="I59" s="156">
        <f>ROUND(E59*H59,2)</f>
        <v>0</v>
      </c>
      <c r="J59" s="156"/>
      <c r="K59" s="156">
        <f>ROUND(E59*J59,2)</f>
        <v>0</v>
      </c>
      <c r="L59" s="156">
        <v>0</v>
      </c>
      <c r="M59" s="156">
        <f>G59*(1+L59/100)</f>
        <v>0</v>
      </c>
      <c r="N59" s="146">
        <v>0</v>
      </c>
      <c r="O59" s="146">
        <f>ROUND(E59*N59,5)</f>
        <v>0</v>
      </c>
      <c r="P59" s="146">
        <v>0</v>
      </c>
      <c r="Q59" s="146">
        <f>ROUND(E59*P59,5)</f>
        <v>0</v>
      </c>
      <c r="R59" s="146"/>
      <c r="S59" s="146"/>
      <c r="T59" s="147">
        <v>0.307</v>
      </c>
      <c r="U59" s="146">
        <f>ROUND(E59*T59,2)</f>
        <v>5.22</v>
      </c>
      <c r="V59" s="138"/>
      <c r="W59" s="138"/>
      <c r="X59" s="138"/>
      <c r="Y59" s="138"/>
      <c r="Z59" s="138"/>
      <c r="AA59" s="138"/>
      <c r="AB59" s="138"/>
      <c r="AC59" s="138"/>
      <c r="AD59" s="138"/>
      <c r="AE59" s="138" t="s">
        <v>179</v>
      </c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39">
        <v>21</v>
      </c>
      <c r="B60" s="139" t="s">
        <v>180</v>
      </c>
      <c r="C60" s="177" t="s">
        <v>181</v>
      </c>
      <c r="D60" s="145" t="s">
        <v>178</v>
      </c>
      <c r="E60" s="152">
        <v>17.013290000000001</v>
      </c>
      <c r="F60" s="155">
        <f>H60+J60</f>
        <v>0</v>
      </c>
      <c r="G60" s="156">
        <f>ROUND(E60*F60,2)</f>
        <v>0</v>
      </c>
      <c r="H60" s="156"/>
      <c r="I60" s="156">
        <f>ROUND(E60*H60,2)</f>
        <v>0</v>
      </c>
      <c r="J60" s="156"/>
      <c r="K60" s="156">
        <f>ROUND(E60*J60,2)</f>
        <v>0</v>
      </c>
      <c r="L60" s="156">
        <v>0</v>
      </c>
      <c r="M60" s="156">
        <f>G60*(1+L60/100)</f>
        <v>0</v>
      </c>
      <c r="N60" s="146">
        <v>0</v>
      </c>
      <c r="O60" s="146">
        <f>ROUND(E60*N60,5)</f>
        <v>0</v>
      </c>
      <c r="P60" s="146">
        <v>0</v>
      </c>
      <c r="Q60" s="146">
        <f>ROUND(E60*P60,5)</f>
        <v>0</v>
      </c>
      <c r="R60" s="146"/>
      <c r="S60" s="146"/>
      <c r="T60" s="147">
        <v>0.13800000000000001</v>
      </c>
      <c r="U60" s="146">
        <f>ROUND(E60*T60,2)</f>
        <v>2.35</v>
      </c>
      <c r="V60" s="138"/>
      <c r="W60" s="138"/>
      <c r="X60" s="138"/>
      <c r="Y60" s="138"/>
      <c r="Z60" s="138"/>
      <c r="AA60" s="138"/>
      <c r="AB60" s="138"/>
      <c r="AC60" s="138"/>
      <c r="AD60" s="138"/>
      <c r="AE60" s="138" t="s">
        <v>179</v>
      </c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x14ac:dyDescent="0.2">
      <c r="A61" s="140" t="s">
        <v>103</v>
      </c>
      <c r="B61" s="140" t="s">
        <v>66</v>
      </c>
      <c r="C61" s="178" t="s">
        <v>67</v>
      </c>
      <c r="D61" s="148"/>
      <c r="E61" s="153"/>
      <c r="F61" s="157"/>
      <c r="G61" s="157">
        <f>SUMIF(AE62:AE62,"&lt;&gt;NOR",G62:G62)</f>
        <v>0</v>
      </c>
      <c r="H61" s="157"/>
      <c r="I61" s="157">
        <f>SUM(I62:I62)</f>
        <v>0</v>
      </c>
      <c r="J61" s="157"/>
      <c r="K61" s="157">
        <f>SUM(K62:K62)</f>
        <v>0</v>
      </c>
      <c r="L61" s="157"/>
      <c r="M61" s="157">
        <f>SUM(M62:M62)</f>
        <v>0</v>
      </c>
      <c r="N61" s="149"/>
      <c r="O61" s="149">
        <f>SUM(O62:O62)</f>
        <v>0</v>
      </c>
      <c r="P61" s="149"/>
      <c r="Q61" s="149">
        <f>SUM(Q62:Q62)</f>
        <v>0</v>
      </c>
      <c r="R61" s="149"/>
      <c r="S61" s="149"/>
      <c r="T61" s="150"/>
      <c r="U61" s="149">
        <f>SUM(U62:U62)</f>
        <v>0</v>
      </c>
      <c r="AE61" t="s">
        <v>104</v>
      </c>
    </row>
    <row r="62" spans="1:60" ht="22.5" outlineLevel="1" x14ac:dyDescent="0.2">
      <c r="A62" s="139">
        <v>22</v>
      </c>
      <c r="B62" s="139" t="s">
        <v>56</v>
      </c>
      <c r="C62" s="177" t="s">
        <v>182</v>
      </c>
      <c r="D62" s="145" t="s">
        <v>183</v>
      </c>
      <c r="E62" s="152">
        <v>5</v>
      </c>
      <c r="F62" s="155">
        <f>H62+J62</f>
        <v>0</v>
      </c>
      <c r="G62" s="156">
        <f>ROUND(E62*F62,2)</f>
        <v>0</v>
      </c>
      <c r="H62" s="156"/>
      <c r="I62" s="156">
        <f>ROUND(E62*H62,2)</f>
        <v>0</v>
      </c>
      <c r="J62" s="156"/>
      <c r="K62" s="156">
        <f>ROUND(E62*J62,2)</f>
        <v>0</v>
      </c>
      <c r="L62" s="156">
        <v>0</v>
      </c>
      <c r="M62" s="156">
        <f>G62*(1+L62/100)</f>
        <v>0</v>
      </c>
      <c r="N62" s="146">
        <v>0</v>
      </c>
      <c r="O62" s="146">
        <f>ROUND(E62*N62,5)</f>
        <v>0</v>
      </c>
      <c r="P62" s="146">
        <v>0</v>
      </c>
      <c r="Q62" s="146">
        <f>ROUND(E62*P62,5)</f>
        <v>0</v>
      </c>
      <c r="R62" s="146"/>
      <c r="S62" s="146"/>
      <c r="T62" s="147">
        <v>0</v>
      </c>
      <c r="U62" s="146">
        <f>ROUND(E62*T62,2)</f>
        <v>0</v>
      </c>
      <c r="V62" s="138"/>
      <c r="W62" s="138"/>
      <c r="X62" s="138"/>
      <c r="Y62" s="138"/>
      <c r="Z62" s="138"/>
      <c r="AA62" s="138"/>
      <c r="AB62" s="138"/>
      <c r="AC62" s="138"/>
      <c r="AD62" s="138"/>
      <c r="AE62" s="138" t="s">
        <v>108</v>
      </c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x14ac:dyDescent="0.2">
      <c r="A63" s="140" t="s">
        <v>103</v>
      </c>
      <c r="B63" s="140" t="s">
        <v>68</v>
      </c>
      <c r="C63" s="178" t="s">
        <v>69</v>
      </c>
      <c r="D63" s="148"/>
      <c r="E63" s="153"/>
      <c r="F63" s="157"/>
      <c r="G63" s="157">
        <f>SUMIF(AE64:AE67,"&lt;&gt;NOR",G64:G67)</f>
        <v>0</v>
      </c>
      <c r="H63" s="157"/>
      <c r="I63" s="157">
        <f>SUM(I64:I67)</f>
        <v>0</v>
      </c>
      <c r="J63" s="157"/>
      <c r="K63" s="157">
        <f>SUM(K64:K67)</f>
        <v>0</v>
      </c>
      <c r="L63" s="157"/>
      <c r="M63" s="157">
        <f>SUM(M64:M67)</f>
        <v>0</v>
      </c>
      <c r="N63" s="149"/>
      <c r="O63" s="149">
        <f>SUM(O64:O67)</f>
        <v>6.9149999999999989E-2</v>
      </c>
      <c r="P63" s="149"/>
      <c r="Q63" s="149">
        <f>SUM(Q64:Q67)</f>
        <v>0</v>
      </c>
      <c r="R63" s="149"/>
      <c r="S63" s="149"/>
      <c r="T63" s="150"/>
      <c r="U63" s="149">
        <f>SUM(U64:U67)</f>
        <v>9.0399999999999991</v>
      </c>
      <c r="AE63" t="s">
        <v>104</v>
      </c>
    </row>
    <row r="64" spans="1:60" ht="22.5" outlineLevel="1" x14ac:dyDescent="0.2">
      <c r="A64" s="139">
        <v>23</v>
      </c>
      <c r="B64" s="139" t="s">
        <v>184</v>
      </c>
      <c r="C64" s="177" t="s">
        <v>185</v>
      </c>
      <c r="D64" s="145" t="s">
        <v>173</v>
      </c>
      <c r="E64" s="152">
        <v>9.24</v>
      </c>
      <c r="F64" s="155">
        <f>H64+J64</f>
        <v>0</v>
      </c>
      <c r="G64" s="156">
        <f>ROUND(E64*F64,2)</f>
        <v>0</v>
      </c>
      <c r="H64" s="156"/>
      <c r="I64" s="156">
        <f>ROUND(E64*H64,2)</f>
        <v>0</v>
      </c>
      <c r="J64" s="156"/>
      <c r="K64" s="156">
        <f>ROUND(E64*J64,2)</f>
        <v>0</v>
      </c>
      <c r="L64" s="156">
        <v>0</v>
      </c>
      <c r="M64" s="156">
        <f>G64*(1+L64/100)</f>
        <v>0</v>
      </c>
      <c r="N64" s="146">
        <v>2.96E-3</v>
      </c>
      <c r="O64" s="146">
        <f>ROUND(E64*N64,5)</f>
        <v>2.7349999999999999E-2</v>
      </c>
      <c r="P64" s="146">
        <v>0</v>
      </c>
      <c r="Q64" s="146">
        <f>ROUND(E64*P64,5)</f>
        <v>0</v>
      </c>
      <c r="R64" s="146"/>
      <c r="S64" s="146"/>
      <c r="T64" s="147">
        <v>0.36799999999999999</v>
      </c>
      <c r="U64" s="146">
        <f>ROUND(E64*T64,2)</f>
        <v>3.4</v>
      </c>
      <c r="V64" s="138"/>
      <c r="W64" s="138"/>
      <c r="X64" s="138"/>
      <c r="Y64" s="138"/>
      <c r="Z64" s="138"/>
      <c r="AA64" s="138"/>
      <c r="AB64" s="138"/>
      <c r="AC64" s="138"/>
      <c r="AD64" s="138"/>
      <c r="AE64" s="138" t="s">
        <v>108</v>
      </c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39"/>
      <c r="B65" s="139"/>
      <c r="C65" s="179" t="s">
        <v>186</v>
      </c>
      <c r="D65" s="151"/>
      <c r="E65" s="154">
        <v>9.24</v>
      </c>
      <c r="F65" s="156"/>
      <c r="G65" s="156"/>
      <c r="H65" s="156"/>
      <c r="I65" s="156"/>
      <c r="J65" s="156"/>
      <c r="K65" s="156"/>
      <c r="L65" s="156"/>
      <c r="M65" s="156"/>
      <c r="N65" s="146"/>
      <c r="O65" s="146"/>
      <c r="P65" s="146"/>
      <c r="Q65" s="146"/>
      <c r="R65" s="146"/>
      <c r="S65" s="146"/>
      <c r="T65" s="147"/>
      <c r="U65" s="146"/>
      <c r="V65" s="138"/>
      <c r="W65" s="138"/>
      <c r="X65" s="138"/>
      <c r="Y65" s="138"/>
      <c r="Z65" s="138"/>
      <c r="AA65" s="138"/>
      <c r="AB65" s="138"/>
      <c r="AC65" s="138"/>
      <c r="AD65" s="138"/>
      <c r="AE65" s="138" t="s">
        <v>119</v>
      </c>
      <c r="AF65" s="138">
        <v>0</v>
      </c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ht="22.5" outlineLevel="1" x14ac:dyDescent="0.2">
      <c r="A66" s="139">
        <v>24</v>
      </c>
      <c r="B66" s="139" t="s">
        <v>187</v>
      </c>
      <c r="C66" s="177" t="s">
        <v>188</v>
      </c>
      <c r="D66" s="145" t="s">
        <v>173</v>
      </c>
      <c r="E66" s="152">
        <v>20.9</v>
      </c>
      <c r="F66" s="155">
        <f>H66+J66</f>
        <v>0</v>
      </c>
      <c r="G66" s="156">
        <f>ROUND(E66*F66,2)</f>
        <v>0</v>
      </c>
      <c r="H66" s="156"/>
      <c r="I66" s="156">
        <f>ROUND(E66*H66,2)</f>
        <v>0</v>
      </c>
      <c r="J66" s="156"/>
      <c r="K66" s="156">
        <f>ROUND(E66*J66,2)</f>
        <v>0</v>
      </c>
      <c r="L66" s="156">
        <v>0</v>
      </c>
      <c r="M66" s="156">
        <f>G66*(1+L66/100)</f>
        <v>0</v>
      </c>
      <c r="N66" s="146">
        <v>2E-3</v>
      </c>
      <c r="O66" s="146">
        <f>ROUND(E66*N66,5)</f>
        <v>4.1799999999999997E-2</v>
      </c>
      <c r="P66" s="146">
        <v>0</v>
      </c>
      <c r="Q66" s="146">
        <f>ROUND(E66*P66,5)</f>
        <v>0</v>
      </c>
      <c r="R66" s="146"/>
      <c r="S66" s="146"/>
      <c r="T66" s="147">
        <v>0.27</v>
      </c>
      <c r="U66" s="146">
        <f>ROUND(E66*T66,2)</f>
        <v>5.64</v>
      </c>
      <c r="V66" s="138"/>
      <c r="W66" s="138"/>
      <c r="X66" s="138"/>
      <c r="Y66" s="138"/>
      <c r="Z66" s="138"/>
      <c r="AA66" s="138"/>
      <c r="AB66" s="138"/>
      <c r="AC66" s="138"/>
      <c r="AD66" s="138"/>
      <c r="AE66" s="138" t="s">
        <v>108</v>
      </c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</row>
    <row r="67" spans="1:60" outlineLevel="1" x14ac:dyDescent="0.2">
      <c r="A67" s="139"/>
      <c r="B67" s="139"/>
      <c r="C67" s="179" t="s">
        <v>189</v>
      </c>
      <c r="D67" s="151"/>
      <c r="E67" s="154">
        <v>20.9</v>
      </c>
      <c r="F67" s="156"/>
      <c r="G67" s="156"/>
      <c r="H67" s="156"/>
      <c r="I67" s="156"/>
      <c r="J67" s="156"/>
      <c r="K67" s="156"/>
      <c r="L67" s="156"/>
      <c r="M67" s="156"/>
      <c r="N67" s="146"/>
      <c r="O67" s="146"/>
      <c r="P67" s="146"/>
      <c r="Q67" s="146"/>
      <c r="R67" s="146"/>
      <c r="S67" s="146"/>
      <c r="T67" s="147"/>
      <c r="U67" s="146"/>
      <c r="V67" s="138"/>
      <c r="W67" s="138"/>
      <c r="X67" s="138"/>
      <c r="Y67" s="138"/>
      <c r="Z67" s="138"/>
      <c r="AA67" s="138"/>
      <c r="AB67" s="138"/>
      <c r="AC67" s="138"/>
      <c r="AD67" s="138"/>
      <c r="AE67" s="138" t="s">
        <v>119</v>
      </c>
      <c r="AF67" s="138">
        <v>0</v>
      </c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x14ac:dyDescent="0.2">
      <c r="A68" s="140" t="s">
        <v>103</v>
      </c>
      <c r="B68" s="140" t="s">
        <v>70</v>
      </c>
      <c r="C68" s="178" t="s">
        <v>71</v>
      </c>
      <c r="D68" s="148"/>
      <c r="E68" s="153"/>
      <c r="F68" s="157"/>
      <c r="G68" s="157">
        <f>SUMIF(AE69:AE72,"&lt;&gt;NOR",G69:G72)</f>
        <v>0</v>
      </c>
      <c r="H68" s="157"/>
      <c r="I68" s="157">
        <f>SUM(I69:I72)</f>
        <v>0</v>
      </c>
      <c r="J68" s="157"/>
      <c r="K68" s="157">
        <f>SUM(K69:K72)</f>
        <v>0</v>
      </c>
      <c r="L68" s="157"/>
      <c r="M68" s="157">
        <f>SUM(M69:M72)</f>
        <v>0</v>
      </c>
      <c r="N68" s="149"/>
      <c r="O68" s="149">
        <f>SUM(O69:O72)</f>
        <v>9.9729999999999999E-2</v>
      </c>
      <c r="P68" s="149"/>
      <c r="Q68" s="149">
        <f>SUM(Q69:Q72)</f>
        <v>0</v>
      </c>
      <c r="R68" s="149"/>
      <c r="S68" s="149"/>
      <c r="T68" s="150"/>
      <c r="U68" s="149">
        <f>SUM(U69:U72)</f>
        <v>37.46</v>
      </c>
      <c r="AE68" t="s">
        <v>104</v>
      </c>
    </row>
    <row r="69" spans="1:60" ht="22.5" outlineLevel="1" x14ac:dyDescent="0.2">
      <c r="A69" s="139">
        <v>25</v>
      </c>
      <c r="B69" s="139" t="s">
        <v>190</v>
      </c>
      <c r="C69" s="177" t="s">
        <v>191</v>
      </c>
      <c r="D69" s="145" t="s">
        <v>111</v>
      </c>
      <c r="E69" s="152">
        <v>243.245</v>
      </c>
      <c r="F69" s="155">
        <f>H69+J69</f>
        <v>0</v>
      </c>
      <c r="G69" s="156">
        <f>ROUND(E69*F69,2)</f>
        <v>0</v>
      </c>
      <c r="H69" s="156"/>
      <c r="I69" s="156">
        <f>ROUND(E69*H69,2)</f>
        <v>0</v>
      </c>
      <c r="J69" s="156"/>
      <c r="K69" s="156">
        <f>ROUND(E69*J69,2)</f>
        <v>0</v>
      </c>
      <c r="L69" s="156">
        <v>0</v>
      </c>
      <c r="M69" s="156">
        <f>G69*(1+L69/100)</f>
        <v>0</v>
      </c>
      <c r="N69" s="146">
        <v>4.0999999999999999E-4</v>
      </c>
      <c r="O69" s="146">
        <f>ROUND(E69*N69,5)</f>
        <v>9.9729999999999999E-2</v>
      </c>
      <c r="P69" s="146">
        <v>0</v>
      </c>
      <c r="Q69" s="146">
        <f>ROUND(E69*P69,5)</f>
        <v>0</v>
      </c>
      <c r="R69" s="146"/>
      <c r="S69" s="146"/>
      <c r="T69" s="147">
        <v>0.154</v>
      </c>
      <c r="U69" s="146">
        <f>ROUND(E69*T69,2)</f>
        <v>37.46</v>
      </c>
      <c r="V69" s="138"/>
      <c r="W69" s="138"/>
      <c r="X69" s="138"/>
      <c r="Y69" s="138"/>
      <c r="Z69" s="138"/>
      <c r="AA69" s="138"/>
      <c r="AB69" s="138"/>
      <c r="AC69" s="138"/>
      <c r="AD69" s="138"/>
      <c r="AE69" s="138" t="s">
        <v>108</v>
      </c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39"/>
      <c r="B70" s="139"/>
      <c r="C70" s="179" t="s">
        <v>192</v>
      </c>
      <c r="D70" s="151"/>
      <c r="E70" s="154">
        <v>95.174999999999997</v>
      </c>
      <c r="F70" s="156"/>
      <c r="G70" s="156"/>
      <c r="H70" s="156"/>
      <c r="I70" s="156"/>
      <c r="J70" s="156"/>
      <c r="K70" s="156"/>
      <c r="L70" s="156"/>
      <c r="M70" s="156"/>
      <c r="N70" s="146"/>
      <c r="O70" s="146"/>
      <c r="P70" s="146"/>
      <c r="Q70" s="146"/>
      <c r="R70" s="146"/>
      <c r="S70" s="146"/>
      <c r="T70" s="147"/>
      <c r="U70" s="146"/>
      <c r="V70" s="138"/>
      <c r="W70" s="138"/>
      <c r="X70" s="138"/>
      <c r="Y70" s="138"/>
      <c r="Z70" s="138"/>
      <c r="AA70" s="138"/>
      <c r="AB70" s="138"/>
      <c r="AC70" s="138"/>
      <c r="AD70" s="138"/>
      <c r="AE70" s="138" t="s">
        <v>119</v>
      </c>
      <c r="AF70" s="138">
        <v>0</v>
      </c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outlineLevel="1" x14ac:dyDescent="0.2">
      <c r="A71" s="139"/>
      <c r="B71" s="139"/>
      <c r="C71" s="179" t="s">
        <v>193</v>
      </c>
      <c r="D71" s="151"/>
      <c r="E71" s="154">
        <v>137.72</v>
      </c>
      <c r="F71" s="156"/>
      <c r="G71" s="156"/>
      <c r="H71" s="156"/>
      <c r="I71" s="156"/>
      <c r="J71" s="156"/>
      <c r="K71" s="156"/>
      <c r="L71" s="156"/>
      <c r="M71" s="156"/>
      <c r="N71" s="146"/>
      <c r="O71" s="146"/>
      <c r="P71" s="146"/>
      <c r="Q71" s="146"/>
      <c r="R71" s="146"/>
      <c r="S71" s="146"/>
      <c r="T71" s="147"/>
      <c r="U71" s="146"/>
      <c r="V71" s="138"/>
      <c r="W71" s="138"/>
      <c r="X71" s="138"/>
      <c r="Y71" s="138"/>
      <c r="Z71" s="138"/>
      <c r="AA71" s="138"/>
      <c r="AB71" s="138"/>
      <c r="AC71" s="138"/>
      <c r="AD71" s="138"/>
      <c r="AE71" s="138" t="s">
        <v>119</v>
      </c>
      <c r="AF71" s="138">
        <v>0</v>
      </c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</row>
    <row r="72" spans="1:60" outlineLevel="1" x14ac:dyDescent="0.2">
      <c r="A72" s="139"/>
      <c r="B72" s="139"/>
      <c r="C72" s="179" t="s">
        <v>138</v>
      </c>
      <c r="D72" s="151"/>
      <c r="E72" s="154">
        <v>10.35</v>
      </c>
      <c r="F72" s="156"/>
      <c r="G72" s="156"/>
      <c r="H72" s="156"/>
      <c r="I72" s="156"/>
      <c r="J72" s="156"/>
      <c r="K72" s="156"/>
      <c r="L72" s="156"/>
      <c r="M72" s="156"/>
      <c r="N72" s="146"/>
      <c r="O72" s="146"/>
      <c r="P72" s="146"/>
      <c r="Q72" s="146"/>
      <c r="R72" s="146"/>
      <c r="S72" s="146"/>
      <c r="T72" s="147"/>
      <c r="U72" s="146"/>
      <c r="V72" s="138"/>
      <c r="W72" s="138"/>
      <c r="X72" s="138"/>
      <c r="Y72" s="138"/>
      <c r="Z72" s="138"/>
      <c r="AA72" s="138"/>
      <c r="AB72" s="138"/>
      <c r="AC72" s="138"/>
      <c r="AD72" s="138"/>
      <c r="AE72" s="138" t="s">
        <v>119</v>
      </c>
      <c r="AF72" s="138">
        <v>0</v>
      </c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x14ac:dyDescent="0.2">
      <c r="A73" s="140" t="s">
        <v>103</v>
      </c>
      <c r="B73" s="140" t="s">
        <v>72</v>
      </c>
      <c r="C73" s="178" t="s">
        <v>73</v>
      </c>
      <c r="D73" s="148"/>
      <c r="E73" s="153"/>
      <c r="F73" s="157"/>
      <c r="G73" s="157">
        <f>SUMIF(AE74:AE74,"&lt;&gt;NOR",G74:G74)</f>
        <v>0</v>
      </c>
      <c r="H73" s="157"/>
      <c r="I73" s="157">
        <f>SUM(I74:I74)</f>
        <v>0</v>
      </c>
      <c r="J73" s="157"/>
      <c r="K73" s="157">
        <f>SUM(K74:K74)</f>
        <v>0</v>
      </c>
      <c r="L73" s="157"/>
      <c r="M73" s="157">
        <f>SUM(M74:M74)</f>
        <v>0</v>
      </c>
      <c r="N73" s="149"/>
      <c r="O73" s="149">
        <f>SUM(O74:O74)</f>
        <v>0</v>
      </c>
      <c r="P73" s="149"/>
      <c r="Q73" s="149">
        <f>SUM(Q74:Q74)</f>
        <v>0</v>
      </c>
      <c r="R73" s="149"/>
      <c r="S73" s="149"/>
      <c r="T73" s="150"/>
      <c r="U73" s="149">
        <f>SUM(U74:U74)</f>
        <v>0</v>
      </c>
      <c r="AE73" t="s">
        <v>104</v>
      </c>
    </row>
    <row r="74" spans="1:60" ht="22.5" outlineLevel="1" x14ac:dyDescent="0.2">
      <c r="A74" s="139">
        <v>26</v>
      </c>
      <c r="B74" s="139" t="s">
        <v>194</v>
      </c>
      <c r="C74" s="177" t="s">
        <v>195</v>
      </c>
      <c r="D74" s="145" t="s">
        <v>156</v>
      </c>
      <c r="E74" s="152">
        <v>1</v>
      </c>
      <c r="F74" s="155">
        <f>H74+J74</f>
        <v>0</v>
      </c>
      <c r="G74" s="156">
        <f>ROUND(E74*F74,2)</f>
        <v>0</v>
      </c>
      <c r="H74" s="156"/>
      <c r="I74" s="156">
        <f>ROUND(E74*H74,2)</f>
        <v>0</v>
      </c>
      <c r="J74" s="156"/>
      <c r="K74" s="156">
        <f>ROUND(E74*J74,2)</f>
        <v>0</v>
      </c>
      <c r="L74" s="156">
        <v>0</v>
      </c>
      <c r="M74" s="156">
        <f>G74*(1+L74/100)</f>
        <v>0</v>
      </c>
      <c r="N74" s="146">
        <v>0</v>
      </c>
      <c r="O74" s="146">
        <f>ROUND(E74*N74,5)</f>
        <v>0</v>
      </c>
      <c r="P74" s="146">
        <v>0</v>
      </c>
      <c r="Q74" s="146">
        <f>ROUND(E74*P74,5)</f>
        <v>0</v>
      </c>
      <c r="R74" s="146"/>
      <c r="S74" s="146"/>
      <c r="T74" s="147">
        <v>0</v>
      </c>
      <c r="U74" s="146">
        <f>ROUND(E74*T74,2)</f>
        <v>0</v>
      </c>
      <c r="V74" s="138"/>
      <c r="W74" s="138"/>
      <c r="X74" s="138"/>
      <c r="Y74" s="138"/>
      <c r="Z74" s="138"/>
      <c r="AA74" s="138"/>
      <c r="AB74" s="138"/>
      <c r="AC74" s="138"/>
      <c r="AD74" s="138"/>
      <c r="AE74" s="138" t="s">
        <v>108</v>
      </c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x14ac:dyDescent="0.2">
      <c r="A75" s="140" t="s">
        <v>103</v>
      </c>
      <c r="B75" s="140" t="s">
        <v>74</v>
      </c>
      <c r="C75" s="178" t="s">
        <v>75</v>
      </c>
      <c r="D75" s="148"/>
      <c r="E75" s="153"/>
      <c r="F75" s="157"/>
      <c r="G75" s="157">
        <f>SUMIF(AE76:AE79,"&lt;&gt;NOR",G76:G79)</f>
        <v>0</v>
      </c>
      <c r="H75" s="157"/>
      <c r="I75" s="157">
        <f>SUM(I76:I79)</f>
        <v>0</v>
      </c>
      <c r="J75" s="157"/>
      <c r="K75" s="157">
        <f>SUM(K76:K79)</f>
        <v>0</v>
      </c>
      <c r="L75" s="157"/>
      <c r="M75" s="157">
        <f>SUM(M76:M79)</f>
        <v>0</v>
      </c>
      <c r="N75" s="149"/>
      <c r="O75" s="149">
        <f>SUM(O76:O79)</f>
        <v>0</v>
      </c>
      <c r="P75" s="149"/>
      <c r="Q75" s="149">
        <f>SUM(Q76:Q79)</f>
        <v>0</v>
      </c>
      <c r="R75" s="149"/>
      <c r="S75" s="149"/>
      <c r="T75" s="150"/>
      <c r="U75" s="149">
        <f>SUM(U76:U79)</f>
        <v>10.210000000000001</v>
      </c>
      <c r="AE75" t="s">
        <v>104</v>
      </c>
    </row>
    <row r="76" spans="1:60" outlineLevel="1" x14ac:dyDescent="0.2">
      <c r="A76" s="139">
        <v>27</v>
      </c>
      <c r="B76" s="139" t="s">
        <v>196</v>
      </c>
      <c r="C76" s="177" t="s">
        <v>197</v>
      </c>
      <c r="D76" s="145" t="s">
        <v>178</v>
      </c>
      <c r="E76" s="152">
        <v>7.1300499999999998</v>
      </c>
      <c r="F76" s="155">
        <f>H76+J76</f>
        <v>0</v>
      </c>
      <c r="G76" s="156">
        <f>ROUND(E76*F76,2)</f>
        <v>0</v>
      </c>
      <c r="H76" s="156"/>
      <c r="I76" s="156">
        <f>ROUND(E76*H76,2)</f>
        <v>0</v>
      </c>
      <c r="J76" s="156"/>
      <c r="K76" s="156">
        <f>ROUND(E76*J76,2)</f>
        <v>0</v>
      </c>
      <c r="L76" s="156">
        <v>0</v>
      </c>
      <c r="M76" s="156">
        <f>G76*(1+L76/100)</f>
        <v>0</v>
      </c>
      <c r="N76" s="146">
        <v>0</v>
      </c>
      <c r="O76" s="146">
        <f>ROUND(E76*N76,5)</f>
        <v>0</v>
      </c>
      <c r="P76" s="146">
        <v>0</v>
      </c>
      <c r="Q76" s="146">
        <f>ROUND(E76*P76,5)</f>
        <v>0</v>
      </c>
      <c r="R76" s="146"/>
      <c r="S76" s="146"/>
      <c r="T76" s="147">
        <v>0.94199999999999995</v>
      </c>
      <c r="U76" s="146">
        <f>ROUND(E76*T76,2)</f>
        <v>6.72</v>
      </c>
      <c r="V76" s="138"/>
      <c r="W76" s="138"/>
      <c r="X76" s="138"/>
      <c r="Y76" s="138"/>
      <c r="Z76" s="138"/>
      <c r="AA76" s="138"/>
      <c r="AB76" s="138"/>
      <c r="AC76" s="138"/>
      <c r="AD76" s="138"/>
      <c r="AE76" s="138" t="s">
        <v>198</v>
      </c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39">
        <v>28</v>
      </c>
      <c r="B77" s="139" t="s">
        <v>199</v>
      </c>
      <c r="C77" s="177" t="s">
        <v>200</v>
      </c>
      <c r="D77" s="145" t="s">
        <v>178</v>
      </c>
      <c r="E77" s="152">
        <v>7.1300499999999998</v>
      </c>
      <c r="F77" s="155">
        <f>H77+J77</f>
        <v>0</v>
      </c>
      <c r="G77" s="156">
        <f>ROUND(E77*F77,2)</f>
        <v>0</v>
      </c>
      <c r="H77" s="156"/>
      <c r="I77" s="156">
        <f>ROUND(E77*H77,2)</f>
        <v>0</v>
      </c>
      <c r="J77" s="156"/>
      <c r="K77" s="156">
        <f>ROUND(E77*J77,2)</f>
        <v>0</v>
      </c>
      <c r="L77" s="156">
        <v>0</v>
      </c>
      <c r="M77" s="156">
        <f>G77*(1+L77/100)</f>
        <v>0</v>
      </c>
      <c r="N77" s="146">
        <v>0</v>
      </c>
      <c r="O77" s="146">
        <f>ROUND(E77*N77,5)</f>
        <v>0</v>
      </c>
      <c r="P77" s="146">
        <v>0</v>
      </c>
      <c r="Q77" s="146">
        <f>ROUND(E77*P77,5)</f>
        <v>0</v>
      </c>
      <c r="R77" s="146"/>
      <c r="S77" s="146"/>
      <c r="T77" s="147">
        <v>0.49</v>
      </c>
      <c r="U77" s="146">
        <f>ROUND(E77*T77,2)</f>
        <v>3.49</v>
      </c>
      <c r="V77" s="138"/>
      <c r="W77" s="138"/>
      <c r="X77" s="138"/>
      <c r="Y77" s="138"/>
      <c r="Z77" s="138"/>
      <c r="AA77" s="138"/>
      <c r="AB77" s="138"/>
      <c r="AC77" s="138"/>
      <c r="AD77" s="138"/>
      <c r="AE77" s="138" t="s">
        <v>198</v>
      </c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39">
        <v>29</v>
      </c>
      <c r="B78" s="139" t="s">
        <v>201</v>
      </c>
      <c r="C78" s="177" t="s">
        <v>202</v>
      </c>
      <c r="D78" s="145" t="s">
        <v>178</v>
      </c>
      <c r="E78" s="152">
        <v>7.1300499999999998</v>
      </c>
      <c r="F78" s="155">
        <f>H78+J78</f>
        <v>0</v>
      </c>
      <c r="G78" s="156">
        <f>ROUND(E78*F78,2)</f>
        <v>0</v>
      </c>
      <c r="H78" s="156"/>
      <c r="I78" s="156">
        <f>ROUND(E78*H78,2)</f>
        <v>0</v>
      </c>
      <c r="J78" s="156"/>
      <c r="K78" s="156">
        <f>ROUND(E78*J78,2)</f>
        <v>0</v>
      </c>
      <c r="L78" s="156">
        <v>0</v>
      </c>
      <c r="M78" s="156">
        <f>G78*(1+L78/100)</f>
        <v>0</v>
      </c>
      <c r="N78" s="146">
        <v>0</v>
      </c>
      <c r="O78" s="146">
        <f>ROUND(E78*N78,5)</f>
        <v>0</v>
      </c>
      <c r="P78" s="146">
        <v>0</v>
      </c>
      <c r="Q78" s="146">
        <f>ROUND(E78*P78,5)</f>
        <v>0</v>
      </c>
      <c r="R78" s="146"/>
      <c r="S78" s="146"/>
      <c r="T78" s="147">
        <v>0</v>
      </c>
      <c r="U78" s="146">
        <f>ROUND(E78*T78,2)</f>
        <v>0</v>
      </c>
      <c r="V78" s="138"/>
      <c r="W78" s="138"/>
      <c r="X78" s="138"/>
      <c r="Y78" s="138"/>
      <c r="Z78" s="138"/>
      <c r="AA78" s="138"/>
      <c r="AB78" s="138"/>
      <c r="AC78" s="138"/>
      <c r="AD78" s="138"/>
      <c r="AE78" s="138" t="s">
        <v>198</v>
      </c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39">
        <v>30</v>
      </c>
      <c r="B79" s="139" t="s">
        <v>203</v>
      </c>
      <c r="C79" s="177" t="s">
        <v>204</v>
      </c>
      <c r="D79" s="145" t="s">
        <v>178</v>
      </c>
      <c r="E79" s="152">
        <v>7.1300499999999998</v>
      </c>
      <c r="F79" s="155">
        <f>H79+J79</f>
        <v>0</v>
      </c>
      <c r="G79" s="156">
        <f>ROUND(E79*F79,2)</f>
        <v>0</v>
      </c>
      <c r="H79" s="156"/>
      <c r="I79" s="156">
        <f>ROUND(E79*H79,2)</f>
        <v>0</v>
      </c>
      <c r="J79" s="156"/>
      <c r="K79" s="156">
        <f>ROUND(E79*J79,2)</f>
        <v>0</v>
      </c>
      <c r="L79" s="156">
        <v>0</v>
      </c>
      <c r="M79" s="156">
        <f>G79*(1+L79/100)</f>
        <v>0</v>
      </c>
      <c r="N79" s="146">
        <v>0</v>
      </c>
      <c r="O79" s="146">
        <f>ROUND(E79*N79,5)</f>
        <v>0</v>
      </c>
      <c r="P79" s="146">
        <v>0</v>
      </c>
      <c r="Q79" s="146">
        <f>ROUND(E79*P79,5)</f>
        <v>0</v>
      </c>
      <c r="R79" s="146"/>
      <c r="S79" s="146"/>
      <c r="T79" s="147">
        <v>0</v>
      </c>
      <c r="U79" s="146">
        <f>ROUND(E79*T79,2)</f>
        <v>0</v>
      </c>
      <c r="V79" s="138"/>
      <c r="W79" s="138"/>
      <c r="X79" s="138"/>
      <c r="Y79" s="138"/>
      <c r="Z79" s="138"/>
      <c r="AA79" s="138"/>
      <c r="AB79" s="138"/>
      <c r="AC79" s="138"/>
      <c r="AD79" s="138"/>
      <c r="AE79" s="138" t="s">
        <v>198</v>
      </c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x14ac:dyDescent="0.2">
      <c r="A80" s="140" t="s">
        <v>103</v>
      </c>
      <c r="B80" s="140" t="s">
        <v>76</v>
      </c>
      <c r="C80" s="178" t="s">
        <v>26</v>
      </c>
      <c r="D80" s="148"/>
      <c r="E80" s="153"/>
      <c r="F80" s="157"/>
      <c r="G80" s="157">
        <f>SUMIF(AE81:AE81,"&lt;&gt;NOR",G81:G81)</f>
        <v>0</v>
      </c>
      <c r="H80" s="157"/>
      <c r="I80" s="157">
        <f>SUM(I81:I81)</f>
        <v>0</v>
      </c>
      <c r="J80" s="157"/>
      <c r="K80" s="157">
        <f>SUM(K81:K81)</f>
        <v>0</v>
      </c>
      <c r="L80" s="157"/>
      <c r="M80" s="157">
        <f>SUM(M81:M81)</f>
        <v>0</v>
      </c>
      <c r="N80" s="149"/>
      <c r="O80" s="149">
        <f>SUM(O81:O81)</f>
        <v>0</v>
      </c>
      <c r="P80" s="149"/>
      <c r="Q80" s="149">
        <f>SUM(Q81:Q81)</f>
        <v>0</v>
      </c>
      <c r="R80" s="149"/>
      <c r="S80" s="149"/>
      <c r="T80" s="150"/>
      <c r="U80" s="149">
        <f>SUM(U81:U81)</f>
        <v>0</v>
      </c>
      <c r="AE80" t="s">
        <v>104</v>
      </c>
    </row>
    <row r="81" spans="1:60" outlineLevel="1" x14ac:dyDescent="0.2">
      <c r="A81" s="166">
        <v>31</v>
      </c>
      <c r="B81" s="166" t="s">
        <v>205</v>
      </c>
      <c r="C81" s="180" t="s">
        <v>206</v>
      </c>
      <c r="D81" s="167" t="s">
        <v>0</v>
      </c>
      <c r="E81" s="168">
        <v>1.5</v>
      </c>
      <c r="F81" s="169">
        <f>H81+J81</f>
        <v>0</v>
      </c>
      <c r="G81" s="170">
        <f>ROUND(E81*F81,2)</f>
        <v>0</v>
      </c>
      <c r="H81" s="170"/>
      <c r="I81" s="170">
        <f>ROUND(E81*H81,2)</f>
        <v>0</v>
      </c>
      <c r="J81" s="170"/>
      <c r="K81" s="170">
        <f>ROUND(E81*J81,2)</f>
        <v>0</v>
      </c>
      <c r="L81" s="170">
        <v>0</v>
      </c>
      <c r="M81" s="170">
        <f>G81*(1+L81/100)</f>
        <v>0</v>
      </c>
      <c r="N81" s="171">
        <v>0</v>
      </c>
      <c r="O81" s="171">
        <f>ROUND(E81*N81,5)</f>
        <v>0</v>
      </c>
      <c r="P81" s="171">
        <v>0</v>
      </c>
      <c r="Q81" s="171">
        <f>ROUND(E81*P81,5)</f>
        <v>0</v>
      </c>
      <c r="R81" s="171"/>
      <c r="S81" s="171"/>
      <c r="T81" s="172">
        <v>0</v>
      </c>
      <c r="U81" s="171">
        <f>ROUND(E81*T81,2)</f>
        <v>0</v>
      </c>
      <c r="V81" s="138"/>
      <c r="W81" s="138"/>
      <c r="X81" s="138"/>
      <c r="Y81" s="138"/>
      <c r="Z81" s="138"/>
      <c r="AA81" s="138"/>
      <c r="AB81" s="138"/>
      <c r="AC81" s="138"/>
      <c r="AD81" s="138"/>
      <c r="AE81" s="138" t="s">
        <v>207</v>
      </c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x14ac:dyDescent="0.2">
      <c r="A82" s="4"/>
      <c r="B82" s="5" t="s">
        <v>208</v>
      </c>
      <c r="C82" s="181" t="s">
        <v>208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AC82">
        <v>12</v>
      </c>
      <c r="AD82">
        <v>21</v>
      </c>
    </row>
    <row r="83" spans="1:60" x14ac:dyDescent="0.2">
      <c r="A83" s="173"/>
      <c r="B83" s="174" t="s">
        <v>28</v>
      </c>
      <c r="C83" s="182" t="s">
        <v>208</v>
      </c>
      <c r="D83" s="175"/>
      <c r="E83" s="175"/>
      <c r="F83" s="175"/>
      <c r="G83" s="176">
        <f>G8+G13+G35+G43+G58+G61+G63+G68+G73+G75+G80</f>
        <v>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AC83">
        <f>SUMIF(L7:L81,AC82,G7:G81)</f>
        <v>0</v>
      </c>
      <c r="AD83">
        <f>SUMIF(L7:L81,AD82,G7:G81)</f>
        <v>0</v>
      </c>
      <c r="AE83" t="s">
        <v>209</v>
      </c>
    </row>
    <row r="84" spans="1:60" x14ac:dyDescent="0.2">
      <c r="A84" s="4"/>
      <c r="B84" s="5" t="s">
        <v>208</v>
      </c>
      <c r="C84" s="181" t="s">
        <v>208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60" x14ac:dyDescent="0.2">
      <c r="A85" s="4"/>
      <c r="B85" s="5" t="s">
        <v>208</v>
      </c>
      <c r="C85" s="181" t="s">
        <v>208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60" x14ac:dyDescent="0.2">
      <c r="A86" s="266" t="s">
        <v>210</v>
      </c>
      <c r="B86" s="266"/>
      <c r="C86" s="267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60" x14ac:dyDescent="0.2">
      <c r="A87" s="247"/>
      <c r="B87" s="248"/>
      <c r="C87" s="249"/>
      <c r="D87" s="248"/>
      <c r="E87" s="248"/>
      <c r="F87" s="248"/>
      <c r="G87" s="25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AE87" t="s">
        <v>211</v>
      </c>
    </row>
    <row r="88" spans="1:60" x14ac:dyDescent="0.2">
      <c r="A88" s="251"/>
      <c r="B88" s="252"/>
      <c r="C88" s="253"/>
      <c r="D88" s="252"/>
      <c r="E88" s="252"/>
      <c r="F88" s="252"/>
      <c r="G88" s="25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60" x14ac:dyDescent="0.2">
      <c r="A89" s="251"/>
      <c r="B89" s="252"/>
      <c r="C89" s="253"/>
      <c r="D89" s="252"/>
      <c r="E89" s="252"/>
      <c r="F89" s="252"/>
      <c r="G89" s="25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60" x14ac:dyDescent="0.2">
      <c r="A90" s="251"/>
      <c r="B90" s="252"/>
      <c r="C90" s="253"/>
      <c r="D90" s="252"/>
      <c r="E90" s="252"/>
      <c r="F90" s="252"/>
      <c r="G90" s="25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60" x14ac:dyDescent="0.2">
      <c r="A91" s="255"/>
      <c r="B91" s="256"/>
      <c r="C91" s="257"/>
      <c r="D91" s="256"/>
      <c r="E91" s="256"/>
      <c r="F91" s="256"/>
      <c r="G91" s="25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60" x14ac:dyDescent="0.2">
      <c r="A92" s="4"/>
      <c r="B92" s="5" t="s">
        <v>208</v>
      </c>
      <c r="C92" s="181" t="s">
        <v>208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60" x14ac:dyDescent="0.2">
      <c r="C93" s="183"/>
      <c r="AE93" t="s">
        <v>212</v>
      </c>
    </row>
  </sheetData>
  <sheetProtection algorithmName="SHA-512" hashValue="Nh5EjY/YJGUrOmzoxE2XbNCpoedR+0DdBa8g/NAgY16zCxxBobkzUQ/K0z92f+twAIFoxY/awAQLe2qOZcLEqA==" saltValue="Lk7ygKFZfzOzYuhZCFUsaA==" spinCount="100000" sheet="1" objects="1" scenarios="1"/>
  <mergeCells count="6">
    <mergeCell ref="A87:G91"/>
    <mergeCell ref="A1:G1"/>
    <mergeCell ref="C2:G2"/>
    <mergeCell ref="C3:G3"/>
    <mergeCell ref="C4:G4"/>
    <mergeCell ref="A86:C86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Zeman Jan</cp:lastModifiedBy>
  <cp:lastPrinted>2014-02-28T09:52:57Z</cp:lastPrinted>
  <dcterms:created xsi:type="dcterms:W3CDTF">2009-04-08T07:15:50Z</dcterms:created>
  <dcterms:modified xsi:type="dcterms:W3CDTF">2026-04-08T11:28:23Z</dcterms:modified>
</cp:coreProperties>
</file>