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Český Rudolec-ČOV\"/>
    </mc:Choice>
  </mc:AlternateContent>
  <xr:revisionPtr revIDLastSave="0" documentId="8_{AA988EA2-F4BA-4EDC-A2B3-461E2F3713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kapitulace stavby" sheetId="1" r:id="rId1"/>
    <sheet name="01 - Externí předčištění" sheetId="2" r:id="rId2"/>
  </sheets>
  <definedNames>
    <definedName name="_xlnm._FilterDatabase" localSheetId="1" hidden="1">'01 - Externí předčištění'!$C$124:$K$177</definedName>
    <definedName name="_xlnm.Print_Titles" localSheetId="1">'01 - Externí předčištění'!$124:$124</definedName>
    <definedName name="_xlnm.Print_Titles" localSheetId="0">'Rekapitulace stavby'!$92:$92</definedName>
    <definedName name="_xlnm.Print_Area" localSheetId="1">'01 - Externí předčištění'!$C$4:$J$76,'01 - Externí předčištění'!$C$82:$J$106,'01 - Externí předčištění'!$C$112:$J$177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9" i="2" l="1"/>
  <c r="J166" i="2"/>
  <c r="BK169" i="2"/>
  <c r="P169" i="2"/>
  <c r="BK168" i="2"/>
  <c r="P168" i="2"/>
  <c r="J168" i="2"/>
  <c r="BK167" i="2"/>
  <c r="P167" i="2"/>
  <c r="J167" i="2"/>
  <c r="BK166" i="2"/>
  <c r="P166" i="2"/>
  <c r="J37" i="2"/>
  <c r="J36" i="2"/>
  <c r="AY95" i="1" s="1"/>
  <c r="J35" i="2"/>
  <c r="AX95" i="1" s="1"/>
  <c r="BI177" i="2"/>
  <c r="BH177" i="2"/>
  <c r="BG177" i="2"/>
  <c r="BF177" i="2"/>
  <c r="T177" i="2"/>
  <c r="T176" i="2" s="1"/>
  <c r="R177" i="2"/>
  <c r="R176" i="2" s="1"/>
  <c r="P177" i="2"/>
  <c r="P176" i="2" s="1"/>
  <c r="BI175" i="2"/>
  <c r="BH175" i="2"/>
  <c r="BG175" i="2"/>
  <c r="BF175" i="2"/>
  <c r="T175" i="2"/>
  <c r="T174" i="2" s="1"/>
  <c r="R175" i="2"/>
  <c r="R174" i="2" s="1"/>
  <c r="P175" i="2"/>
  <c r="P174" i="2" s="1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T148" i="2" s="1"/>
  <c r="R149" i="2"/>
  <c r="R148" i="2"/>
  <c r="P149" i="2"/>
  <c r="P148" i="2" s="1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/>
  <c r="J23" i="2"/>
  <c r="J21" i="2"/>
  <c r="E21" i="2"/>
  <c r="J91" i="2"/>
  <c r="J20" i="2"/>
  <c r="J18" i="2"/>
  <c r="E18" i="2"/>
  <c r="F122" i="2"/>
  <c r="J17" i="2"/>
  <c r="J15" i="2"/>
  <c r="E15" i="2"/>
  <c r="F121" i="2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BK177" i="2"/>
  <c r="BK172" i="2"/>
  <c r="BK165" i="2"/>
  <c r="BK163" i="2"/>
  <c r="J161" i="2"/>
  <c r="BK159" i="2"/>
  <c r="BK157" i="2"/>
  <c r="BK154" i="2"/>
  <c r="BK152" i="2"/>
  <c r="BK149" i="2"/>
  <c r="J145" i="2"/>
  <c r="BK142" i="2"/>
  <c r="J137" i="2"/>
  <c r="J133" i="2"/>
  <c r="BK145" i="2"/>
  <c r="BK141" i="2"/>
  <c r="BK138" i="2"/>
  <c r="BK133" i="2"/>
  <c r="J129" i="2"/>
  <c r="J175" i="2"/>
  <c r="BK171" i="2"/>
  <c r="BK164" i="2"/>
  <c r="BK162" i="2"/>
  <c r="BK160" i="2"/>
  <c r="J158" i="2"/>
  <c r="J155" i="2"/>
  <c r="J153" i="2"/>
  <c r="J151" i="2"/>
  <c r="BK146" i="2"/>
  <c r="BK143" i="2"/>
  <c r="J138" i="2"/>
  <c r="BK134" i="2"/>
  <c r="J130" i="2"/>
  <c r="J149" i="2"/>
  <c r="J148" i="2" s="1"/>
  <c r="J144" i="2"/>
  <c r="J140" i="2"/>
  <c r="BK135" i="2"/>
  <c r="BK131" i="2"/>
  <c r="AS94" i="1"/>
  <c r="J177" i="2"/>
  <c r="J172" i="2"/>
  <c r="J165" i="2"/>
  <c r="J164" i="2"/>
  <c r="J162" i="2"/>
  <c r="J160" i="2"/>
  <c r="BK158" i="2"/>
  <c r="BK155" i="2"/>
  <c r="J154" i="2"/>
  <c r="J152" i="2"/>
  <c r="BK147" i="2"/>
  <c r="J146" i="2"/>
  <c r="J141" i="2"/>
  <c r="BK136" i="2"/>
  <c r="BK132" i="2"/>
  <c r="BK129" i="2"/>
  <c r="J147" i="2"/>
  <c r="J143" i="2"/>
  <c r="J139" i="2"/>
  <c r="J136" i="2"/>
  <c r="J132" i="2"/>
  <c r="J128" i="2"/>
  <c r="BK175" i="2"/>
  <c r="J171" i="2"/>
  <c r="J163" i="2"/>
  <c r="BK161" i="2"/>
  <c r="J159" i="2"/>
  <c r="J157" i="2"/>
  <c r="BK153" i="2"/>
  <c r="BK151" i="2"/>
  <c r="BK144" i="2"/>
  <c r="BK139" i="2"/>
  <c r="J135" i="2"/>
  <c r="J131" i="2"/>
  <c r="BK128" i="2"/>
  <c r="J142" i="2"/>
  <c r="BK140" i="2"/>
  <c r="BK137" i="2"/>
  <c r="J134" i="2"/>
  <c r="BK130" i="2"/>
  <c r="J127" i="2" l="1"/>
  <c r="J150" i="2"/>
  <c r="T173" i="2"/>
  <c r="P173" i="2"/>
  <c r="R173" i="2"/>
  <c r="R127" i="2"/>
  <c r="R150" i="2"/>
  <c r="BK170" i="2"/>
  <c r="J170" i="2"/>
  <c r="P127" i="2"/>
  <c r="P150" i="2"/>
  <c r="P156" i="2"/>
  <c r="P170" i="2"/>
  <c r="BK127" i="2"/>
  <c r="J98" i="2" s="1"/>
  <c r="BK150" i="2"/>
  <c r="J100" i="2"/>
  <c r="BK156" i="2"/>
  <c r="T156" i="2"/>
  <c r="R170" i="2"/>
  <c r="T127" i="2"/>
  <c r="T150" i="2"/>
  <c r="R156" i="2"/>
  <c r="T170" i="2"/>
  <c r="BK148" i="2"/>
  <c r="J99" i="2" s="1"/>
  <c r="BK176" i="2"/>
  <c r="J176" i="2"/>
  <c r="BK174" i="2"/>
  <c r="J174" i="2"/>
  <c r="J104" i="2"/>
  <c r="E85" i="2"/>
  <c r="F91" i="2"/>
  <c r="J121" i="2"/>
  <c r="BE129" i="2"/>
  <c r="BE130" i="2"/>
  <c r="BE132" i="2"/>
  <c r="BE135" i="2"/>
  <c r="BE137" i="2"/>
  <c r="BE140" i="2"/>
  <c r="BE141" i="2"/>
  <c r="BE143" i="2"/>
  <c r="BE144" i="2"/>
  <c r="BE145" i="2"/>
  <c r="BE146" i="2"/>
  <c r="BE147" i="2"/>
  <c r="F92" i="2"/>
  <c r="J89" i="2"/>
  <c r="J92" i="2"/>
  <c r="BE128" i="2"/>
  <c r="BE131" i="2"/>
  <c r="BE133" i="2"/>
  <c r="BE134" i="2"/>
  <c r="BE136" i="2"/>
  <c r="BE138" i="2"/>
  <c r="BE139" i="2"/>
  <c r="BE142" i="2"/>
  <c r="BE149" i="2"/>
  <c r="BE151" i="2"/>
  <c r="BE152" i="2"/>
  <c r="BE153" i="2"/>
  <c r="BE154" i="2"/>
  <c r="BE155" i="2"/>
  <c r="BE157" i="2"/>
  <c r="BE158" i="2"/>
  <c r="BE159" i="2"/>
  <c r="BE160" i="2"/>
  <c r="BE161" i="2"/>
  <c r="BE162" i="2"/>
  <c r="BE163" i="2"/>
  <c r="BE164" i="2"/>
  <c r="BE165" i="2"/>
  <c r="BE171" i="2"/>
  <c r="BE172" i="2"/>
  <c r="BE175" i="2"/>
  <c r="BE177" i="2"/>
  <c r="F37" i="2"/>
  <c r="BD95" i="1" s="1"/>
  <c r="BD94" i="1" s="1"/>
  <c r="W33" i="1" s="1"/>
  <c r="F36" i="2"/>
  <c r="BC95" i="1"/>
  <c r="BC94" i="1" s="1"/>
  <c r="AY94" i="1" s="1"/>
  <c r="F35" i="2"/>
  <c r="BB95" i="1" s="1"/>
  <c r="BB94" i="1" s="1"/>
  <c r="W31" i="1" s="1"/>
  <c r="F34" i="2"/>
  <c r="BA95" i="1"/>
  <c r="BA94" i="1" s="1"/>
  <c r="AW94" i="1" s="1"/>
  <c r="AK30" i="1" s="1"/>
  <c r="J34" i="2"/>
  <c r="AW95" i="1" s="1"/>
  <c r="J105" i="2" l="1"/>
  <c r="J173" i="2"/>
  <c r="J102" i="2"/>
  <c r="J156" i="2"/>
  <c r="T126" i="2"/>
  <c r="T125" i="2" s="1"/>
  <c r="P126" i="2"/>
  <c r="P125" i="2"/>
  <c r="AU95" i="1"/>
  <c r="R126" i="2"/>
  <c r="R125" i="2" s="1"/>
  <c r="BK126" i="2"/>
  <c r="BK173" i="2"/>
  <c r="J103" i="2" s="1"/>
  <c r="AU94" i="1"/>
  <c r="AX94" i="1"/>
  <c r="F33" i="2"/>
  <c r="AZ95" i="1"/>
  <c r="AZ94" i="1"/>
  <c r="W29" i="1" s="1"/>
  <c r="W30" i="1"/>
  <c r="W32" i="1"/>
  <c r="J33" i="2"/>
  <c r="AV95" i="1" s="1"/>
  <c r="AT95" i="1" s="1"/>
  <c r="J126" i="2" l="1"/>
  <c r="J101" i="2"/>
  <c r="BK125" i="2"/>
  <c r="AV94" i="1"/>
  <c r="AK29" i="1" s="1"/>
  <c r="J125" i="2" l="1"/>
  <c r="J96" i="2" s="1"/>
  <c r="J97" i="2"/>
  <c r="J30" i="2"/>
  <c r="AG95" i="1"/>
  <c r="AG94" i="1"/>
  <c r="AK26" i="1" s="1"/>
  <c r="AT94" i="1"/>
  <c r="J39" i="2" l="1"/>
  <c r="AN94" i="1"/>
  <c r="AN95" i="1"/>
  <c r="AK35" i="1"/>
</calcChain>
</file>

<file path=xl/sharedStrings.xml><?xml version="1.0" encoding="utf-8"?>
<sst xmlns="http://schemas.openxmlformats.org/spreadsheetml/2006/main" count="863" uniqueCount="290">
  <si>
    <t>Export Komplet</t>
  </si>
  <si>
    <t/>
  </si>
  <si>
    <t>2.0</t>
  </si>
  <si>
    <t>False</t>
  </si>
  <si>
    <t>{fc7bbd0a-15ef-4d67-b9b3-718b19b69d74}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</si>
  <si>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</si>
  <si>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</si>
  <si>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</si>
  <si>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</si>
  <si>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</si>
  <si>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</si>
  <si>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</si>
  <si>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</si>
  <si>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25AG03</t>
  </si>
  <si>
    <t>Stavba:</t>
  </si>
  <si>
    <t>Oprava systému předčištění odpadních vod</t>
  </si>
  <si>
    <t>KSO:</t>
  </si>
  <si>
    <t>CC-CZ:</t>
  </si>
  <si>
    <t>Místo:</t>
  </si>
  <si>
    <t>Český Rudolec</t>
  </si>
  <si>
    <t>Datum:</t>
  </si>
  <si>
    <t>7. 2. 2025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</si>
  <si>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</si>
  <si>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</si>
  <si>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</si>
  <si>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</si>
  <si>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</si>
  <si>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</si>
  <si>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</si>
  <si>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</si>
  <si>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</si>
  <si>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</si>
  <si>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</si>
  <si>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</si>
  <si>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</si>
  <si>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</si>
  <si>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</si>
  <si>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</si>
  <si>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</si>
  <si>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</si>
  <si>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</si>
  <si>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</si>
  <si>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</si>
  <si>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</si>
  <si>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</si>
  <si>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</si>
  <si>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</si>
  <si>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</si>
  <si>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</si>
  <si>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</si>
  <si>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</si>
  <si>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</si>
  <si>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</si>
  <si>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</si>
  <si>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</si>
  <si>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</si>
  <si>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</si>
  <si>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</si>
  <si>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</si>
  <si>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</si>
  <si>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</si>
  <si>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</si>
  <si>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</si>
  <si>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</si>
  <si>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</si>
  <si>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</si>
  <si>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</si>
  <si>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</si>
  <si>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</si>
  <si>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</si>
  <si>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</si>
  <si>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</si>
  <si>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</si>
  <si>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</si>
  <si>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</si>
  <si>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</si>
  <si>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</si>
  <si>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Externí předčištění</t>
  </si>
  <si>
    <t>STA</t>
  </si>
  <si>
    <t>1</t>
  </si>
  <si>
    <t>{4da14341-4caf-4e83-a13f-241c1411d67c}</t>
  </si>
  <si>
    <t>2</t>
  </si>
  <si>
    <t>KRYCÍ LIST SOUPISU PRACÍ</t>
  </si>
  <si>
    <t>Objekt:</t>
  </si>
  <si>
    <t>01 - Externí předčištění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</si>
  <si>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</si>
  <si>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</si>
  <si>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</si>
  <si>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</si>
  <si>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</si>
  <si>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</si>
  <si>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</si>
  <si>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</si>
  <si>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</si>
  <si>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Vedení trubní dálková a přípojná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</si>
  <si>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</si>
  <si>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</si>
  <si>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</si>
  <si>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</si>
  <si>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</si>
  <si>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</si>
  <si>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</si>
  <si>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</si>
  <si>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</si>
  <si>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</si>
  <si>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</si>
  <si>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</si>
  <si>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</si>
  <si>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</si>
  <si>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</si>
  <si>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</si>
  <si>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</si>
  <si>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</si>
  <si>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</si>
  <si>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</si>
  <si>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</si>
  <si>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</si>
  <si>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</si>
  <si>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plochy do 100 m2 tl vrstvy do 200 mm strojně</t>
  </si>
  <si>
    <t>m2</t>
  </si>
  <si>
    <t>4</t>
  </si>
  <si>
    <t>1195916961</t>
  </si>
  <si>
    <t>131251102</t>
  </si>
  <si>
    <t>Hloubení jam nezapažených v hornině třídy těžitelnosti I skupiny 3 objem do 50 m3 strojně</t>
  </si>
  <si>
    <t>m3</t>
  </si>
  <si>
    <t>-1419987507</t>
  </si>
  <si>
    <t>3</t>
  </si>
  <si>
    <t>131351100</t>
  </si>
  <si>
    <t>Hloubení jam nezapažených v hornině třídy těžitelnosti II skupiny 4 objem do 20 m3 strojně</t>
  </si>
  <si>
    <t>-2130845210</t>
  </si>
  <si>
    <t>132251102</t>
  </si>
  <si>
    <t>Hloubení rýh nezapažených š do 800 mm v hornině třídy těžitelnosti I skupiny 3 objem do 50 m3 strojně</t>
  </si>
  <si>
    <t>776704598</t>
  </si>
  <si>
    <t>5</t>
  </si>
  <si>
    <t>132351101</t>
  </si>
  <si>
    <t>Hloubení rýh nezapažených š do 800 mm v hornině třídy těžitelnosti II skupiny 4 objem do 20 m3 strojně</t>
  </si>
  <si>
    <t>-216553388</t>
  </si>
  <si>
    <t>6</t>
  </si>
  <si>
    <t>133251101</t>
  </si>
  <si>
    <t>Hloubení šachet nezapažených v hornině třídy těžitelnosti I skupiny 3 objem do 20 m3</t>
  </si>
  <si>
    <t>1810433960</t>
  </si>
  <si>
    <t>7</t>
  </si>
  <si>
    <t>133351101</t>
  </si>
  <si>
    <t>Hloubení šachet nezapažených v hornině třídy těžitelnosti II skupiny 4 objem do 20 m3</t>
  </si>
  <si>
    <t>27156433</t>
  </si>
  <si>
    <t>8</t>
  </si>
  <si>
    <t>162251102</t>
  </si>
  <si>
    <t>Vodorovné přemístění přes 20 do 50 m výkopku/sypaniny z horniny třídy těžitelnosti I skupiny 1 až 3</t>
  </si>
  <si>
    <t>-1584698392</t>
  </si>
  <si>
    <t>9</t>
  </si>
  <si>
    <t>162751117</t>
  </si>
  <si>
    <t>Vodorovné přemístění přes 9 000 do 10000 m výkopku/sypaniny z horniny třídy těžitelnosti I skupiny 1 až 3</t>
  </si>
  <si>
    <t>-379522594</t>
  </si>
  <si>
    <t>10</t>
  </si>
  <si>
    <t>162751137</t>
  </si>
  <si>
    <t>Vodorovné přemístění přes 9 000 do 10000 m výkopku/sypaniny z horniny třídy těžitelnosti II skupiny 4 a 5</t>
  </si>
  <si>
    <t>1296938904</t>
  </si>
  <si>
    <t>11</t>
  </si>
  <si>
    <t>167151101</t>
  </si>
  <si>
    <t>Nakládání výkopku z hornin třídy těžitelnosti I skupiny 1 až 3 do 100 m3</t>
  </si>
  <si>
    <t>1390645222</t>
  </si>
  <si>
    <t>167151102</t>
  </si>
  <si>
    <t>Nakládání výkopku z hornin třídy těžitelnosti II skupiny 4 a 5 do 100 m3</t>
  </si>
  <si>
    <t>1731724569</t>
  </si>
  <si>
    <t>13</t>
  </si>
  <si>
    <t>171201221</t>
  </si>
  <si>
    <t>Poplatek za uložení na skládce (skládkovné) zeminy a kamení kód odpadu 17 05 04</t>
  </si>
  <si>
    <t>t</t>
  </si>
  <si>
    <t>-19326238</t>
  </si>
  <si>
    <t>14</t>
  </si>
  <si>
    <t>171251201</t>
  </si>
  <si>
    <t>Uložení sypaniny na skládky nebo meziskládky</t>
  </si>
  <si>
    <t>1114157300</t>
  </si>
  <si>
    <t>15</t>
  </si>
  <si>
    <t>174151101</t>
  </si>
  <si>
    <t>Zásyp jam, šachet rýh nebo kolem objektů sypaninou se zhutněním</t>
  </si>
  <si>
    <t>1304710043</t>
  </si>
  <si>
    <t>16</t>
  </si>
  <si>
    <t>174251109</t>
  </si>
  <si>
    <t>Příplatek k ceně za prohození sypaniny strojně</t>
  </si>
  <si>
    <t>-1035466448</t>
  </si>
  <si>
    <t>17</t>
  </si>
  <si>
    <t>175151101</t>
  </si>
  <si>
    <t>Obsypání potrubí strojně sypaninou bez prohození, uloženou do 3 m</t>
  </si>
  <si>
    <t>339790433</t>
  </si>
  <si>
    <t>18</t>
  </si>
  <si>
    <t>M</t>
  </si>
  <si>
    <t>58337310</t>
  </si>
  <si>
    <t>štěrkopísek frakce 0/4</t>
  </si>
  <si>
    <t>-16831462</t>
  </si>
  <si>
    <t>19</t>
  </si>
  <si>
    <t>181351003</t>
  </si>
  <si>
    <t>Rozprostření ornice tl vrstvy do 200 mm pl do 100 m2 v rovině nebo ve svahu do 1:5 strojně</t>
  </si>
  <si>
    <t>835780157</t>
  </si>
  <si>
    <t>20</t>
  </si>
  <si>
    <t>181951112</t>
  </si>
  <si>
    <t>Úprava pláně v hornině třídy těžitelnosti I skupiny 1 až 3 se zhutněním strojně</t>
  </si>
  <si>
    <t>279086198</t>
  </si>
  <si>
    <t>Zakládání</t>
  </si>
  <si>
    <t>271542211</t>
  </si>
  <si>
    <t>Podsyp pod základové konstrukce se zhutněním z netříděné štěrkodrtě</t>
  </si>
  <si>
    <t>-1964100833</t>
  </si>
  <si>
    <t>Vodorovné konstrukce</t>
  </si>
  <si>
    <t>22</t>
  </si>
  <si>
    <t>451541111</t>
  </si>
  <si>
    <t>Lože pod potrubí otevřený výkop ze štěrkodrtě</t>
  </si>
  <si>
    <t>-1081017722</t>
  </si>
  <si>
    <t>23</t>
  </si>
  <si>
    <t>452321141</t>
  </si>
  <si>
    <t>Podkladní desky ze ŽB bez zvýšených nároků na prostředí tř. C 16/20 otevřený výkop</t>
  </si>
  <si>
    <t>954568086</t>
  </si>
  <si>
    <t>24</t>
  </si>
  <si>
    <t>452351111</t>
  </si>
  <si>
    <t>Bednění podkladních desek nebo sedlového lože pod potrubí, stoky a drobné objekty otevřený výkop zřízení</t>
  </si>
  <si>
    <t>-334356170</t>
  </si>
  <si>
    <t>25</t>
  </si>
  <si>
    <t>452351112</t>
  </si>
  <si>
    <t>Bednění podkladních desek nebo sedlového lože pod potrubí, stoky a drobné objekty otevřený výkop odstranění</t>
  </si>
  <si>
    <t>1431439546</t>
  </si>
  <si>
    <t>26</t>
  </si>
  <si>
    <t>452368211</t>
  </si>
  <si>
    <t>Výztuž podkladních desek nebo bloků nebo pražců otevřený výkop ze svařovaných sítí Kari</t>
  </si>
  <si>
    <t>-1422224559</t>
  </si>
  <si>
    <t>Vedení trubní dálková a přípojná</t>
  </si>
  <si>
    <t>27</t>
  </si>
  <si>
    <t>871370310</t>
  </si>
  <si>
    <t>Montáž kanalizačního potrubí hladkého plnostěnného SN 10 z polypropylenu DN 300</t>
  </si>
  <si>
    <t>m</t>
  </si>
  <si>
    <t>1341954135</t>
  </si>
  <si>
    <t>28</t>
  </si>
  <si>
    <t>28614214</t>
  </si>
  <si>
    <t>trubka kanalizační PP plnostěnná jednovrstvá DN 315x3000mm SN10</t>
  </si>
  <si>
    <t>-634695002</t>
  </si>
  <si>
    <t>29</t>
  </si>
  <si>
    <t>877370440</t>
  </si>
  <si>
    <t>Montáž šachtových vložek na kanalizačním potrubí z PP trub korugovaných DN 300</t>
  </si>
  <si>
    <t>kus</t>
  </si>
  <si>
    <t>1090445365</t>
  </si>
  <si>
    <t>30</t>
  </si>
  <si>
    <t>28617483</t>
  </si>
  <si>
    <t>vložka šachtová kanalizace PP korugované DN 300</t>
  </si>
  <si>
    <t>-668676620</t>
  </si>
  <si>
    <t>33</t>
  </si>
  <si>
    <t>894211121</t>
  </si>
  <si>
    <t>Šachty kanalizační kruhové z prostého betonu na potrubí DN 250 nebo 300 dno beton tř. C 25/30</t>
  </si>
  <si>
    <t>-858639199</t>
  </si>
  <si>
    <t>34</t>
  </si>
  <si>
    <t>899103112</t>
  </si>
  <si>
    <t>Osazení poklopů litinových, ocelových nebo železobetonových včetně rámů pro třídu zatížení B125, C250</t>
  </si>
  <si>
    <t>-1091166721</t>
  </si>
  <si>
    <t>35</t>
  </si>
  <si>
    <t>59224312</t>
  </si>
  <si>
    <t>konus betonové šachty DN 1000 kanalizační 100x62,5x58cm tl stěny 12 stupadla poplastovaná</t>
  </si>
  <si>
    <t>2021098214</t>
  </si>
  <si>
    <t>36</t>
  </si>
  <si>
    <t>59224061</t>
  </si>
  <si>
    <t>dno betonové šachtové DN 1000 100x60x15cm výtok 25-30cm</t>
  </si>
  <si>
    <t>1313864366</t>
  </si>
  <si>
    <t>37</t>
  </si>
  <si>
    <t>28661933</t>
  </si>
  <si>
    <t>poklop šachtový litinový DN 600 pro třídu zatížení B125</t>
  </si>
  <si>
    <t>-1187471228</t>
  </si>
  <si>
    <t>998</t>
  </si>
  <si>
    <t>Přesun hmot</t>
  </si>
  <si>
    <t>998276101</t>
  </si>
  <si>
    <t>Přesun hmot pro trubní vedení z trub z plastických hmot otevřený výkop</t>
  </si>
  <si>
    <t>9354177</t>
  </si>
  <si>
    <t>998276125</t>
  </si>
  <si>
    <t>Příplatek k přesunu hmot pro trubní vedení z trub z plastických hmot za zvětšený přesun přes 500 do 1000 m</t>
  </si>
  <si>
    <t>-527666568</t>
  </si>
  <si>
    <t>VRN</t>
  </si>
  <si>
    <t>Vedlejší rozpočtové náklady</t>
  </si>
  <si>
    <t>VRN1</t>
  </si>
  <si>
    <t>Průzkumné, geodetické a projektové práce</t>
  </si>
  <si>
    <t>010001000</t>
  </si>
  <si>
    <t>kpl</t>
  </si>
  <si>
    <t>1024</t>
  </si>
  <si>
    <t>1583918397</t>
  </si>
  <si>
    <t>VRN3</t>
  </si>
  <si>
    <t>Zařízení staveniště</t>
  </si>
  <si>
    <t>030001000</t>
  </si>
  <si>
    <t>-727130553</t>
  </si>
  <si>
    <t>0001</t>
  </si>
  <si>
    <t>D+M železobetonoá nádrž vnitřních rozměrů 4,5x1,9x1,6m, tl. stěn 0,14 mm</t>
  </si>
  <si>
    <t>0002</t>
  </si>
  <si>
    <t>D+M železobetonoý žlab vnitřních rozměrů 3,86x1,0x1,6m, tl. stěn 0,14 mm</t>
  </si>
  <si>
    <t>0003</t>
  </si>
  <si>
    <t>0004</t>
  </si>
  <si>
    <t>D+M nerezové česle</t>
  </si>
  <si>
    <t>D+M strojní šnekové česle s lisem na shrabky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</si>
</sst>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9" fillId="5" borderId="14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91" workbookViewId="0"/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71093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165" t="s">
        <v>5</v>
      </c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.0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0" t="s">
        <v>13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R5" s="16"/>
      <c r="BS5" s="13" t="s">
        <v>6</v>
      </c>
    </row>
    <row r="6" spans="1:74" ht="37.049999999999997" customHeight="1">
      <c r="B6" s="16"/>
      <c r="D6" s="21" t="s">
        <v>14</v>
      </c>
      <c r="K6" s="152" t="s">
        <v>15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5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7.0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24</v>
      </c>
      <c r="AK14" s="22" t="s">
        <v>25</v>
      </c>
      <c r="AN14" s="20" t="s">
        <v>1</v>
      </c>
      <c r="AR14" s="16"/>
      <c r="BS14" s="13" t="s">
        <v>6</v>
      </c>
    </row>
    <row r="15" spans="1:74" ht="7.0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24</v>
      </c>
      <c r="AK17" s="22" t="s">
        <v>25</v>
      </c>
      <c r="AN17" s="20" t="s">
        <v>1</v>
      </c>
      <c r="AR17" s="16"/>
      <c r="BS17" s="13" t="s">
        <v>28</v>
      </c>
    </row>
    <row r="18" spans="2:71" ht="7.0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24</v>
      </c>
      <c r="AK20" s="22" t="s">
        <v>25</v>
      </c>
      <c r="AN20" s="20" t="s">
        <v>1</v>
      </c>
      <c r="AR20" s="16"/>
      <c r="BS20" s="13" t="s">
        <v>28</v>
      </c>
    </row>
    <row r="21" spans="2:71" ht="7.0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3" t="s">
        <v>1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R23" s="16"/>
    </row>
    <row r="24" spans="2:71" ht="7.05" customHeight="1">
      <c r="B24" s="16"/>
      <c r="AR24" s="16"/>
    </row>
    <row r="25" spans="2:71" ht="7.0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4">
        <f>ROUND(AG94,2)</f>
        <v>0</v>
      </c>
      <c r="AL26" s="155"/>
      <c r="AM26" s="155"/>
      <c r="AN26" s="155"/>
      <c r="AO26" s="155"/>
      <c r="AR26" s="25"/>
    </row>
    <row r="27" spans="2:71" s="1" customFormat="1" ht="7.05" customHeight="1">
      <c r="B27" s="25"/>
      <c r="AR27" s="25"/>
    </row>
    <row r="28" spans="2:71" s="1" customFormat="1" ht="13.2">
      <c r="B28" s="25"/>
      <c r="L28" s="156" t="s">
        <v>32</v>
      </c>
      <c r="M28" s="156"/>
      <c r="N28" s="156"/>
      <c r="O28" s="156"/>
      <c r="P28" s="156"/>
      <c r="W28" s="156" t="s">
        <v>33</v>
      </c>
      <c r="X28" s="156"/>
      <c r="Y28" s="156"/>
      <c r="Z28" s="156"/>
      <c r="AA28" s="156"/>
      <c r="AB28" s="156"/>
      <c r="AC28" s="156"/>
      <c r="AD28" s="156"/>
      <c r="AE28" s="156"/>
      <c r="AK28" s="156" t="s">
        <v>34</v>
      </c>
      <c r="AL28" s="156"/>
      <c r="AM28" s="156"/>
      <c r="AN28" s="156"/>
      <c r="AO28" s="156"/>
      <c r="AR28" s="25"/>
    </row>
    <row r="29" spans="2:71" s="2" customFormat="1" ht="14.55" customHeight="1">
      <c r="B29" s="29"/>
      <c r="D29" s="22" t="s">
        <v>35</v>
      </c>
      <c r="F29" s="22" t="s">
        <v>36</v>
      </c>
      <c r="L29" s="159">
        <v>0.21</v>
      </c>
      <c r="M29" s="158"/>
      <c r="N29" s="158"/>
      <c r="O29" s="158"/>
      <c r="P29" s="158"/>
      <c r="W29" s="157">
        <f>ROUND(AZ94, 2)</f>
        <v>0</v>
      </c>
      <c r="X29" s="158"/>
      <c r="Y29" s="158"/>
      <c r="Z29" s="158"/>
      <c r="AA29" s="158"/>
      <c r="AB29" s="158"/>
      <c r="AC29" s="158"/>
      <c r="AD29" s="158"/>
      <c r="AE29" s="158"/>
      <c r="AK29" s="157">
        <f>ROUND(AV94, 2)</f>
        <v>0</v>
      </c>
      <c r="AL29" s="158"/>
      <c r="AM29" s="158"/>
      <c r="AN29" s="158"/>
      <c r="AO29" s="158"/>
      <c r="AR29" s="29"/>
    </row>
    <row r="30" spans="2:71" s="2" customFormat="1" ht="14.55" customHeight="1">
      <c r="B30" s="29"/>
      <c r="F30" s="22" t="s">
        <v>37</v>
      </c>
      <c r="L30" s="159">
        <v>0.12</v>
      </c>
      <c r="M30" s="158"/>
      <c r="N30" s="158"/>
      <c r="O30" s="158"/>
      <c r="P30" s="158"/>
      <c r="W30" s="157">
        <f>ROUND(BA94, 2)</f>
        <v>0</v>
      </c>
      <c r="X30" s="158"/>
      <c r="Y30" s="158"/>
      <c r="Z30" s="158"/>
      <c r="AA30" s="158"/>
      <c r="AB30" s="158"/>
      <c r="AC30" s="158"/>
      <c r="AD30" s="158"/>
      <c r="AE30" s="158"/>
      <c r="AK30" s="157">
        <f>ROUND(AW94, 2)</f>
        <v>0</v>
      </c>
      <c r="AL30" s="158"/>
      <c r="AM30" s="158"/>
      <c r="AN30" s="158"/>
      <c r="AO30" s="158"/>
      <c r="AR30" s="29"/>
    </row>
    <row r="31" spans="2:71" s="2" customFormat="1" ht="14.55" hidden="1" customHeight="1">
      <c r="B31" s="29"/>
      <c r="F31" s="22" t="s">
        <v>38</v>
      </c>
      <c r="L31" s="159">
        <v>0.21</v>
      </c>
      <c r="M31" s="158"/>
      <c r="N31" s="158"/>
      <c r="O31" s="158"/>
      <c r="P31" s="158"/>
      <c r="W31" s="157">
        <f>ROUND(BB94, 2)</f>
        <v>0</v>
      </c>
      <c r="X31" s="158"/>
      <c r="Y31" s="158"/>
      <c r="Z31" s="158"/>
      <c r="AA31" s="158"/>
      <c r="AB31" s="158"/>
      <c r="AC31" s="158"/>
      <c r="AD31" s="158"/>
      <c r="AE31" s="158"/>
      <c r="AK31" s="157">
        <v>0</v>
      </c>
      <c r="AL31" s="158"/>
      <c r="AM31" s="158"/>
      <c r="AN31" s="158"/>
      <c r="AO31" s="158"/>
      <c r="AR31" s="29"/>
    </row>
    <row r="32" spans="2:71" s="2" customFormat="1" ht="14.55" hidden="1" customHeight="1">
      <c r="B32" s="29"/>
      <c r="F32" s="22" t="s">
        <v>39</v>
      </c>
      <c r="L32" s="159">
        <v>0.12</v>
      </c>
      <c r="M32" s="158"/>
      <c r="N32" s="158"/>
      <c r="O32" s="158"/>
      <c r="P32" s="158"/>
      <c r="W32" s="157">
        <f>ROUND(BC94, 2)</f>
        <v>0</v>
      </c>
      <c r="X32" s="158"/>
      <c r="Y32" s="158"/>
      <c r="Z32" s="158"/>
      <c r="AA32" s="158"/>
      <c r="AB32" s="158"/>
      <c r="AC32" s="158"/>
      <c r="AD32" s="158"/>
      <c r="AE32" s="158"/>
      <c r="AK32" s="157">
        <v>0</v>
      </c>
      <c r="AL32" s="158"/>
      <c r="AM32" s="158"/>
      <c r="AN32" s="158"/>
      <c r="AO32" s="158"/>
      <c r="AR32" s="29"/>
    </row>
    <row r="33" spans="2:44" s="2" customFormat="1" ht="14.55" hidden="1" customHeight="1">
      <c r="B33" s="29"/>
      <c r="F33" s="22" t="s">
        <v>40</v>
      </c>
      <c r="L33" s="159">
        <v>0</v>
      </c>
      <c r="M33" s="158"/>
      <c r="N33" s="158"/>
      <c r="O33" s="158"/>
      <c r="P33" s="158"/>
      <c r="W33" s="157">
        <f>ROUND(BD94, 2)</f>
        <v>0</v>
      </c>
      <c r="X33" s="158"/>
      <c r="Y33" s="158"/>
      <c r="Z33" s="158"/>
      <c r="AA33" s="158"/>
      <c r="AB33" s="158"/>
      <c r="AC33" s="158"/>
      <c r="AD33" s="158"/>
      <c r="AE33" s="158"/>
      <c r="AK33" s="157">
        <v>0</v>
      </c>
      <c r="AL33" s="158"/>
      <c r="AM33" s="158"/>
      <c r="AN33" s="158"/>
      <c r="AO33" s="158"/>
      <c r="AR33" s="29"/>
    </row>
    <row r="34" spans="2:44" s="1" customFormat="1" ht="7.05" customHeight="1">
      <c r="B34" s="25"/>
      <c r="AR34" s="25"/>
    </row>
    <row r="35" spans="2:44" s="1" customFormat="1" ht="25.95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80" t="s">
        <v>43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7.05" customHeight="1">
      <c r="B36" s="25"/>
      <c r="AR36" s="25"/>
    </row>
    <row r="37" spans="2:44" s="1" customFormat="1" ht="14.55" customHeight="1">
      <c r="B37" s="25"/>
      <c r="AR37" s="25"/>
    </row>
    <row r="38" spans="2:44" ht="14.55" customHeight="1">
      <c r="B38" s="16"/>
      <c r="AR38" s="16"/>
    </row>
    <row r="39" spans="2:44" ht="14.55" customHeight="1">
      <c r="B39" s="16"/>
      <c r="AR39" s="16"/>
    </row>
    <row r="40" spans="2:44" ht="14.55" customHeight="1">
      <c r="B40" s="16"/>
      <c r="AR40" s="16"/>
    </row>
    <row r="41" spans="2:44" ht="14.55" customHeight="1">
      <c r="B41" s="16"/>
      <c r="AR41" s="16"/>
    </row>
    <row r="42" spans="2:44" ht="14.55" customHeight="1">
      <c r="B42" s="16"/>
      <c r="AR42" s="16"/>
    </row>
    <row r="43" spans="2:44" ht="14.55" customHeight="1">
      <c r="B43" s="16"/>
      <c r="AR43" s="16"/>
    </row>
    <row r="44" spans="2:44" ht="14.55" customHeight="1">
      <c r="B44" s="16"/>
      <c r="AR44" s="16"/>
    </row>
    <row r="45" spans="2:44" ht="14.55" customHeight="1">
      <c r="B45" s="16"/>
      <c r="AR45" s="16"/>
    </row>
    <row r="46" spans="2:44" ht="14.55" customHeight="1">
      <c r="B46" s="16"/>
      <c r="AR46" s="16"/>
    </row>
    <row r="47" spans="2:44" ht="14.55" customHeight="1">
      <c r="B47" s="16"/>
      <c r="AR47" s="16"/>
    </row>
    <row r="48" spans="2:44" ht="14.55" customHeight="1">
      <c r="B48" s="16"/>
      <c r="AR48" s="16"/>
    </row>
    <row r="49" spans="2:44" s="1" customFormat="1" ht="14.5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.0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.05" customHeight="1">
      <c r="B82" s="25"/>
      <c r="C82" s="17" t="s">
        <v>50</v>
      </c>
      <c r="AR82" s="25"/>
    </row>
    <row r="83" spans="1:91" s="1" customFormat="1" ht="7.0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25AG03</v>
      </c>
      <c r="AR84" s="41"/>
    </row>
    <row r="85" spans="1:91" s="4" customFormat="1" ht="37.049999999999997" customHeight="1">
      <c r="B85" s="42"/>
      <c r="C85" s="43" t="s">
        <v>14</v>
      </c>
      <c r="L85" s="171" t="str">
        <f>K6</f>
        <v>Oprava systému předčištění odpadních vod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R85" s="42"/>
    </row>
    <row r="86" spans="1:91" s="1" customFormat="1" ht="7.0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>Český Rudolec</v>
      </c>
      <c r="AI87" s="22" t="s">
        <v>20</v>
      </c>
      <c r="AM87" s="173" t="str">
        <f>IF(AN8= "","",AN8)</f>
        <v>7. 2. 2025</v>
      </c>
      <c r="AN87" s="173"/>
      <c r="AR87" s="25"/>
    </row>
    <row r="88" spans="1:91" s="1" customFormat="1" ht="7.05" customHeight="1">
      <c r="B88" s="25"/>
      <c r="AR88" s="25"/>
    </row>
    <row r="89" spans="1:91" s="1" customFormat="1" ht="15.3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51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3" customHeight="1">
      <c r="B90" s="25"/>
      <c r="C90" s="22" t="s">
        <v>26</v>
      </c>
      <c r="L90" s="3" t="str">
        <f>IF(E14="","",E14)</f>
        <v xml:space="preserve"> </v>
      </c>
      <c r="AI90" s="22" t="s">
        <v>29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D90" s="49"/>
    </row>
    <row r="91" spans="1:91" s="1" customFormat="1" ht="10.95" customHeight="1">
      <c r="B91" s="25"/>
      <c r="AR91" s="25"/>
      <c r="AS91" s="178"/>
      <c r="AT91" s="179"/>
      <c r="BD91" s="49"/>
    </row>
    <row r="92" spans="1:91" s="1" customFormat="1" ht="29.25" customHeight="1">
      <c r="B92" s="25"/>
      <c r="C92" s="166" t="s">
        <v>52</v>
      </c>
      <c r="D92" s="167"/>
      <c r="E92" s="167"/>
      <c r="F92" s="167"/>
      <c r="G92" s="167"/>
      <c r="H92" s="50"/>
      <c r="I92" s="168" t="s">
        <v>53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9" t="s">
        <v>54</v>
      </c>
      <c r="AH92" s="167"/>
      <c r="AI92" s="167"/>
      <c r="AJ92" s="167"/>
      <c r="AK92" s="167"/>
      <c r="AL92" s="167"/>
      <c r="AM92" s="167"/>
      <c r="AN92" s="168" t="s">
        <v>55</v>
      </c>
      <c r="AO92" s="167"/>
      <c r="AP92" s="170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1" s="1" customFormat="1" ht="10.95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49999999999997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3">
        <f>ROUND(AG95,2)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60" t="s">
        <v>1</v>
      </c>
      <c r="AR94" s="56"/>
      <c r="AS94" s="61">
        <f>ROUND(AS95,2)</f>
        <v>0</v>
      </c>
      <c r="AT94" s="62">
        <f>ROUND(SUM(AV94:AW94),2)</f>
        <v>0</v>
      </c>
      <c r="AU94" s="63">
        <f>ROUND(AU95,5)</f>
        <v>300.48437999999999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70</v>
      </c>
      <c r="BT94" s="65" t="s">
        <v>71</v>
      </c>
      <c r="BU94" s="66" t="s">
        <v>72</v>
      </c>
      <c r="BV94" s="65" t="s">
        <v>73</v>
      </c>
      <c r="BW94" s="65" t="s">
        <v>4</v>
      </c>
      <c r="BX94" s="65" t="s">
        <v>74</v>
      </c>
      <c r="CL94" s="65" t="s">
        <v>1</v>
      </c>
    </row>
    <row r="95" spans="1:91" s="6" customFormat="1" ht="16.5" customHeight="1">
      <c r="A95" s="67" t="s">
        <v>75</v>
      </c>
      <c r="B95" s="68"/>
      <c r="C95" s="69"/>
      <c r="D95" s="162" t="s">
        <v>76</v>
      </c>
      <c r="E95" s="162"/>
      <c r="F95" s="162"/>
      <c r="G95" s="162"/>
      <c r="H95" s="162"/>
      <c r="I95" s="70"/>
      <c r="J95" s="162" t="s">
        <v>77</v>
      </c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0">
        <f>'01 - Externí předčištění'!J30</f>
        <v>0</v>
      </c>
      <c r="AH95" s="161"/>
      <c r="AI95" s="161"/>
      <c r="AJ95" s="161"/>
      <c r="AK95" s="161"/>
      <c r="AL95" s="161"/>
      <c r="AM95" s="161"/>
      <c r="AN95" s="160">
        <f>SUM(AG95,AT95)</f>
        <v>0</v>
      </c>
      <c r="AO95" s="161"/>
      <c r="AP95" s="161"/>
      <c r="AQ95" s="71" t="s">
        <v>78</v>
      </c>
      <c r="AR95" s="68"/>
      <c r="AS95" s="72">
        <v>0</v>
      </c>
      <c r="AT95" s="73">
        <f>ROUND(SUM(AV95:AW95),2)</f>
        <v>0</v>
      </c>
      <c r="AU95" s="74">
        <f>'01 - Externí předčištění'!P125</f>
        <v>300.48438299999998</v>
      </c>
      <c r="AV95" s="73">
        <f>'01 - Externí předčištění'!J33</f>
        <v>0</v>
      </c>
      <c r="AW95" s="73">
        <f>'01 - Externí předčištění'!J34</f>
        <v>0</v>
      </c>
      <c r="AX95" s="73">
        <f>'01 - Externí předčištění'!J35</f>
        <v>0</v>
      </c>
      <c r="AY95" s="73">
        <f>'01 - Externí předčištění'!J36</f>
        <v>0</v>
      </c>
      <c r="AZ95" s="73">
        <f>'01 - Externí předčištění'!F33</f>
        <v>0</v>
      </c>
      <c r="BA95" s="73">
        <f>'01 - Externí předčištění'!F34</f>
        <v>0</v>
      </c>
      <c r="BB95" s="73">
        <f>'01 - Externí předčištění'!F35</f>
        <v>0</v>
      </c>
      <c r="BC95" s="73">
        <f>'01 - Externí předčištění'!F36</f>
        <v>0</v>
      </c>
      <c r="BD95" s="75">
        <f>'01 - Externí předčištění'!F37</f>
        <v>0</v>
      </c>
      <c r="BT95" s="76" t="s">
        <v>79</v>
      </c>
      <c r="BV95" s="76" t="s">
        <v>73</v>
      </c>
      <c r="BW95" s="76" t="s">
        <v>80</v>
      </c>
      <c r="BX95" s="76" t="s">
        <v>4</v>
      </c>
      <c r="CL95" s="76" t="s">
        <v>1</v>
      </c>
      <c r="CM95" s="76" t="s">
        <v>81</v>
      </c>
    </row>
    <row r="96" spans="1:91" s="1" customFormat="1" ht="30" customHeight="1">
      <c r="B96" s="25"/>
      <c r="AR96" s="25"/>
    </row>
    <row r="97" spans="2:44" s="1" customFormat="1" ht="7.0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01 - Externí předčištění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8"/>
  <sheetViews>
    <sheetView showGridLines="0" topLeftCell="A155" workbookViewId="0">
      <selection activeCell="I181" sqref="I18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7109375" customWidth="1"/>
    <col min="7" max="7" width="7.42578125" customWidth="1"/>
    <col min="8" max="8" width="14" customWidth="1"/>
    <col min="9" max="9" width="15.7109375" customWidth="1"/>
    <col min="10" max="10" width="22.28515625" customWidth="1"/>
    <col min="11" max="11" width="22.28515625" hidden="1" customWidth="1"/>
    <col min="12" max="12" width="9.28515625" customWidth="1"/>
    <col min="13" max="13" width="10.71093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7.049999999999997" customHeight="1">
      <c r="L2" s="165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80</v>
      </c>
    </row>
    <row r="3" spans="2:46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81</v>
      </c>
    </row>
    <row r="4" spans="2:46" ht="25.05" customHeight="1">
      <c r="B4" s="16"/>
      <c r="D4" s="17" t="s">
        <v>82</v>
      </c>
      <c r="L4" s="16"/>
      <c r="M4" s="77" t="s">
        <v>10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185" t="str">
        <f>'Rekapitulace stavby'!K6</f>
        <v>Oprava systému předčištění odpadních vod</v>
      </c>
      <c r="F7" s="186"/>
      <c r="G7" s="186"/>
      <c r="H7" s="186"/>
      <c r="L7" s="16"/>
    </row>
    <row r="8" spans="2:46" s="1" customFormat="1" ht="12" customHeight="1">
      <c r="B8" s="25"/>
      <c r="D8" s="22" t="s">
        <v>83</v>
      </c>
      <c r="L8" s="25"/>
    </row>
    <row r="9" spans="2:46" s="1" customFormat="1" ht="16.5" customHeight="1">
      <c r="B9" s="25"/>
      <c r="E9" s="171" t="s">
        <v>84</v>
      </c>
      <c r="F9" s="184"/>
      <c r="G9" s="184"/>
      <c r="H9" s="184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7. 2. 2025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25</v>
      </c>
      <c r="J15" s="20" t="str">
        <f>IF('Rekapitulace stavby'!AN11="","",'Rekapitulace stavby'!AN11)</f>
        <v/>
      </c>
      <c r="L15" s="25"/>
    </row>
    <row r="16" spans="2:46" s="1" customFormat="1" ht="7.05" customHeight="1">
      <c r="B16" s="25"/>
      <c r="L16" s="25"/>
    </row>
    <row r="17" spans="2:12" s="1" customFormat="1" ht="12" customHeight="1">
      <c r="B17" s="25"/>
      <c r="D17" s="22" t="s">
        <v>26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50" t="str">
        <f>'Rekapitulace stavby'!E14</f>
        <v xml:space="preserve"> </v>
      </c>
      <c r="F18" s="150"/>
      <c r="G18" s="150"/>
      <c r="H18" s="150"/>
      <c r="I18" s="22" t="s">
        <v>25</v>
      </c>
      <c r="J18" s="20" t="str">
        <f>'Rekapitulace stavby'!AN14</f>
        <v/>
      </c>
      <c r="L18" s="25"/>
    </row>
    <row r="19" spans="2:12" s="1" customFormat="1" ht="7.05" customHeight="1">
      <c r="B19" s="25"/>
      <c r="L19" s="25"/>
    </row>
    <row r="20" spans="2:12" s="1" customFormat="1" ht="12" customHeight="1">
      <c r="B20" s="25"/>
      <c r="D20" s="22" t="s">
        <v>27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25</v>
      </c>
      <c r="J21" s="20" t="str">
        <f>IF('Rekapitulace stavby'!AN17="","",'Rekapitulace stavby'!AN17)</f>
        <v/>
      </c>
      <c r="L21" s="25"/>
    </row>
    <row r="22" spans="2:12" s="1" customFormat="1" ht="7.0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25</v>
      </c>
      <c r="J24" s="20" t="str">
        <f>IF('Rekapitulace stavby'!AN20="","",'Rekapitulace stavby'!AN20)</f>
        <v/>
      </c>
      <c r="L24" s="25"/>
    </row>
    <row r="25" spans="2:12" s="1" customFormat="1" ht="7.0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78"/>
      <c r="E27" s="153" t="s">
        <v>1</v>
      </c>
      <c r="F27" s="153"/>
      <c r="G27" s="153"/>
      <c r="H27" s="153"/>
      <c r="L27" s="78"/>
    </row>
    <row r="28" spans="2:12" s="1" customFormat="1" ht="7.05" customHeight="1">
      <c r="B28" s="25"/>
      <c r="L28" s="25"/>
    </row>
    <row r="29" spans="2:12" s="1" customFormat="1" ht="7.0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79" t="s">
        <v>31</v>
      </c>
      <c r="J30" s="59">
        <f>ROUND(J125, 2)</f>
        <v>0</v>
      </c>
      <c r="L30" s="25"/>
    </row>
    <row r="31" spans="2:12" s="1" customFormat="1" ht="7.0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5" customHeight="1">
      <c r="B32" s="25"/>
      <c r="F32" s="28" t="s">
        <v>33</v>
      </c>
      <c r="I32" s="28" t="s">
        <v>32</v>
      </c>
      <c r="J32" s="28" t="s">
        <v>34</v>
      </c>
      <c r="L32" s="25"/>
    </row>
    <row r="33" spans="2:12" s="1" customFormat="1" ht="14.55" customHeight="1">
      <c r="B33" s="25"/>
      <c r="D33" s="48" t="s">
        <v>35</v>
      </c>
      <c r="E33" s="22" t="s">
        <v>36</v>
      </c>
      <c r="F33" s="80">
        <f>ROUND((SUM(BE125:BE177)),  2)</f>
        <v>0</v>
      </c>
      <c r="I33" s="81">
        <v>0.21</v>
      </c>
      <c r="J33" s="80">
        <f>ROUND(((SUM(BE125:BE177))*I33),  2)</f>
        <v>0</v>
      </c>
      <c r="L33" s="25"/>
    </row>
    <row r="34" spans="2:12" s="1" customFormat="1" ht="14.55" customHeight="1">
      <c r="B34" s="25"/>
      <c r="E34" s="22" t="s">
        <v>37</v>
      </c>
      <c r="F34" s="80">
        <f>ROUND((SUM(BF125:BF177)),  2)</f>
        <v>0</v>
      </c>
      <c r="I34" s="81">
        <v>0.12</v>
      </c>
      <c r="J34" s="80">
        <f>ROUND(((SUM(BF125:BF177))*I34),  2)</f>
        <v>0</v>
      </c>
      <c r="L34" s="25"/>
    </row>
    <row r="35" spans="2:12" s="1" customFormat="1" ht="14.55" hidden="1" customHeight="1">
      <c r="B35" s="25"/>
      <c r="E35" s="22" t="s">
        <v>38</v>
      </c>
      <c r="F35" s="80">
        <f>ROUND((SUM(BG125:BG177)),  2)</f>
        <v>0</v>
      </c>
      <c r="I35" s="81">
        <v>0.21</v>
      </c>
      <c r="J35" s="80">
        <f>0</f>
        <v>0</v>
      </c>
      <c r="L35" s="25"/>
    </row>
    <row r="36" spans="2:12" s="1" customFormat="1" ht="14.55" hidden="1" customHeight="1">
      <c r="B36" s="25"/>
      <c r="E36" s="22" t="s">
        <v>39</v>
      </c>
      <c r="F36" s="80">
        <f>ROUND((SUM(BH125:BH177)),  2)</f>
        <v>0</v>
      </c>
      <c r="I36" s="81">
        <v>0.12</v>
      </c>
      <c r="J36" s="80">
        <f>0</f>
        <v>0</v>
      </c>
      <c r="L36" s="25"/>
    </row>
    <row r="37" spans="2:12" s="1" customFormat="1" ht="14.55" hidden="1" customHeight="1">
      <c r="B37" s="25"/>
      <c r="E37" s="22" t="s">
        <v>40</v>
      </c>
      <c r="F37" s="80">
        <f>ROUND((SUM(BI125:BI177)),  2)</f>
        <v>0</v>
      </c>
      <c r="I37" s="81">
        <v>0</v>
      </c>
      <c r="J37" s="80">
        <f>0</f>
        <v>0</v>
      </c>
      <c r="L37" s="25"/>
    </row>
    <row r="38" spans="2:12" s="1" customFormat="1" ht="7.05" customHeight="1">
      <c r="B38" s="25"/>
      <c r="L38" s="25"/>
    </row>
    <row r="39" spans="2:12" s="1" customFormat="1" ht="25.35" customHeight="1">
      <c r="B39" s="25"/>
      <c r="C39" s="82"/>
      <c r="D39" s="83" t="s">
        <v>41</v>
      </c>
      <c r="E39" s="50"/>
      <c r="F39" s="50"/>
      <c r="G39" s="84" t="s">
        <v>42</v>
      </c>
      <c r="H39" s="85" t="s">
        <v>43</v>
      </c>
      <c r="I39" s="50"/>
      <c r="J39" s="86">
        <f>SUM(J30:J37)</f>
        <v>0</v>
      </c>
      <c r="K39" s="87"/>
      <c r="L39" s="25"/>
    </row>
    <row r="40" spans="2:12" s="1" customFormat="1" ht="14.55" customHeight="1">
      <c r="B40" s="25"/>
      <c r="L40" s="25"/>
    </row>
    <row r="41" spans="2:12" ht="14.55" customHeight="1">
      <c r="B41" s="16"/>
      <c r="L41" s="16"/>
    </row>
    <row r="42" spans="2:12" ht="14.55" customHeight="1">
      <c r="B42" s="16"/>
      <c r="L42" s="16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6" t="s">
        <v>46</v>
      </c>
      <c r="E61" s="27"/>
      <c r="F61" s="88" t="s">
        <v>47</v>
      </c>
      <c r="G61" s="36" t="s">
        <v>46</v>
      </c>
      <c r="H61" s="27"/>
      <c r="I61" s="27"/>
      <c r="J61" s="89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6" t="s">
        <v>46</v>
      </c>
      <c r="E76" s="27"/>
      <c r="F76" s="88" t="s">
        <v>47</v>
      </c>
      <c r="G76" s="36" t="s">
        <v>46</v>
      </c>
      <c r="H76" s="27"/>
      <c r="I76" s="27"/>
      <c r="J76" s="89" t="s">
        <v>47</v>
      </c>
      <c r="K76" s="27"/>
      <c r="L76" s="25"/>
    </row>
    <row r="77" spans="2:12" s="1" customFormat="1" ht="14.5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.0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.05" customHeight="1">
      <c r="B82" s="25"/>
      <c r="C82" s="17" t="s">
        <v>85</v>
      </c>
      <c r="L82" s="25"/>
    </row>
    <row r="83" spans="2:47" s="1" customFormat="1" ht="7.0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5" t="str">
        <f>E7</f>
        <v>Oprava systému předčištění odpadních vod</v>
      </c>
      <c r="F85" s="186"/>
      <c r="G85" s="186"/>
      <c r="H85" s="186"/>
      <c r="L85" s="25"/>
    </row>
    <row r="86" spans="2:47" s="1" customFormat="1" ht="12" customHeight="1">
      <c r="B86" s="25"/>
      <c r="C86" s="22" t="s">
        <v>83</v>
      </c>
      <c r="L86" s="25"/>
    </row>
    <row r="87" spans="2:47" s="1" customFormat="1" ht="16.5" customHeight="1">
      <c r="B87" s="25"/>
      <c r="E87" s="171" t="str">
        <f>E9</f>
        <v>01 - Externí předčištění</v>
      </c>
      <c r="F87" s="184"/>
      <c r="G87" s="184"/>
      <c r="H87" s="184"/>
      <c r="L87" s="25"/>
    </row>
    <row r="88" spans="2:47" s="1" customFormat="1" ht="7.0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>Český Rudolec</v>
      </c>
      <c r="I89" s="22" t="s">
        <v>20</v>
      </c>
      <c r="J89" s="45" t="str">
        <f>IF(J12="","",J12)</f>
        <v>7. 2. 2025</v>
      </c>
      <c r="L89" s="25"/>
    </row>
    <row r="90" spans="2:47" s="1" customFormat="1" ht="7.05" customHeight="1">
      <c r="B90" s="25"/>
      <c r="L90" s="25"/>
    </row>
    <row r="91" spans="2:47" s="1" customFormat="1" ht="15.3" customHeight="1">
      <c r="B91" s="25"/>
      <c r="C91" s="22" t="s">
        <v>22</v>
      </c>
      <c r="F91" s="20" t="str">
        <f>E15</f>
        <v xml:space="preserve"> </v>
      </c>
      <c r="I91" s="22" t="s">
        <v>27</v>
      </c>
      <c r="J91" s="23" t="str">
        <f>E21</f>
        <v xml:space="preserve"> </v>
      </c>
      <c r="L91" s="25"/>
    </row>
    <row r="92" spans="2:47" s="1" customFormat="1" ht="15.3" customHeight="1">
      <c r="B92" s="25"/>
      <c r="C92" s="22" t="s">
        <v>26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0" t="s">
        <v>86</v>
      </c>
      <c r="D94" s="82"/>
      <c r="E94" s="82"/>
      <c r="F94" s="82"/>
      <c r="G94" s="82"/>
      <c r="H94" s="82"/>
      <c r="I94" s="82"/>
      <c r="J94" s="91" t="s">
        <v>87</v>
      </c>
      <c r="K94" s="8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92" t="s">
        <v>88</v>
      </c>
      <c r="J96" s="59">
        <f>J125</f>
        <v>0</v>
      </c>
      <c r="L96" s="25"/>
      <c r="AU96" s="13" t="s">
        <v>89</v>
      </c>
    </row>
    <row r="97" spans="2:12" s="8" customFormat="1" ht="25.05" customHeight="1">
      <c r="B97" s="93"/>
      <c r="D97" s="94" t="s">
        <v>90</v>
      </c>
      <c r="E97" s="95"/>
      <c r="F97" s="95"/>
      <c r="G97" s="95"/>
      <c r="H97" s="95"/>
      <c r="I97" s="95"/>
      <c r="J97" s="96">
        <f>J126</f>
        <v>0</v>
      </c>
      <c r="L97" s="93"/>
    </row>
    <row r="98" spans="2:12" s="9" customFormat="1" ht="19.95" customHeight="1">
      <c r="B98" s="97"/>
      <c r="D98" s="98" t="s">
        <v>91</v>
      </c>
      <c r="E98" s="99"/>
      <c r="F98" s="99"/>
      <c r="G98" s="99"/>
      <c r="H98" s="99"/>
      <c r="I98" s="99"/>
      <c r="J98" s="100">
        <f>J127</f>
        <v>0</v>
      </c>
      <c r="L98" s="97"/>
    </row>
    <row r="99" spans="2:12" s="9" customFormat="1" ht="19.95" customHeight="1">
      <c r="B99" s="97"/>
      <c r="D99" s="98" t="s">
        <v>92</v>
      </c>
      <c r="E99" s="99"/>
      <c r="F99" s="99"/>
      <c r="G99" s="99"/>
      <c r="H99" s="99"/>
      <c r="I99" s="99"/>
      <c r="J99" s="100">
        <f>J148</f>
        <v>0</v>
      </c>
      <c r="L99" s="97"/>
    </row>
    <row r="100" spans="2:12" s="9" customFormat="1" ht="19.95" customHeight="1">
      <c r="B100" s="97"/>
      <c r="D100" s="98" t="s">
        <v>93</v>
      </c>
      <c r="E100" s="99"/>
      <c r="F100" s="99"/>
      <c r="G100" s="99"/>
      <c r="H100" s="99"/>
      <c r="I100" s="99"/>
      <c r="J100" s="100">
        <f>J150</f>
        <v>0</v>
      </c>
      <c r="L100" s="97"/>
    </row>
    <row r="101" spans="2:12" s="9" customFormat="1" ht="19.95" customHeight="1">
      <c r="B101" s="97"/>
      <c r="D101" s="98" t="s">
        <v>94</v>
      </c>
      <c r="E101" s="99"/>
      <c r="F101" s="99"/>
      <c r="G101" s="99"/>
      <c r="H101" s="99"/>
      <c r="I101" s="99"/>
      <c r="J101" s="100">
        <f>J156</f>
        <v>0</v>
      </c>
      <c r="L101" s="97"/>
    </row>
    <row r="102" spans="2:12" s="9" customFormat="1" ht="19.95" customHeight="1">
      <c r="B102" s="97"/>
      <c r="D102" s="98" t="s">
        <v>95</v>
      </c>
      <c r="E102" s="99"/>
      <c r="F102" s="99"/>
      <c r="G102" s="99"/>
      <c r="H102" s="99"/>
      <c r="I102" s="99"/>
      <c r="J102" s="100">
        <f>J170</f>
        <v>0</v>
      </c>
      <c r="L102" s="97"/>
    </row>
    <row r="103" spans="2:12" s="8" customFormat="1" ht="25.05" customHeight="1">
      <c r="B103" s="93"/>
      <c r="D103" s="94" t="s">
        <v>96</v>
      </c>
      <c r="E103" s="95"/>
      <c r="F103" s="95"/>
      <c r="G103" s="95"/>
      <c r="H103" s="95"/>
      <c r="I103" s="95"/>
      <c r="J103" s="96">
        <f>J173</f>
        <v>0</v>
      </c>
      <c r="L103" s="93"/>
    </row>
    <row r="104" spans="2:12" s="9" customFormat="1" ht="19.95" customHeight="1">
      <c r="B104" s="97"/>
      <c r="D104" s="98" t="s">
        <v>97</v>
      </c>
      <c r="E104" s="99"/>
      <c r="F104" s="99"/>
      <c r="G104" s="99"/>
      <c r="H104" s="99"/>
      <c r="I104" s="99"/>
      <c r="J104" s="100">
        <f>J174</f>
        <v>0</v>
      </c>
      <c r="L104" s="97"/>
    </row>
    <row r="105" spans="2:12" s="9" customFormat="1" ht="19.95" customHeight="1">
      <c r="B105" s="97"/>
      <c r="D105" s="98" t="s">
        <v>98</v>
      </c>
      <c r="E105" s="99"/>
      <c r="F105" s="99"/>
      <c r="G105" s="99"/>
      <c r="H105" s="99"/>
      <c r="I105" s="99"/>
      <c r="J105" s="100">
        <f>J176</f>
        <v>0</v>
      </c>
      <c r="L105" s="97"/>
    </row>
    <row r="106" spans="2:12" s="1" customFormat="1" ht="21.75" customHeight="1">
      <c r="B106" s="25"/>
      <c r="L106" s="25"/>
    </row>
    <row r="107" spans="2:12" s="1" customFormat="1" ht="7.0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7.0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5.05" customHeight="1">
      <c r="B112" s="25"/>
      <c r="C112" s="17" t="s">
        <v>99</v>
      </c>
      <c r="L112" s="25"/>
    </row>
    <row r="113" spans="2:65" s="1" customFormat="1" ht="7.0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5" t="str">
        <f>E7</f>
        <v>Oprava systému předčištění odpadních vod</v>
      </c>
      <c r="F115" s="186"/>
      <c r="G115" s="186"/>
      <c r="H115" s="186"/>
      <c r="L115" s="25"/>
    </row>
    <row r="116" spans="2:65" s="1" customFormat="1" ht="12" customHeight="1">
      <c r="B116" s="25"/>
      <c r="C116" s="22" t="s">
        <v>83</v>
      </c>
      <c r="L116" s="25"/>
    </row>
    <row r="117" spans="2:65" s="1" customFormat="1" ht="16.5" customHeight="1">
      <c r="B117" s="25"/>
      <c r="E117" s="171" t="str">
        <f>E9</f>
        <v>01 - Externí předčištění</v>
      </c>
      <c r="F117" s="184"/>
      <c r="G117" s="184"/>
      <c r="H117" s="184"/>
      <c r="L117" s="25"/>
    </row>
    <row r="118" spans="2:65" s="1" customFormat="1" ht="7.0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>Český Rudolec</v>
      </c>
      <c r="I119" s="22" t="s">
        <v>20</v>
      </c>
      <c r="J119" s="45" t="str">
        <f>IF(J12="","",J12)</f>
        <v>7. 2. 2025</v>
      </c>
      <c r="L119" s="25"/>
    </row>
    <row r="120" spans="2:65" s="1" customFormat="1" ht="7.05" customHeight="1">
      <c r="B120" s="25"/>
      <c r="L120" s="25"/>
    </row>
    <row r="121" spans="2:65" s="1" customFormat="1" ht="15.3" customHeight="1">
      <c r="B121" s="25"/>
      <c r="C121" s="22" t="s">
        <v>22</v>
      </c>
      <c r="F121" s="20" t="str">
        <f>E15</f>
        <v xml:space="preserve"> </v>
      </c>
      <c r="I121" s="22" t="s">
        <v>27</v>
      </c>
      <c r="J121" s="23" t="str">
        <f>E21</f>
        <v xml:space="preserve"> </v>
      </c>
      <c r="L121" s="25"/>
    </row>
    <row r="122" spans="2:65" s="1" customFormat="1" ht="15.3" customHeight="1">
      <c r="B122" s="25"/>
      <c r="C122" s="22" t="s">
        <v>26</v>
      </c>
      <c r="F122" s="20" t="str">
        <f>IF(E18="","",E18)</f>
        <v xml:space="preserve"> </v>
      </c>
      <c r="I122" s="22" t="s">
        <v>29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1"/>
      <c r="C124" s="102" t="s">
        <v>100</v>
      </c>
      <c r="D124" s="103" t="s">
        <v>56</v>
      </c>
      <c r="E124" s="103" t="s">
        <v>52</v>
      </c>
      <c r="F124" s="103" t="s">
        <v>53</v>
      </c>
      <c r="G124" s="103" t="s">
        <v>101</v>
      </c>
      <c r="H124" s="103" t="s">
        <v>102</v>
      </c>
      <c r="I124" s="103" t="s">
        <v>103</v>
      </c>
      <c r="J124" s="104" t="s">
        <v>87</v>
      </c>
      <c r="K124" s="105" t="s">
        <v>104</v>
      </c>
      <c r="L124" s="101"/>
      <c r="M124" s="52" t="s">
        <v>1</v>
      </c>
      <c r="N124" s="53" t="s">
        <v>35</v>
      </c>
      <c r="O124" s="53" t="s">
        <v>105</v>
      </c>
      <c r="P124" s="53" t="s">
        <v>106</v>
      </c>
      <c r="Q124" s="53" t="s">
        <v>107</v>
      </c>
      <c r="R124" s="53" t="s">
        <v>108</v>
      </c>
      <c r="S124" s="53" t="s">
        <v>109</v>
      </c>
      <c r="T124" s="54" t="s">
        <v>110</v>
      </c>
    </row>
    <row r="125" spans="2:65" s="1" customFormat="1" ht="22.95" customHeight="1">
      <c r="B125" s="25"/>
      <c r="C125" s="57" t="s">
        <v>111</v>
      </c>
      <c r="J125" s="106">
        <f>SUM(J126,J173)</f>
        <v>0</v>
      </c>
      <c r="L125" s="25"/>
      <c r="M125" s="55"/>
      <c r="N125" s="46"/>
      <c r="O125" s="46"/>
      <c r="P125" s="107">
        <f>P126+P173</f>
        <v>300.48438299999998</v>
      </c>
      <c r="Q125" s="46"/>
      <c r="R125" s="107">
        <f>R126+R173</f>
        <v>27.210752579999998</v>
      </c>
      <c r="S125" s="46"/>
      <c r="T125" s="108">
        <f>T126+T173</f>
        <v>0</v>
      </c>
      <c r="AT125" s="13" t="s">
        <v>70</v>
      </c>
      <c r="AU125" s="13" t="s">
        <v>89</v>
      </c>
      <c r="BK125" s="109">
        <f>BK126+BK173</f>
        <v>0</v>
      </c>
    </row>
    <row r="126" spans="2:65" s="11" customFormat="1" ht="25.95" customHeight="1">
      <c r="B126" s="110"/>
      <c r="D126" s="111" t="s">
        <v>70</v>
      </c>
      <c r="E126" s="112" t="s">
        <v>112</v>
      </c>
      <c r="F126" s="112" t="s">
        <v>113</v>
      </c>
      <c r="J126" s="113">
        <f>SUM(J148,J150,J156,J127)</f>
        <v>0</v>
      </c>
      <c r="L126" s="110"/>
      <c r="M126" s="114"/>
      <c r="P126" s="115">
        <f>P127+P148+P150+P156+P170</f>
        <v>300.48438299999998</v>
      </c>
      <c r="R126" s="115">
        <f>R127+R148+R150+R156+R170</f>
        <v>27.210752579999998</v>
      </c>
      <c r="T126" s="116">
        <f>T127+T148+T150+T156+T170</f>
        <v>0</v>
      </c>
      <c r="AR126" s="111" t="s">
        <v>79</v>
      </c>
      <c r="AT126" s="117" t="s">
        <v>70</v>
      </c>
      <c r="AU126" s="117" t="s">
        <v>71</v>
      </c>
      <c r="AY126" s="111" t="s">
        <v>114</v>
      </c>
      <c r="BK126" s="118">
        <f>BK127+BK148+BK150+BK156+BK170</f>
        <v>0</v>
      </c>
    </row>
    <row r="127" spans="2:65" s="11" customFormat="1" ht="22.95" customHeight="1">
      <c r="B127" s="110"/>
      <c r="D127" s="111" t="s">
        <v>70</v>
      </c>
      <c r="E127" s="119" t="s">
        <v>79</v>
      </c>
      <c r="F127" s="119" t="s">
        <v>115</v>
      </c>
      <c r="J127" s="120">
        <f>SUM(J128:K147)</f>
        <v>0</v>
      </c>
      <c r="L127" s="110"/>
      <c r="M127" s="114"/>
      <c r="P127" s="115">
        <f>SUM(P128:P147)</f>
        <v>160.91295100000002</v>
      </c>
      <c r="R127" s="115">
        <f>SUM(R128:R147)</f>
        <v>16.562000000000001</v>
      </c>
      <c r="T127" s="116">
        <f>SUM(T128:T147)</f>
        <v>0</v>
      </c>
      <c r="AR127" s="111" t="s">
        <v>79</v>
      </c>
      <c r="AT127" s="117" t="s">
        <v>70</v>
      </c>
      <c r="AU127" s="117" t="s">
        <v>79</v>
      </c>
      <c r="AY127" s="111" t="s">
        <v>114</v>
      </c>
      <c r="BK127" s="118">
        <f>SUM(BK128:BK147)</f>
        <v>0</v>
      </c>
    </row>
    <row r="128" spans="2:65" s="1" customFormat="1" ht="24.3" customHeight="1">
      <c r="B128" s="121"/>
      <c r="C128" s="122" t="s">
        <v>79</v>
      </c>
      <c r="D128" s="122" t="s">
        <v>116</v>
      </c>
      <c r="E128" s="123" t="s">
        <v>117</v>
      </c>
      <c r="F128" s="124" t="s">
        <v>118</v>
      </c>
      <c r="G128" s="125" t="s">
        <v>119</v>
      </c>
      <c r="H128" s="126">
        <v>52.613999999999997</v>
      </c>
      <c r="I128" s="127">
        <v>0</v>
      </c>
      <c r="J128" s="127">
        <f t="shared" ref="J128:J147" si="0">ROUND(I128*H128,2)</f>
        <v>0</v>
      </c>
      <c r="K128" s="128"/>
      <c r="L128" s="25"/>
      <c r="M128" s="129" t="s">
        <v>1</v>
      </c>
      <c r="N128" s="130" t="s">
        <v>36</v>
      </c>
      <c r="O128" s="131">
        <v>7.5999999999999998E-2</v>
      </c>
      <c r="P128" s="131">
        <f t="shared" ref="P128:P147" si="1">O128*H128</f>
        <v>3.9986639999999998</v>
      </c>
      <c r="Q128" s="131">
        <v>0</v>
      </c>
      <c r="R128" s="131">
        <f t="shared" ref="R128:R147" si="2">Q128*H128</f>
        <v>0</v>
      </c>
      <c r="S128" s="131">
        <v>0</v>
      </c>
      <c r="T128" s="132">
        <f t="shared" ref="T128:T147" si="3">S128*H128</f>
        <v>0</v>
      </c>
      <c r="AR128" s="133" t="s">
        <v>120</v>
      </c>
      <c r="AT128" s="133" t="s">
        <v>116</v>
      </c>
      <c r="AU128" s="133" t="s">
        <v>81</v>
      </c>
      <c r="AY128" s="13" t="s">
        <v>114</v>
      </c>
      <c r="BE128" s="134">
        <f t="shared" ref="BE128:BE147" si="4">IF(N128="základní",J128,0)</f>
        <v>0</v>
      </c>
      <c r="BF128" s="134">
        <f t="shared" ref="BF128:BF147" si="5">IF(N128="snížená",J128,0)</f>
        <v>0</v>
      </c>
      <c r="BG128" s="134">
        <f t="shared" ref="BG128:BG147" si="6">IF(N128="zákl. přenesená",J128,0)</f>
        <v>0</v>
      </c>
      <c r="BH128" s="134">
        <f t="shared" ref="BH128:BH147" si="7">IF(N128="sníž. přenesená",J128,0)</f>
        <v>0</v>
      </c>
      <c r="BI128" s="134">
        <f t="shared" ref="BI128:BI147" si="8">IF(N128="nulová",J128,0)</f>
        <v>0</v>
      </c>
      <c r="BJ128" s="13" t="s">
        <v>79</v>
      </c>
      <c r="BK128" s="134">
        <f t="shared" ref="BK128:BK147" si="9">ROUND(I128*H128,2)</f>
        <v>0</v>
      </c>
      <c r="BL128" s="13" t="s">
        <v>120</v>
      </c>
      <c r="BM128" s="133" t="s">
        <v>121</v>
      </c>
    </row>
    <row r="129" spans="2:65" s="1" customFormat="1" ht="24.3" customHeight="1">
      <c r="B129" s="121"/>
      <c r="C129" s="122" t="s">
        <v>81</v>
      </c>
      <c r="D129" s="122" t="s">
        <v>116</v>
      </c>
      <c r="E129" s="123" t="s">
        <v>122</v>
      </c>
      <c r="F129" s="124" t="s">
        <v>123</v>
      </c>
      <c r="G129" s="125" t="s">
        <v>124</v>
      </c>
      <c r="H129" s="126">
        <v>49.533999999999999</v>
      </c>
      <c r="I129" s="127">
        <v>0</v>
      </c>
      <c r="J129" s="127">
        <f t="shared" si="0"/>
        <v>0</v>
      </c>
      <c r="K129" s="128"/>
      <c r="L129" s="25"/>
      <c r="M129" s="129" t="s">
        <v>1</v>
      </c>
      <c r="N129" s="130" t="s">
        <v>36</v>
      </c>
      <c r="O129" s="131">
        <v>0.61</v>
      </c>
      <c r="P129" s="131">
        <f t="shared" si="1"/>
        <v>30.21574</v>
      </c>
      <c r="Q129" s="131">
        <v>0</v>
      </c>
      <c r="R129" s="131">
        <f t="shared" si="2"/>
        <v>0</v>
      </c>
      <c r="S129" s="131">
        <v>0</v>
      </c>
      <c r="T129" s="132">
        <f t="shared" si="3"/>
        <v>0</v>
      </c>
      <c r="AR129" s="133" t="s">
        <v>120</v>
      </c>
      <c r="AT129" s="133" t="s">
        <v>116</v>
      </c>
      <c r="AU129" s="133" t="s">
        <v>81</v>
      </c>
      <c r="AY129" s="13" t="s">
        <v>114</v>
      </c>
      <c r="BE129" s="134">
        <f t="shared" si="4"/>
        <v>0</v>
      </c>
      <c r="BF129" s="134">
        <f t="shared" si="5"/>
        <v>0</v>
      </c>
      <c r="BG129" s="134">
        <f t="shared" si="6"/>
        <v>0</v>
      </c>
      <c r="BH129" s="134">
        <f t="shared" si="7"/>
        <v>0</v>
      </c>
      <c r="BI129" s="134">
        <f t="shared" si="8"/>
        <v>0</v>
      </c>
      <c r="BJ129" s="13" t="s">
        <v>79</v>
      </c>
      <c r="BK129" s="134">
        <f t="shared" si="9"/>
        <v>0</v>
      </c>
      <c r="BL129" s="13" t="s">
        <v>120</v>
      </c>
      <c r="BM129" s="133" t="s">
        <v>125</v>
      </c>
    </row>
    <row r="130" spans="2:65" s="1" customFormat="1" ht="33" customHeight="1">
      <c r="B130" s="121"/>
      <c r="C130" s="122" t="s">
        <v>126</v>
      </c>
      <c r="D130" s="122" t="s">
        <v>116</v>
      </c>
      <c r="E130" s="123" t="s">
        <v>127</v>
      </c>
      <c r="F130" s="124" t="s">
        <v>128</v>
      </c>
      <c r="G130" s="125" t="s">
        <v>124</v>
      </c>
      <c r="H130" s="126">
        <v>16.510999999999999</v>
      </c>
      <c r="I130" s="127">
        <v>0</v>
      </c>
      <c r="J130" s="127">
        <f t="shared" si="0"/>
        <v>0</v>
      </c>
      <c r="K130" s="128"/>
      <c r="L130" s="25"/>
      <c r="M130" s="129" t="s">
        <v>1</v>
      </c>
      <c r="N130" s="130" t="s">
        <v>36</v>
      </c>
      <c r="O130" s="131">
        <v>1.383</v>
      </c>
      <c r="P130" s="131">
        <f t="shared" si="1"/>
        <v>22.834713000000001</v>
      </c>
      <c r="Q130" s="131">
        <v>0</v>
      </c>
      <c r="R130" s="131">
        <f t="shared" si="2"/>
        <v>0</v>
      </c>
      <c r="S130" s="131">
        <v>0</v>
      </c>
      <c r="T130" s="132">
        <f t="shared" si="3"/>
        <v>0</v>
      </c>
      <c r="AR130" s="133" t="s">
        <v>120</v>
      </c>
      <c r="AT130" s="133" t="s">
        <v>116</v>
      </c>
      <c r="AU130" s="133" t="s">
        <v>81</v>
      </c>
      <c r="AY130" s="13" t="s">
        <v>114</v>
      </c>
      <c r="BE130" s="134">
        <f t="shared" si="4"/>
        <v>0</v>
      </c>
      <c r="BF130" s="134">
        <f t="shared" si="5"/>
        <v>0</v>
      </c>
      <c r="BG130" s="134">
        <f t="shared" si="6"/>
        <v>0</v>
      </c>
      <c r="BH130" s="134">
        <f t="shared" si="7"/>
        <v>0</v>
      </c>
      <c r="BI130" s="134">
        <f t="shared" si="8"/>
        <v>0</v>
      </c>
      <c r="BJ130" s="13" t="s">
        <v>79</v>
      </c>
      <c r="BK130" s="134">
        <f t="shared" si="9"/>
        <v>0</v>
      </c>
      <c r="BL130" s="13" t="s">
        <v>120</v>
      </c>
      <c r="BM130" s="133" t="s">
        <v>129</v>
      </c>
    </row>
    <row r="131" spans="2:65" s="1" customFormat="1" ht="33" customHeight="1">
      <c r="B131" s="121"/>
      <c r="C131" s="122" t="s">
        <v>120</v>
      </c>
      <c r="D131" s="122" t="s">
        <v>116</v>
      </c>
      <c r="E131" s="123" t="s">
        <v>130</v>
      </c>
      <c r="F131" s="124" t="s">
        <v>131</v>
      </c>
      <c r="G131" s="125" t="s">
        <v>124</v>
      </c>
      <c r="H131" s="126">
        <v>3.7210000000000001</v>
      </c>
      <c r="I131" s="127">
        <v>0</v>
      </c>
      <c r="J131" s="127">
        <f t="shared" si="0"/>
        <v>0</v>
      </c>
      <c r="K131" s="128"/>
      <c r="L131" s="25"/>
      <c r="M131" s="129" t="s">
        <v>1</v>
      </c>
      <c r="N131" s="130" t="s">
        <v>36</v>
      </c>
      <c r="O131" s="131">
        <v>1.1220000000000001</v>
      </c>
      <c r="P131" s="131">
        <f t="shared" si="1"/>
        <v>4.1749620000000007</v>
      </c>
      <c r="Q131" s="131">
        <v>0</v>
      </c>
      <c r="R131" s="131">
        <f t="shared" si="2"/>
        <v>0</v>
      </c>
      <c r="S131" s="131">
        <v>0</v>
      </c>
      <c r="T131" s="132">
        <f t="shared" si="3"/>
        <v>0</v>
      </c>
      <c r="AR131" s="133" t="s">
        <v>120</v>
      </c>
      <c r="AT131" s="133" t="s">
        <v>116</v>
      </c>
      <c r="AU131" s="133" t="s">
        <v>81</v>
      </c>
      <c r="AY131" s="13" t="s">
        <v>114</v>
      </c>
      <c r="BE131" s="134">
        <f t="shared" si="4"/>
        <v>0</v>
      </c>
      <c r="BF131" s="134">
        <f t="shared" si="5"/>
        <v>0</v>
      </c>
      <c r="BG131" s="134">
        <f t="shared" si="6"/>
        <v>0</v>
      </c>
      <c r="BH131" s="134">
        <f t="shared" si="7"/>
        <v>0</v>
      </c>
      <c r="BI131" s="134">
        <f t="shared" si="8"/>
        <v>0</v>
      </c>
      <c r="BJ131" s="13" t="s">
        <v>79</v>
      </c>
      <c r="BK131" s="134">
        <f t="shared" si="9"/>
        <v>0</v>
      </c>
      <c r="BL131" s="13" t="s">
        <v>120</v>
      </c>
      <c r="BM131" s="133" t="s">
        <v>132</v>
      </c>
    </row>
    <row r="132" spans="2:65" s="1" customFormat="1" ht="33" customHeight="1">
      <c r="B132" s="121"/>
      <c r="C132" s="122" t="s">
        <v>133</v>
      </c>
      <c r="D132" s="122" t="s">
        <v>116</v>
      </c>
      <c r="E132" s="123" t="s">
        <v>134</v>
      </c>
      <c r="F132" s="124" t="s">
        <v>135</v>
      </c>
      <c r="G132" s="125" t="s">
        <v>124</v>
      </c>
      <c r="H132" s="126">
        <v>1.24</v>
      </c>
      <c r="I132" s="127">
        <v>0</v>
      </c>
      <c r="J132" s="127">
        <f t="shared" si="0"/>
        <v>0</v>
      </c>
      <c r="K132" s="128"/>
      <c r="L132" s="25"/>
      <c r="M132" s="129" t="s">
        <v>1</v>
      </c>
      <c r="N132" s="130" t="s">
        <v>36</v>
      </c>
      <c r="O132" s="131">
        <v>2.3490000000000002</v>
      </c>
      <c r="P132" s="131">
        <f t="shared" si="1"/>
        <v>2.91276</v>
      </c>
      <c r="Q132" s="131">
        <v>0</v>
      </c>
      <c r="R132" s="131">
        <f t="shared" si="2"/>
        <v>0</v>
      </c>
      <c r="S132" s="131">
        <v>0</v>
      </c>
      <c r="T132" s="132">
        <f t="shared" si="3"/>
        <v>0</v>
      </c>
      <c r="AR132" s="133" t="s">
        <v>120</v>
      </c>
      <c r="AT132" s="133" t="s">
        <v>116</v>
      </c>
      <c r="AU132" s="133" t="s">
        <v>81</v>
      </c>
      <c r="AY132" s="13" t="s">
        <v>114</v>
      </c>
      <c r="BE132" s="134">
        <f t="shared" si="4"/>
        <v>0</v>
      </c>
      <c r="BF132" s="134">
        <f t="shared" si="5"/>
        <v>0</v>
      </c>
      <c r="BG132" s="134">
        <f t="shared" si="6"/>
        <v>0</v>
      </c>
      <c r="BH132" s="134">
        <f t="shared" si="7"/>
        <v>0</v>
      </c>
      <c r="BI132" s="134">
        <f t="shared" si="8"/>
        <v>0</v>
      </c>
      <c r="BJ132" s="13" t="s">
        <v>79</v>
      </c>
      <c r="BK132" s="134">
        <f t="shared" si="9"/>
        <v>0</v>
      </c>
      <c r="BL132" s="13" t="s">
        <v>120</v>
      </c>
      <c r="BM132" s="133" t="s">
        <v>136</v>
      </c>
    </row>
    <row r="133" spans="2:65" s="1" customFormat="1" ht="24.3" customHeight="1">
      <c r="B133" s="121"/>
      <c r="C133" s="122" t="s">
        <v>137</v>
      </c>
      <c r="D133" s="122" t="s">
        <v>116</v>
      </c>
      <c r="E133" s="123" t="s">
        <v>138</v>
      </c>
      <c r="F133" s="124" t="s">
        <v>139</v>
      </c>
      <c r="G133" s="125" t="s">
        <v>124</v>
      </c>
      <c r="H133" s="126">
        <v>12.281000000000001</v>
      </c>
      <c r="I133" s="127">
        <v>0</v>
      </c>
      <c r="J133" s="127">
        <f t="shared" si="0"/>
        <v>0</v>
      </c>
      <c r="K133" s="128"/>
      <c r="L133" s="25"/>
      <c r="M133" s="129" t="s">
        <v>1</v>
      </c>
      <c r="N133" s="130" t="s">
        <v>36</v>
      </c>
      <c r="O133" s="131">
        <v>2.0190000000000001</v>
      </c>
      <c r="P133" s="131">
        <f t="shared" si="1"/>
        <v>24.795339000000002</v>
      </c>
      <c r="Q133" s="131">
        <v>0</v>
      </c>
      <c r="R133" s="131">
        <f t="shared" si="2"/>
        <v>0</v>
      </c>
      <c r="S133" s="131">
        <v>0</v>
      </c>
      <c r="T133" s="132">
        <f t="shared" si="3"/>
        <v>0</v>
      </c>
      <c r="AR133" s="133" t="s">
        <v>120</v>
      </c>
      <c r="AT133" s="133" t="s">
        <v>116</v>
      </c>
      <c r="AU133" s="133" t="s">
        <v>81</v>
      </c>
      <c r="AY133" s="13" t="s">
        <v>114</v>
      </c>
      <c r="BE133" s="134">
        <f t="shared" si="4"/>
        <v>0</v>
      </c>
      <c r="BF133" s="134">
        <f t="shared" si="5"/>
        <v>0</v>
      </c>
      <c r="BG133" s="134">
        <f t="shared" si="6"/>
        <v>0</v>
      </c>
      <c r="BH133" s="134">
        <f t="shared" si="7"/>
        <v>0</v>
      </c>
      <c r="BI133" s="134">
        <f t="shared" si="8"/>
        <v>0</v>
      </c>
      <c r="BJ133" s="13" t="s">
        <v>79</v>
      </c>
      <c r="BK133" s="134">
        <f t="shared" si="9"/>
        <v>0</v>
      </c>
      <c r="BL133" s="13" t="s">
        <v>120</v>
      </c>
      <c r="BM133" s="133" t="s">
        <v>140</v>
      </c>
    </row>
    <row r="134" spans="2:65" s="1" customFormat="1" ht="24.3" customHeight="1">
      <c r="B134" s="121"/>
      <c r="C134" s="122" t="s">
        <v>141</v>
      </c>
      <c r="D134" s="122" t="s">
        <v>116</v>
      </c>
      <c r="E134" s="123" t="s">
        <v>142</v>
      </c>
      <c r="F134" s="124" t="s">
        <v>143</v>
      </c>
      <c r="G134" s="125" t="s">
        <v>124</v>
      </c>
      <c r="H134" s="126">
        <v>4.0940000000000003</v>
      </c>
      <c r="I134" s="127">
        <v>0</v>
      </c>
      <c r="J134" s="127">
        <f t="shared" si="0"/>
        <v>0</v>
      </c>
      <c r="K134" s="128"/>
      <c r="L134" s="25"/>
      <c r="M134" s="129" t="s">
        <v>1</v>
      </c>
      <c r="N134" s="130" t="s">
        <v>36</v>
      </c>
      <c r="O134" s="131">
        <v>2.8149999999999999</v>
      </c>
      <c r="P134" s="131">
        <f t="shared" si="1"/>
        <v>11.524610000000001</v>
      </c>
      <c r="Q134" s="131">
        <v>0</v>
      </c>
      <c r="R134" s="131">
        <f t="shared" si="2"/>
        <v>0</v>
      </c>
      <c r="S134" s="131">
        <v>0</v>
      </c>
      <c r="T134" s="132">
        <f t="shared" si="3"/>
        <v>0</v>
      </c>
      <c r="AR134" s="133" t="s">
        <v>120</v>
      </c>
      <c r="AT134" s="133" t="s">
        <v>116</v>
      </c>
      <c r="AU134" s="133" t="s">
        <v>81</v>
      </c>
      <c r="AY134" s="13" t="s">
        <v>114</v>
      </c>
      <c r="BE134" s="134">
        <f t="shared" si="4"/>
        <v>0</v>
      </c>
      <c r="BF134" s="134">
        <f t="shared" si="5"/>
        <v>0</v>
      </c>
      <c r="BG134" s="134">
        <f t="shared" si="6"/>
        <v>0</v>
      </c>
      <c r="BH134" s="134">
        <f t="shared" si="7"/>
        <v>0</v>
      </c>
      <c r="BI134" s="134">
        <f t="shared" si="8"/>
        <v>0</v>
      </c>
      <c r="BJ134" s="13" t="s">
        <v>79</v>
      </c>
      <c r="BK134" s="134">
        <f t="shared" si="9"/>
        <v>0</v>
      </c>
      <c r="BL134" s="13" t="s">
        <v>120</v>
      </c>
      <c r="BM134" s="133" t="s">
        <v>144</v>
      </c>
    </row>
    <row r="135" spans="2:65" s="1" customFormat="1" ht="37.950000000000003" customHeight="1">
      <c r="B135" s="121"/>
      <c r="C135" s="122" t="s">
        <v>145</v>
      </c>
      <c r="D135" s="122" t="s">
        <v>116</v>
      </c>
      <c r="E135" s="123" t="s">
        <v>146</v>
      </c>
      <c r="F135" s="124" t="s">
        <v>147</v>
      </c>
      <c r="G135" s="125" t="s">
        <v>124</v>
      </c>
      <c r="H135" s="126">
        <v>43.988</v>
      </c>
      <c r="I135" s="127">
        <v>0</v>
      </c>
      <c r="J135" s="127">
        <f t="shared" si="0"/>
        <v>0</v>
      </c>
      <c r="K135" s="128"/>
      <c r="L135" s="25"/>
      <c r="M135" s="129" t="s">
        <v>1</v>
      </c>
      <c r="N135" s="130" t="s">
        <v>36</v>
      </c>
      <c r="O135" s="131">
        <v>7.0000000000000007E-2</v>
      </c>
      <c r="P135" s="131">
        <f t="shared" si="1"/>
        <v>3.0791600000000003</v>
      </c>
      <c r="Q135" s="131">
        <v>0</v>
      </c>
      <c r="R135" s="131">
        <f t="shared" si="2"/>
        <v>0</v>
      </c>
      <c r="S135" s="131">
        <v>0</v>
      </c>
      <c r="T135" s="132">
        <f t="shared" si="3"/>
        <v>0</v>
      </c>
      <c r="AR135" s="133" t="s">
        <v>120</v>
      </c>
      <c r="AT135" s="133" t="s">
        <v>116</v>
      </c>
      <c r="AU135" s="133" t="s">
        <v>81</v>
      </c>
      <c r="AY135" s="13" t="s">
        <v>114</v>
      </c>
      <c r="BE135" s="134">
        <f t="shared" si="4"/>
        <v>0</v>
      </c>
      <c r="BF135" s="134">
        <f t="shared" si="5"/>
        <v>0</v>
      </c>
      <c r="BG135" s="134">
        <f t="shared" si="6"/>
        <v>0</v>
      </c>
      <c r="BH135" s="134">
        <f t="shared" si="7"/>
        <v>0</v>
      </c>
      <c r="BI135" s="134">
        <f t="shared" si="8"/>
        <v>0</v>
      </c>
      <c r="BJ135" s="13" t="s">
        <v>79</v>
      </c>
      <c r="BK135" s="134">
        <f t="shared" si="9"/>
        <v>0</v>
      </c>
      <c r="BL135" s="13" t="s">
        <v>120</v>
      </c>
      <c r="BM135" s="133" t="s">
        <v>148</v>
      </c>
    </row>
    <row r="136" spans="2:65" s="1" customFormat="1" ht="37.950000000000003" customHeight="1">
      <c r="B136" s="121"/>
      <c r="C136" s="122" t="s">
        <v>149</v>
      </c>
      <c r="D136" s="122" t="s">
        <v>116</v>
      </c>
      <c r="E136" s="123" t="s">
        <v>150</v>
      </c>
      <c r="F136" s="124" t="s">
        <v>151</v>
      </c>
      <c r="G136" s="125" t="s">
        <v>124</v>
      </c>
      <c r="H136" s="126">
        <v>21.547999999999998</v>
      </c>
      <c r="I136" s="127">
        <v>0</v>
      </c>
      <c r="J136" s="127">
        <f t="shared" si="0"/>
        <v>0</v>
      </c>
      <c r="K136" s="128"/>
      <c r="L136" s="25"/>
      <c r="M136" s="129" t="s">
        <v>1</v>
      </c>
      <c r="N136" s="130" t="s">
        <v>36</v>
      </c>
      <c r="O136" s="131">
        <v>8.6999999999999994E-2</v>
      </c>
      <c r="P136" s="131">
        <f t="shared" si="1"/>
        <v>1.8746759999999998</v>
      </c>
      <c r="Q136" s="131">
        <v>0</v>
      </c>
      <c r="R136" s="131">
        <f t="shared" si="2"/>
        <v>0</v>
      </c>
      <c r="S136" s="131">
        <v>0</v>
      </c>
      <c r="T136" s="132">
        <f t="shared" si="3"/>
        <v>0</v>
      </c>
      <c r="AR136" s="133" t="s">
        <v>120</v>
      </c>
      <c r="AT136" s="133" t="s">
        <v>116</v>
      </c>
      <c r="AU136" s="133" t="s">
        <v>81</v>
      </c>
      <c r="AY136" s="13" t="s">
        <v>114</v>
      </c>
      <c r="BE136" s="134">
        <f t="shared" si="4"/>
        <v>0</v>
      </c>
      <c r="BF136" s="134">
        <f t="shared" si="5"/>
        <v>0</v>
      </c>
      <c r="BG136" s="134">
        <f t="shared" si="6"/>
        <v>0</v>
      </c>
      <c r="BH136" s="134">
        <f t="shared" si="7"/>
        <v>0</v>
      </c>
      <c r="BI136" s="134">
        <f t="shared" si="8"/>
        <v>0</v>
      </c>
      <c r="BJ136" s="13" t="s">
        <v>79</v>
      </c>
      <c r="BK136" s="134">
        <f t="shared" si="9"/>
        <v>0</v>
      </c>
      <c r="BL136" s="13" t="s">
        <v>120</v>
      </c>
      <c r="BM136" s="133" t="s">
        <v>152</v>
      </c>
    </row>
    <row r="137" spans="2:65" s="1" customFormat="1" ht="37.950000000000003" customHeight="1">
      <c r="B137" s="121"/>
      <c r="C137" s="122" t="s">
        <v>153</v>
      </c>
      <c r="D137" s="122" t="s">
        <v>116</v>
      </c>
      <c r="E137" s="123" t="s">
        <v>154</v>
      </c>
      <c r="F137" s="124" t="s">
        <v>155</v>
      </c>
      <c r="G137" s="125" t="s">
        <v>124</v>
      </c>
      <c r="H137" s="126">
        <v>21.844999999999999</v>
      </c>
      <c r="I137" s="127">
        <v>0</v>
      </c>
      <c r="J137" s="127">
        <f t="shared" si="0"/>
        <v>0</v>
      </c>
      <c r="K137" s="128"/>
      <c r="L137" s="25"/>
      <c r="M137" s="129" t="s">
        <v>1</v>
      </c>
      <c r="N137" s="130" t="s">
        <v>36</v>
      </c>
      <c r="O137" s="131">
        <v>9.9000000000000005E-2</v>
      </c>
      <c r="P137" s="131">
        <f t="shared" si="1"/>
        <v>2.162655</v>
      </c>
      <c r="Q137" s="131">
        <v>0</v>
      </c>
      <c r="R137" s="131">
        <f t="shared" si="2"/>
        <v>0</v>
      </c>
      <c r="S137" s="131">
        <v>0</v>
      </c>
      <c r="T137" s="132">
        <f t="shared" si="3"/>
        <v>0</v>
      </c>
      <c r="AR137" s="133" t="s">
        <v>120</v>
      </c>
      <c r="AT137" s="133" t="s">
        <v>116</v>
      </c>
      <c r="AU137" s="133" t="s">
        <v>81</v>
      </c>
      <c r="AY137" s="13" t="s">
        <v>114</v>
      </c>
      <c r="BE137" s="134">
        <f t="shared" si="4"/>
        <v>0</v>
      </c>
      <c r="BF137" s="134">
        <f t="shared" si="5"/>
        <v>0</v>
      </c>
      <c r="BG137" s="134">
        <f t="shared" si="6"/>
        <v>0</v>
      </c>
      <c r="BH137" s="134">
        <f t="shared" si="7"/>
        <v>0</v>
      </c>
      <c r="BI137" s="134">
        <f t="shared" si="8"/>
        <v>0</v>
      </c>
      <c r="BJ137" s="13" t="s">
        <v>79</v>
      </c>
      <c r="BK137" s="134">
        <f t="shared" si="9"/>
        <v>0</v>
      </c>
      <c r="BL137" s="13" t="s">
        <v>120</v>
      </c>
      <c r="BM137" s="133" t="s">
        <v>156</v>
      </c>
    </row>
    <row r="138" spans="2:65" s="1" customFormat="1" ht="24.3" customHeight="1">
      <c r="B138" s="121"/>
      <c r="C138" s="122" t="s">
        <v>157</v>
      </c>
      <c r="D138" s="122" t="s">
        <v>116</v>
      </c>
      <c r="E138" s="123" t="s">
        <v>158</v>
      </c>
      <c r="F138" s="124" t="s">
        <v>159</v>
      </c>
      <c r="G138" s="125" t="s">
        <v>124</v>
      </c>
      <c r="H138" s="126">
        <v>65.536000000000001</v>
      </c>
      <c r="I138" s="127">
        <v>0</v>
      </c>
      <c r="J138" s="127">
        <f t="shared" si="0"/>
        <v>0</v>
      </c>
      <c r="K138" s="128"/>
      <c r="L138" s="25"/>
      <c r="M138" s="129" t="s">
        <v>1</v>
      </c>
      <c r="N138" s="130" t="s">
        <v>36</v>
      </c>
      <c r="O138" s="131">
        <v>0.19700000000000001</v>
      </c>
      <c r="P138" s="131">
        <f t="shared" si="1"/>
        <v>12.910592000000001</v>
      </c>
      <c r="Q138" s="131">
        <v>0</v>
      </c>
      <c r="R138" s="131">
        <f t="shared" si="2"/>
        <v>0</v>
      </c>
      <c r="S138" s="131">
        <v>0</v>
      </c>
      <c r="T138" s="132">
        <f t="shared" si="3"/>
        <v>0</v>
      </c>
      <c r="AR138" s="133" t="s">
        <v>120</v>
      </c>
      <c r="AT138" s="133" t="s">
        <v>116</v>
      </c>
      <c r="AU138" s="133" t="s">
        <v>81</v>
      </c>
      <c r="AY138" s="13" t="s">
        <v>114</v>
      </c>
      <c r="BE138" s="134">
        <f t="shared" si="4"/>
        <v>0</v>
      </c>
      <c r="BF138" s="134">
        <f t="shared" si="5"/>
        <v>0</v>
      </c>
      <c r="BG138" s="134">
        <f t="shared" si="6"/>
        <v>0</v>
      </c>
      <c r="BH138" s="134">
        <f t="shared" si="7"/>
        <v>0</v>
      </c>
      <c r="BI138" s="134">
        <f t="shared" si="8"/>
        <v>0</v>
      </c>
      <c r="BJ138" s="13" t="s">
        <v>79</v>
      </c>
      <c r="BK138" s="134">
        <f t="shared" si="9"/>
        <v>0</v>
      </c>
      <c r="BL138" s="13" t="s">
        <v>120</v>
      </c>
      <c r="BM138" s="133" t="s">
        <v>160</v>
      </c>
    </row>
    <row r="139" spans="2:65" s="1" customFormat="1" ht="24.3" customHeight="1">
      <c r="B139" s="121"/>
      <c r="C139" s="122" t="s">
        <v>8</v>
      </c>
      <c r="D139" s="122" t="s">
        <v>116</v>
      </c>
      <c r="E139" s="123" t="s">
        <v>161</v>
      </c>
      <c r="F139" s="124" t="s">
        <v>162</v>
      </c>
      <c r="G139" s="125" t="s">
        <v>124</v>
      </c>
      <c r="H139" s="126">
        <v>21.844999999999999</v>
      </c>
      <c r="I139" s="127">
        <v>0</v>
      </c>
      <c r="J139" s="127">
        <f t="shared" si="0"/>
        <v>0</v>
      </c>
      <c r="K139" s="128"/>
      <c r="L139" s="25"/>
      <c r="M139" s="129" t="s">
        <v>1</v>
      </c>
      <c r="N139" s="130" t="s">
        <v>36</v>
      </c>
      <c r="O139" s="131">
        <v>0.25600000000000001</v>
      </c>
      <c r="P139" s="131">
        <f t="shared" si="1"/>
        <v>5.59232</v>
      </c>
      <c r="Q139" s="131">
        <v>0</v>
      </c>
      <c r="R139" s="131">
        <f t="shared" si="2"/>
        <v>0</v>
      </c>
      <c r="S139" s="131">
        <v>0</v>
      </c>
      <c r="T139" s="132">
        <f t="shared" si="3"/>
        <v>0</v>
      </c>
      <c r="AR139" s="133" t="s">
        <v>120</v>
      </c>
      <c r="AT139" s="133" t="s">
        <v>116</v>
      </c>
      <c r="AU139" s="133" t="s">
        <v>81</v>
      </c>
      <c r="AY139" s="13" t="s">
        <v>114</v>
      </c>
      <c r="BE139" s="134">
        <f t="shared" si="4"/>
        <v>0</v>
      </c>
      <c r="BF139" s="134">
        <f t="shared" si="5"/>
        <v>0</v>
      </c>
      <c r="BG139" s="134">
        <f t="shared" si="6"/>
        <v>0</v>
      </c>
      <c r="BH139" s="134">
        <f t="shared" si="7"/>
        <v>0</v>
      </c>
      <c r="BI139" s="134">
        <f t="shared" si="8"/>
        <v>0</v>
      </c>
      <c r="BJ139" s="13" t="s">
        <v>79</v>
      </c>
      <c r="BK139" s="134">
        <f t="shared" si="9"/>
        <v>0</v>
      </c>
      <c r="BL139" s="13" t="s">
        <v>120</v>
      </c>
      <c r="BM139" s="133" t="s">
        <v>163</v>
      </c>
    </row>
    <row r="140" spans="2:65" s="1" customFormat="1" ht="24.3" customHeight="1">
      <c r="B140" s="121"/>
      <c r="C140" s="122" t="s">
        <v>164</v>
      </c>
      <c r="D140" s="122" t="s">
        <v>116</v>
      </c>
      <c r="E140" s="123" t="s">
        <v>165</v>
      </c>
      <c r="F140" s="124" t="s">
        <v>166</v>
      </c>
      <c r="G140" s="125" t="s">
        <v>167</v>
      </c>
      <c r="H140" s="126">
        <v>135.441</v>
      </c>
      <c r="I140" s="127">
        <v>0</v>
      </c>
      <c r="J140" s="127">
        <f t="shared" si="0"/>
        <v>0</v>
      </c>
      <c r="K140" s="128"/>
      <c r="L140" s="25"/>
      <c r="M140" s="129" t="s">
        <v>1</v>
      </c>
      <c r="N140" s="130" t="s">
        <v>36</v>
      </c>
      <c r="O140" s="131">
        <v>0</v>
      </c>
      <c r="P140" s="131">
        <f t="shared" si="1"/>
        <v>0</v>
      </c>
      <c r="Q140" s="131">
        <v>0</v>
      </c>
      <c r="R140" s="131">
        <f t="shared" si="2"/>
        <v>0</v>
      </c>
      <c r="S140" s="131">
        <v>0</v>
      </c>
      <c r="T140" s="132">
        <f t="shared" si="3"/>
        <v>0</v>
      </c>
      <c r="AR140" s="133" t="s">
        <v>120</v>
      </c>
      <c r="AT140" s="133" t="s">
        <v>116</v>
      </c>
      <c r="AU140" s="133" t="s">
        <v>81</v>
      </c>
      <c r="AY140" s="13" t="s">
        <v>114</v>
      </c>
      <c r="BE140" s="134">
        <f t="shared" si="4"/>
        <v>0</v>
      </c>
      <c r="BF140" s="134">
        <f t="shared" si="5"/>
        <v>0</v>
      </c>
      <c r="BG140" s="134">
        <f t="shared" si="6"/>
        <v>0</v>
      </c>
      <c r="BH140" s="134">
        <f t="shared" si="7"/>
        <v>0</v>
      </c>
      <c r="BI140" s="134">
        <f t="shared" si="8"/>
        <v>0</v>
      </c>
      <c r="BJ140" s="13" t="s">
        <v>79</v>
      </c>
      <c r="BK140" s="134">
        <f t="shared" si="9"/>
        <v>0</v>
      </c>
      <c r="BL140" s="13" t="s">
        <v>120</v>
      </c>
      <c r="BM140" s="133" t="s">
        <v>168</v>
      </c>
    </row>
    <row r="141" spans="2:65" s="1" customFormat="1" ht="16.5" customHeight="1">
      <c r="B141" s="121"/>
      <c r="C141" s="122" t="s">
        <v>169</v>
      </c>
      <c r="D141" s="122" t="s">
        <v>116</v>
      </c>
      <c r="E141" s="123" t="s">
        <v>170</v>
      </c>
      <c r="F141" s="124" t="s">
        <v>171</v>
      </c>
      <c r="G141" s="125" t="s">
        <v>124</v>
      </c>
      <c r="H141" s="126">
        <v>87.381</v>
      </c>
      <c r="I141" s="127">
        <v>0</v>
      </c>
      <c r="J141" s="127">
        <f t="shared" si="0"/>
        <v>0</v>
      </c>
      <c r="K141" s="128"/>
      <c r="L141" s="25"/>
      <c r="M141" s="129" t="s">
        <v>1</v>
      </c>
      <c r="N141" s="130" t="s">
        <v>36</v>
      </c>
      <c r="O141" s="131">
        <v>8.9999999999999993E-3</v>
      </c>
      <c r="P141" s="131">
        <f t="shared" si="1"/>
        <v>0.78642899999999993</v>
      </c>
      <c r="Q141" s="131">
        <v>0</v>
      </c>
      <c r="R141" s="131">
        <f t="shared" si="2"/>
        <v>0</v>
      </c>
      <c r="S141" s="131">
        <v>0</v>
      </c>
      <c r="T141" s="132">
        <f t="shared" si="3"/>
        <v>0</v>
      </c>
      <c r="AR141" s="133" t="s">
        <v>120</v>
      </c>
      <c r="AT141" s="133" t="s">
        <v>116</v>
      </c>
      <c r="AU141" s="133" t="s">
        <v>81</v>
      </c>
      <c r="AY141" s="13" t="s">
        <v>114</v>
      </c>
      <c r="BE141" s="134">
        <f t="shared" si="4"/>
        <v>0</v>
      </c>
      <c r="BF141" s="134">
        <f t="shared" si="5"/>
        <v>0</v>
      </c>
      <c r="BG141" s="134">
        <f t="shared" si="6"/>
        <v>0</v>
      </c>
      <c r="BH141" s="134">
        <f t="shared" si="7"/>
        <v>0</v>
      </c>
      <c r="BI141" s="134">
        <f t="shared" si="8"/>
        <v>0</v>
      </c>
      <c r="BJ141" s="13" t="s">
        <v>79</v>
      </c>
      <c r="BK141" s="134">
        <f t="shared" si="9"/>
        <v>0</v>
      </c>
      <c r="BL141" s="13" t="s">
        <v>120</v>
      </c>
      <c r="BM141" s="133" t="s">
        <v>172</v>
      </c>
    </row>
    <row r="142" spans="2:65" s="1" customFormat="1" ht="24.3" customHeight="1">
      <c r="B142" s="121"/>
      <c r="C142" s="122" t="s">
        <v>173</v>
      </c>
      <c r="D142" s="122" t="s">
        <v>116</v>
      </c>
      <c r="E142" s="123" t="s">
        <v>174</v>
      </c>
      <c r="F142" s="124" t="s">
        <v>175</v>
      </c>
      <c r="G142" s="125" t="s">
        <v>124</v>
      </c>
      <c r="H142" s="126">
        <v>43.988</v>
      </c>
      <c r="I142" s="127">
        <v>0</v>
      </c>
      <c r="J142" s="127">
        <f t="shared" si="0"/>
        <v>0</v>
      </c>
      <c r="K142" s="128"/>
      <c r="L142" s="25"/>
      <c r="M142" s="129" t="s">
        <v>1</v>
      </c>
      <c r="N142" s="130" t="s">
        <v>36</v>
      </c>
      <c r="O142" s="131">
        <v>0.32800000000000001</v>
      </c>
      <c r="P142" s="131">
        <f t="shared" si="1"/>
        <v>14.428064000000001</v>
      </c>
      <c r="Q142" s="131">
        <v>0</v>
      </c>
      <c r="R142" s="131">
        <f t="shared" si="2"/>
        <v>0</v>
      </c>
      <c r="S142" s="131">
        <v>0</v>
      </c>
      <c r="T142" s="132">
        <f t="shared" si="3"/>
        <v>0</v>
      </c>
      <c r="AR142" s="133" t="s">
        <v>120</v>
      </c>
      <c r="AT142" s="133" t="s">
        <v>116</v>
      </c>
      <c r="AU142" s="133" t="s">
        <v>81</v>
      </c>
      <c r="AY142" s="13" t="s">
        <v>114</v>
      </c>
      <c r="BE142" s="134">
        <f t="shared" si="4"/>
        <v>0</v>
      </c>
      <c r="BF142" s="134">
        <f t="shared" si="5"/>
        <v>0</v>
      </c>
      <c r="BG142" s="134">
        <f t="shared" si="6"/>
        <v>0</v>
      </c>
      <c r="BH142" s="134">
        <f t="shared" si="7"/>
        <v>0</v>
      </c>
      <c r="BI142" s="134">
        <f t="shared" si="8"/>
        <v>0</v>
      </c>
      <c r="BJ142" s="13" t="s">
        <v>79</v>
      </c>
      <c r="BK142" s="134">
        <f t="shared" si="9"/>
        <v>0</v>
      </c>
      <c r="BL142" s="13" t="s">
        <v>120</v>
      </c>
      <c r="BM142" s="133" t="s">
        <v>176</v>
      </c>
    </row>
    <row r="143" spans="2:65" s="1" customFormat="1" ht="16.5" customHeight="1">
      <c r="B143" s="121"/>
      <c r="C143" s="122" t="s">
        <v>177</v>
      </c>
      <c r="D143" s="122" t="s">
        <v>116</v>
      </c>
      <c r="E143" s="123" t="s">
        <v>178</v>
      </c>
      <c r="F143" s="124" t="s">
        <v>179</v>
      </c>
      <c r="G143" s="125" t="s">
        <v>124</v>
      </c>
      <c r="H143" s="126">
        <v>43.988</v>
      </c>
      <c r="I143" s="127">
        <v>0</v>
      </c>
      <c r="J143" s="127">
        <f t="shared" si="0"/>
        <v>0</v>
      </c>
      <c r="K143" s="128"/>
      <c r="L143" s="25"/>
      <c r="M143" s="129" t="s">
        <v>1</v>
      </c>
      <c r="N143" s="130" t="s">
        <v>36</v>
      </c>
      <c r="O143" s="131">
        <v>0.252</v>
      </c>
      <c r="P143" s="131">
        <f t="shared" si="1"/>
        <v>11.084975999999999</v>
      </c>
      <c r="Q143" s="131">
        <v>0</v>
      </c>
      <c r="R143" s="131">
        <f t="shared" si="2"/>
        <v>0</v>
      </c>
      <c r="S143" s="131">
        <v>0</v>
      </c>
      <c r="T143" s="132">
        <f t="shared" si="3"/>
        <v>0</v>
      </c>
      <c r="AR143" s="133" t="s">
        <v>120</v>
      </c>
      <c r="AT143" s="133" t="s">
        <v>116</v>
      </c>
      <c r="AU143" s="133" t="s">
        <v>81</v>
      </c>
      <c r="AY143" s="13" t="s">
        <v>114</v>
      </c>
      <c r="BE143" s="134">
        <f t="shared" si="4"/>
        <v>0</v>
      </c>
      <c r="BF143" s="134">
        <f t="shared" si="5"/>
        <v>0</v>
      </c>
      <c r="BG143" s="134">
        <f t="shared" si="6"/>
        <v>0</v>
      </c>
      <c r="BH143" s="134">
        <f t="shared" si="7"/>
        <v>0</v>
      </c>
      <c r="BI143" s="134">
        <f t="shared" si="8"/>
        <v>0</v>
      </c>
      <c r="BJ143" s="13" t="s">
        <v>79</v>
      </c>
      <c r="BK143" s="134">
        <f t="shared" si="9"/>
        <v>0</v>
      </c>
      <c r="BL143" s="13" t="s">
        <v>120</v>
      </c>
      <c r="BM143" s="133" t="s">
        <v>180</v>
      </c>
    </row>
    <row r="144" spans="2:65" s="1" customFormat="1" ht="24.3" customHeight="1">
      <c r="B144" s="121"/>
      <c r="C144" s="122" t="s">
        <v>181</v>
      </c>
      <c r="D144" s="122" t="s">
        <v>116</v>
      </c>
      <c r="E144" s="123" t="s">
        <v>182</v>
      </c>
      <c r="F144" s="124" t="s">
        <v>183</v>
      </c>
      <c r="G144" s="125" t="s">
        <v>124</v>
      </c>
      <c r="H144" s="126">
        <v>8.2810000000000006</v>
      </c>
      <c r="I144" s="127">
        <v>0</v>
      </c>
      <c r="J144" s="127">
        <f t="shared" si="0"/>
        <v>0</v>
      </c>
      <c r="K144" s="128"/>
      <c r="L144" s="25"/>
      <c r="M144" s="129" t="s">
        <v>1</v>
      </c>
      <c r="N144" s="130" t="s">
        <v>36</v>
      </c>
      <c r="O144" s="131">
        <v>0.435</v>
      </c>
      <c r="P144" s="131">
        <f t="shared" si="1"/>
        <v>3.6022350000000003</v>
      </c>
      <c r="Q144" s="131">
        <v>0</v>
      </c>
      <c r="R144" s="131">
        <f t="shared" si="2"/>
        <v>0</v>
      </c>
      <c r="S144" s="131">
        <v>0</v>
      </c>
      <c r="T144" s="132">
        <f t="shared" si="3"/>
        <v>0</v>
      </c>
      <c r="AR144" s="133" t="s">
        <v>120</v>
      </c>
      <c r="AT144" s="133" t="s">
        <v>116</v>
      </c>
      <c r="AU144" s="133" t="s">
        <v>81</v>
      </c>
      <c r="AY144" s="13" t="s">
        <v>114</v>
      </c>
      <c r="BE144" s="134">
        <f t="shared" si="4"/>
        <v>0</v>
      </c>
      <c r="BF144" s="134">
        <f t="shared" si="5"/>
        <v>0</v>
      </c>
      <c r="BG144" s="134">
        <f t="shared" si="6"/>
        <v>0</v>
      </c>
      <c r="BH144" s="134">
        <f t="shared" si="7"/>
        <v>0</v>
      </c>
      <c r="BI144" s="134">
        <f t="shared" si="8"/>
        <v>0</v>
      </c>
      <c r="BJ144" s="13" t="s">
        <v>79</v>
      </c>
      <c r="BK144" s="134">
        <f t="shared" si="9"/>
        <v>0</v>
      </c>
      <c r="BL144" s="13" t="s">
        <v>120</v>
      </c>
      <c r="BM144" s="133" t="s">
        <v>184</v>
      </c>
    </row>
    <row r="145" spans="2:65" s="1" customFormat="1" ht="16.5" customHeight="1">
      <c r="B145" s="121"/>
      <c r="C145" s="135" t="s">
        <v>185</v>
      </c>
      <c r="D145" s="135" t="s">
        <v>186</v>
      </c>
      <c r="E145" s="136" t="s">
        <v>187</v>
      </c>
      <c r="F145" s="137" t="s">
        <v>188</v>
      </c>
      <c r="G145" s="138" t="s">
        <v>167</v>
      </c>
      <c r="H145" s="139">
        <v>16.562000000000001</v>
      </c>
      <c r="I145" s="140">
        <v>0</v>
      </c>
      <c r="J145" s="140">
        <f t="shared" si="0"/>
        <v>0</v>
      </c>
      <c r="K145" s="141"/>
      <c r="L145" s="142"/>
      <c r="M145" s="143" t="s">
        <v>1</v>
      </c>
      <c r="N145" s="144" t="s">
        <v>36</v>
      </c>
      <c r="O145" s="131">
        <v>0</v>
      </c>
      <c r="P145" s="131">
        <f t="shared" si="1"/>
        <v>0</v>
      </c>
      <c r="Q145" s="131">
        <v>1</v>
      </c>
      <c r="R145" s="131">
        <f t="shared" si="2"/>
        <v>16.562000000000001</v>
      </c>
      <c r="S145" s="131">
        <v>0</v>
      </c>
      <c r="T145" s="132">
        <f t="shared" si="3"/>
        <v>0</v>
      </c>
      <c r="AR145" s="133" t="s">
        <v>145</v>
      </c>
      <c r="AT145" s="133" t="s">
        <v>186</v>
      </c>
      <c r="AU145" s="133" t="s">
        <v>81</v>
      </c>
      <c r="AY145" s="13" t="s">
        <v>114</v>
      </c>
      <c r="BE145" s="134">
        <f t="shared" si="4"/>
        <v>0</v>
      </c>
      <c r="BF145" s="134">
        <f t="shared" si="5"/>
        <v>0</v>
      </c>
      <c r="BG145" s="134">
        <f t="shared" si="6"/>
        <v>0</v>
      </c>
      <c r="BH145" s="134">
        <f t="shared" si="7"/>
        <v>0</v>
      </c>
      <c r="BI145" s="134">
        <f t="shared" si="8"/>
        <v>0</v>
      </c>
      <c r="BJ145" s="13" t="s">
        <v>79</v>
      </c>
      <c r="BK145" s="134">
        <f t="shared" si="9"/>
        <v>0</v>
      </c>
      <c r="BL145" s="13" t="s">
        <v>120</v>
      </c>
      <c r="BM145" s="133" t="s">
        <v>189</v>
      </c>
    </row>
    <row r="146" spans="2:65" s="1" customFormat="1" ht="24.3" customHeight="1">
      <c r="B146" s="121"/>
      <c r="C146" s="122" t="s">
        <v>190</v>
      </c>
      <c r="D146" s="122" t="s">
        <v>116</v>
      </c>
      <c r="E146" s="123" t="s">
        <v>191</v>
      </c>
      <c r="F146" s="124" t="s">
        <v>192</v>
      </c>
      <c r="G146" s="125" t="s">
        <v>119</v>
      </c>
      <c r="H146" s="126">
        <v>35.503999999999998</v>
      </c>
      <c r="I146" s="127">
        <v>0</v>
      </c>
      <c r="J146" s="127">
        <f t="shared" si="0"/>
        <v>0</v>
      </c>
      <c r="K146" s="128"/>
      <c r="L146" s="25"/>
      <c r="M146" s="129" t="s">
        <v>1</v>
      </c>
      <c r="N146" s="130" t="s">
        <v>36</v>
      </c>
      <c r="O146" s="131">
        <v>0.114</v>
      </c>
      <c r="P146" s="131">
        <f t="shared" si="1"/>
        <v>4.0474559999999995</v>
      </c>
      <c r="Q146" s="131">
        <v>0</v>
      </c>
      <c r="R146" s="131">
        <f t="shared" si="2"/>
        <v>0</v>
      </c>
      <c r="S146" s="131">
        <v>0</v>
      </c>
      <c r="T146" s="132">
        <f t="shared" si="3"/>
        <v>0</v>
      </c>
      <c r="AR146" s="133" t="s">
        <v>120</v>
      </c>
      <c r="AT146" s="133" t="s">
        <v>116</v>
      </c>
      <c r="AU146" s="133" t="s">
        <v>81</v>
      </c>
      <c r="AY146" s="13" t="s">
        <v>114</v>
      </c>
      <c r="BE146" s="134">
        <f t="shared" si="4"/>
        <v>0</v>
      </c>
      <c r="BF146" s="134">
        <f t="shared" si="5"/>
        <v>0</v>
      </c>
      <c r="BG146" s="134">
        <f t="shared" si="6"/>
        <v>0</v>
      </c>
      <c r="BH146" s="134">
        <f t="shared" si="7"/>
        <v>0</v>
      </c>
      <c r="BI146" s="134">
        <f t="shared" si="8"/>
        <v>0</v>
      </c>
      <c r="BJ146" s="13" t="s">
        <v>79</v>
      </c>
      <c r="BK146" s="134">
        <f t="shared" si="9"/>
        <v>0</v>
      </c>
      <c r="BL146" s="13" t="s">
        <v>120</v>
      </c>
      <c r="BM146" s="133" t="s">
        <v>193</v>
      </c>
    </row>
    <row r="147" spans="2:65" s="1" customFormat="1" ht="24.3" customHeight="1">
      <c r="B147" s="121"/>
      <c r="C147" s="122" t="s">
        <v>194</v>
      </c>
      <c r="D147" s="122" t="s">
        <v>116</v>
      </c>
      <c r="E147" s="123" t="s">
        <v>195</v>
      </c>
      <c r="F147" s="124" t="s">
        <v>196</v>
      </c>
      <c r="G147" s="125" t="s">
        <v>119</v>
      </c>
      <c r="H147" s="126">
        <v>35.503999999999998</v>
      </c>
      <c r="I147" s="127">
        <v>0</v>
      </c>
      <c r="J147" s="127">
        <f t="shared" si="0"/>
        <v>0</v>
      </c>
      <c r="K147" s="128"/>
      <c r="L147" s="25"/>
      <c r="M147" s="129" t="s">
        <v>1</v>
      </c>
      <c r="N147" s="130" t="s">
        <v>36</v>
      </c>
      <c r="O147" s="131">
        <v>2.5000000000000001E-2</v>
      </c>
      <c r="P147" s="131">
        <f t="shared" si="1"/>
        <v>0.88759999999999994</v>
      </c>
      <c r="Q147" s="131">
        <v>0</v>
      </c>
      <c r="R147" s="131">
        <f t="shared" si="2"/>
        <v>0</v>
      </c>
      <c r="S147" s="131">
        <v>0</v>
      </c>
      <c r="T147" s="132">
        <f t="shared" si="3"/>
        <v>0</v>
      </c>
      <c r="AR147" s="133" t="s">
        <v>120</v>
      </c>
      <c r="AT147" s="133" t="s">
        <v>116</v>
      </c>
      <c r="AU147" s="133" t="s">
        <v>81</v>
      </c>
      <c r="AY147" s="13" t="s">
        <v>114</v>
      </c>
      <c r="BE147" s="134">
        <f t="shared" si="4"/>
        <v>0</v>
      </c>
      <c r="BF147" s="134">
        <f t="shared" si="5"/>
        <v>0</v>
      </c>
      <c r="BG147" s="134">
        <f t="shared" si="6"/>
        <v>0</v>
      </c>
      <c r="BH147" s="134">
        <f t="shared" si="7"/>
        <v>0</v>
      </c>
      <c r="BI147" s="134">
        <f t="shared" si="8"/>
        <v>0</v>
      </c>
      <c r="BJ147" s="13" t="s">
        <v>79</v>
      </c>
      <c r="BK147" s="134">
        <f t="shared" si="9"/>
        <v>0</v>
      </c>
      <c r="BL147" s="13" t="s">
        <v>120</v>
      </c>
      <c r="BM147" s="133" t="s">
        <v>197</v>
      </c>
    </row>
    <row r="148" spans="2:65" s="11" customFormat="1" ht="22.95" customHeight="1">
      <c r="B148" s="110"/>
      <c r="D148" s="111" t="s">
        <v>70</v>
      </c>
      <c r="E148" s="119" t="s">
        <v>81</v>
      </c>
      <c r="F148" s="119" t="s">
        <v>198</v>
      </c>
      <c r="J148" s="120">
        <f>SUM(J149)</f>
        <v>0</v>
      </c>
      <c r="L148" s="110"/>
      <c r="M148" s="114"/>
      <c r="P148" s="115">
        <f>P149</f>
        <v>1.1662399999999999</v>
      </c>
      <c r="R148" s="115">
        <f>R149</f>
        <v>2.5574400000000002</v>
      </c>
      <c r="T148" s="116">
        <f>T149</f>
        <v>0</v>
      </c>
      <c r="AR148" s="111" t="s">
        <v>79</v>
      </c>
      <c r="AT148" s="117" t="s">
        <v>70</v>
      </c>
      <c r="AU148" s="117" t="s">
        <v>79</v>
      </c>
      <c r="AY148" s="111" t="s">
        <v>114</v>
      </c>
      <c r="BK148" s="118">
        <f>BK149</f>
        <v>0</v>
      </c>
    </row>
    <row r="149" spans="2:65" s="1" customFormat="1" ht="24.3" customHeight="1">
      <c r="B149" s="121"/>
      <c r="C149" s="122" t="s">
        <v>7</v>
      </c>
      <c r="D149" s="122" t="s">
        <v>116</v>
      </c>
      <c r="E149" s="123" t="s">
        <v>199</v>
      </c>
      <c r="F149" s="124" t="s">
        <v>200</v>
      </c>
      <c r="G149" s="125" t="s">
        <v>124</v>
      </c>
      <c r="H149" s="126">
        <v>1.1839999999999999</v>
      </c>
      <c r="I149" s="127">
        <v>0</v>
      </c>
      <c r="J149" s="127">
        <f>ROUND(I149*H149,2)</f>
        <v>0</v>
      </c>
      <c r="K149" s="128"/>
      <c r="L149" s="25"/>
      <c r="M149" s="129" t="s">
        <v>1</v>
      </c>
      <c r="N149" s="130" t="s">
        <v>36</v>
      </c>
      <c r="O149" s="131">
        <v>0.98499999999999999</v>
      </c>
      <c r="P149" s="131">
        <f>O149*H149</f>
        <v>1.1662399999999999</v>
      </c>
      <c r="Q149" s="131">
        <v>2.16</v>
      </c>
      <c r="R149" s="131">
        <f>Q149*H149</f>
        <v>2.5574400000000002</v>
      </c>
      <c r="S149" s="131">
        <v>0</v>
      </c>
      <c r="T149" s="132">
        <f>S149*H149</f>
        <v>0</v>
      </c>
      <c r="AR149" s="133" t="s">
        <v>120</v>
      </c>
      <c r="AT149" s="133" t="s">
        <v>116</v>
      </c>
      <c r="AU149" s="133" t="s">
        <v>81</v>
      </c>
      <c r="AY149" s="13" t="s">
        <v>114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3" t="s">
        <v>79</v>
      </c>
      <c r="BK149" s="134">
        <f>ROUND(I149*H149,2)</f>
        <v>0</v>
      </c>
      <c r="BL149" s="13" t="s">
        <v>120</v>
      </c>
      <c r="BM149" s="133" t="s">
        <v>201</v>
      </c>
    </row>
    <row r="150" spans="2:65" s="11" customFormat="1" ht="22.95" customHeight="1">
      <c r="B150" s="110"/>
      <c r="D150" s="111" t="s">
        <v>70</v>
      </c>
      <c r="E150" s="119" t="s">
        <v>120</v>
      </c>
      <c r="F150" s="119" t="s">
        <v>202</v>
      </c>
      <c r="J150" s="120">
        <f>SUM(J151:J155)</f>
        <v>0</v>
      </c>
      <c r="L150" s="110"/>
      <c r="M150" s="114"/>
      <c r="P150" s="115">
        <f>SUM(P151:P155)</f>
        <v>16.190549999999998</v>
      </c>
      <c r="R150" s="115">
        <f>SUM(R151:R155)</f>
        <v>0.22114258000000003</v>
      </c>
      <c r="T150" s="116">
        <f>SUM(T151:T155)</f>
        <v>0</v>
      </c>
      <c r="AR150" s="111" t="s">
        <v>79</v>
      </c>
      <c r="AT150" s="117" t="s">
        <v>70</v>
      </c>
      <c r="AU150" s="117" t="s">
        <v>79</v>
      </c>
      <c r="AY150" s="111" t="s">
        <v>114</v>
      </c>
      <c r="BK150" s="118">
        <f>SUM(BK151:BK155)</f>
        <v>0</v>
      </c>
    </row>
    <row r="151" spans="2:65" s="1" customFormat="1" ht="16.5" customHeight="1">
      <c r="B151" s="121"/>
      <c r="C151" s="122" t="s">
        <v>203</v>
      </c>
      <c r="D151" s="122" t="s">
        <v>116</v>
      </c>
      <c r="E151" s="123" t="s">
        <v>204</v>
      </c>
      <c r="F151" s="124" t="s">
        <v>205</v>
      </c>
      <c r="G151" s="125" t="s">
        <v>124</v>
      </c>
      <c r="H151" s="126">
        <v>1.6</v>
      </c>
      <c r="I151" s="127">
        <v>0</v>
      </c>
      <c r="J151" s="127">
        <f>ROUND(I151*H151,2)</f>
        <v>0</v>
      </c>
      <c r="K151" s="128"/>
      <c r="L151" s="25"/>
      <c r="M151" s="129" t="s">
        <v>1</v>
      </c>
      <c r="N151" s="130" t="s">
        <v>36</v>
      </c>
      <c r="O151" s="131">
        <v>1.3029999999999999</v>
      </c>
      <c r="P151" s="131">
        <f>O151*H151</f>
        <v>2.0848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120</v>
      </c>
      <c r="AT151" s="133" t="s">
        <v>116</v>
      </c>
      <c r="AU151" s="133" t="s">
        <v>81</v>
      </c>
      <c r="AY151" s="13" t="s">
        <v>114</v>
      </c>
      <c r="BE151" s="134">
        <f>IF(N151="základní",J151,0)</f>
        <v>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3" t="s">
        <v>79</v>
      </c>
      <c r="BK151" s="134">
        <f>ROUND(I151*H151,2)</f>
        <v>0</v>
      </c>
      <c r="BL151" s="13" t="s">
        <v>120</v>
      </c>
      <c r="BM151" s="133" t="s">
        <v>206</v>
      </c>
    </row>
    <row r="152" spans="2:65" s="1" customFormat="1" ht="24.3" customHeight="1">
      <c r="B152" s="121"/>
      <c r="C152" s="122" t="s">
        <v>207</v>
      </c>
      <c r="D152" s="122" t="s">
        <v>116</v>
      </c>
      <c r="E152" s="123" t="s">
        <v>208</v>
      </c>
      <c r="F152" s="124" t="s">
        <v>209</v>
      </c>
      <c r="G152" s="125" t="s">
        <v>124</v>
      </c>
      <c r="H152" s="126">
        <v>3.5840000000000001</v>
      </c>
      <c r="I152" s="127">
        <v>0</v>
      </c>
      <c r="J152" s="127">
        <f>ROUND(I152*H152,2)</f>
        <v>0</v>
      </c>
      <c r="K152" s="128"/>
      <c r="L152" s="25"/>
      <c r="M152" s="129" t="s">
        <v>1</v>
      </c>
      <c r="N152" s="130" t="s">
        <v>36</v>
      </c>
      <c r="O152" s="131">
        <v>1.4650000000000001</v>
      </c>
      <c r="P152" s="131">
        <f>O152*H152</f>
        <v>5.2505600000000001</v>
      </c>
      <c r="Q152" s="131">
        <v>0</v>
      </c>
      <c r="R152" s="131">
        <f>Q152*H152</f>
        <v>0</v>
      </c>
      <c r="S152" s="131">
        <v>0</v>
      </c>
      <c r="T152" s="132">
        <f>S152*H152</f>
        <v>0</v>
      </c>
      <c r="AR152" s="133" t="s">
        <v>120</v>
      </c>
      <c r="AT152" s="133" t="s">
        <v>116</v>
      </c>
      <c r="AU152" s="133" t="s">
        <v>81</v>
      </c>
      <c r="AY152" s="13" t="s">
        <v>114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3" t="s">
        <v>79</v>
      </c>
      <c r="BK152" s="134">
        <f>ROUND(I152*H152,2)</f>
        <v>0</v>
      </c>
      <c r="BL152" s="13" t="s">
        <v>120</v>
      </c>
      <c r="BM152" s="133" t="s">
        <v>210</v>
      </c>
    </row>
    <row r="153" spans="2:65" s="1" customFormat="1" ht="33" customHeight="1">
      <c r="B153" s="121"/>
      <c r="C153" s="122" t="s">
        <v>211</v>
      </c>
      <c r="D153" s="122" t="s">
        <v>116</v>
      </c>
      <c r="E153" s="123" t="s">
        <v>212</v>
      </c>
      <c r="F153" s="124" t="s">
        <v>213</v>
      </c>
      <c r="G153" s="125" t="s">
        <v>119</v>
      </c>
      <c r="H153" s="126">
        <v>5.1360000000000001</v>
      </c>
      <c r="I153" s="127">
        <v>0</v>
      </c>
      <c r="J153" s="127">
        <f>ROUND(I153*H153,2)</f>
        <v>0</v>
      </c>
      <c r="K153" s="128"/>
      <c r="L153" s="25"/>
      <c r="M153" s="129" t="s">
        <v>1</v>
      </c>
      <c r="N153" s="130" t="s">
        <v>36</v>
      </c>
      <c r="O153" s="131">
        <v>0.89800000000000002</v>
      </c>
      <c r="P153" s="131">
        <f>O153*H153</f>
        <v>4.6121280000000002</v>
      </c>
      <c r="Q153" s="131">
        <v>7.8799999999999999E-3</v>
      </c>
      <c r="R153" s="131">
        <f>Q153*H153</f>
        <v>4.0471680000000003E-2</v>
      </c>
      <c r="S153" s="131">
        <v>0</v>
      </c>
      <c r="T153" s="132">
        <f>S153*H153</f>
        <v>0</v>
      </c>
      <c r="AR153" s="133" t="s">
        <v>120</v>
      </c>
      <c r="AT153" s="133" t="s">
        <v>116</v>
      </c>
      <c r="AU153" s="133" t="s">
        <v>81</v>
      </c>
      <c r="AY153" s="13" t="s">
        <v>114</v>
      </c>
      <c r="BE153" s="134">
        <f>IF(N153="základní",J153,0)</f>
        <v>0</v>
      </c>
      <c r="BF153" s="134">
        <f>IF(N153="snížená",J153,0)</f>
        <v>0</v>
      </c>
      <c r="BG153" s="134">
        <f>IF(N153="zákl. přenesená",J153,0)</f>
        <v>0</v>
      </c>
      <c r="BH153" s="134">
        <f>IF(N153="sníž. přenesená",J153,0)</f>
        <v>0</v>
      </c>
      <c r="BI153" s="134">
        <f>IF(N153="nulová",J153,0)</f>
        <v>0</v>
      </c>
      <c r="BJ153" s="13" t="s">
        <v>79</v>
      </c>
      <c r="BK153" s="134">
        <f>ROUND(I153*H153,2)</f>
        <v>0</v>
      </c>
      <c r="BL153" s="13" t="s">
        <v>120</v>
      </c>
      <c r="BM153" s="133" t="s">
        <v>214</v>
      </c>
    </row>
    <row r="154" spans="2:65" s="1" customFormat="1" ht="37.950000000000003" customHeight="1">
      <c r="B154" s="121"/>
      <c r="C154" s="122" t="s">
        <v>215</v>
      </c>
      <c r="D154" s="122" t="s">
        <v>116</v>
      </c>
      <c r="E154" s="123" t="s">
        <v>216</v>
      </c>
      <c r="F154" s="124" t="s">
        <v>217</v>
      </c>
      <c r="G154" s="125" t="s">
        <v>119</v>
      </c>
      <c r="H154" s="126">
        <v>5.1360000000000001</v>
      </c>
      <c r="I154" s="127">
        <v>0</v>
      </c>
      <c r="J154" s="127">
        <f>ROUND(I154*H154,2)</f>
        <v>0</v>
      </c>
      <c r="K154" s="128"/>
      <c r="L154" s="25"/>
      <c r="M154" s="129" t="s">
        <v>1</v>
      </c>
      <c r="N154" s="130" t="s">
        <v>36</v>
      </c>
      <c r="O154" s="131">
        <v>0.32200000000000001</v>
      </c>
      <c r="P154" s="131">
        <f>O154*H154</f>
        <v>1.6537920000000002</v>
      </c>
      <c r="Q154" s="131">
        <v>0</v>
      </c>
      <c r="R154" s="131">
        <f>Q154*H154</f>
        <v>0</v>
      </c>
      <c r="S154" s="131">
        <v>0</v>
      </c>
      <c r="T154" s="132">
        <f>S154*H154</f>
        <v>0</v>
      </c>
      <c r="AR154" s="133" t="s">
        <v>120</v>
      </c>
      <c r="AT154" s="133" t="s">
        <v>116</v>
      </c>
      <c r="AU154" s="133" t="s">
        <v>81</v>
      </c>
      <c r="AY154" s="13" t="s">
        <v>114</v>
      </c>
      <c r="BE154" s="134">
        <f>IF(N154="základní",J154,0)</f>
        <v>0</v>
      </c>
      <c r="BF154" s="134">
        <f>IF(N154="snížená",J154,0)</f>
        <v>0</v>
      </c>
      <c r="BG154" s="134">
        <f>IF(N154="zákl. přenesená",J154,0)</f>
        <v>0</v>
      </c>
      <c r="BH154" s="134">
        <f>IF(N154="sníž. přenesená",J154,0)</f>
        <v>0</v>
      </c>
      <c r="BI154" s="134">
        <f>IF(N154="nulová",J154,0)</f>
        <v>0</v>
      </c>
      <c r="BJ154" s="13" t="s">
        <v>79</v>
      </c>
      <c r="BK154" s="134">
        <f>ROUND(I154*H154,2)</f>
        <v>0</v>
      </c>
      <c r="BL154" s="13" t="s">
        <v>120</v>
      </c>
      <c r="BM154" s="133" t="s">
        <v>218</v>
      </c>
    </row>
    <row r="155" spans="2:65" s="1" customFormat="1" ht="24.3" customHeight="1">
      <c r="B155" s="121"/>
      <c r="C155" s="122" t="s">
        <v>219</v>
      </c>
      <c r="D155" s="122" t="s">
        <v>116</v>
      </c>
      <c r="E155" s="123" t="s">
        <v>220</v>
      </c>
      <c r="F155" s="124" t="s">
        <v>221</v>
      </c>
      <c r="G155" s="125" t="s">
        <v>167</v>
      </c>
      <c r="H155" s="126">
        <v>0.17</v>
      </c>
      <c r="I155" s="127">
        <v>0</v>
      </c>
      <c r="J155" s="127">
        <f>ROUND(I155*H155,2)</f>
        <v>0</v>
      </c>
      <c r="K155" s="128"/>
      <c r="L155" s="25"/>
      <c r="M155" s="129" t="s">
        <v>1</v>
      </c>
      <c r="N155" s="130" t="s">
        <v>36</v>
      </c>
      <c r="O155" s="131">
        <v>15.231</v>
      </c>
      <c r="P155" s="131">
        <f>O155*H155</f>
        <v>2.58927</v>
      </c>
      <c r="Q155" s="131">
        <v>1.06277</v>
      </c>
      <c r="R155" s="131">
        <f>Q155*H155</f>
        <v>0.18067090000000002</v>
      </c>
      <c r="S155" s="131">
        <v>0</v>
      </c>
      <c r="T155" s="132">
        <f>S155*H155</f>
        <v>0</v>
      </c>
      <c r="AR155" s="133" t="s">
        <v>120</v>
      </c>
      <c r="AT155" s="133" t="s">
        <v>116</v>
      </c>
      <c r="AU155" s="133" t="s">
        <v>81</v>
      </c>
      <c r="AY155" s="13" t="s">
        <v>114</v>
      </c>
      <c r="BE155" s="134">
        <f>IF(N155="základní",J155,0)</f>
        <v>0</v>
      </c>
      <c r="BF155" s="134">
        <f>IF(N155="snížená",J155,0)</f>
        <v>0</v>
      </c>
      <c r="BG155" s="134">
        <f>IF(N155="zákl. přenesená",J155,0)</f>
        <v>0</v>
      </c>
      <c r="BH155" s="134">
        <f>IF(N155="sníž. přenesená",J155,0)</f>
        <v>0</v>
      </c>
      <c r="BI155" s="134">
        <f>IF(N155="nulová",J155,0)</f>
        <v>0</v>
      </c>
      <c r="BJ155" s="13" t="s">
        <v>79</v>
      </c>
      <c r="BK155" s="134">
        <f>ROUND(I155*H155,2)</f>
        <v>0</v>
      </c>
      <c r="BL155" s="13" t="s">
        <v>120</v>
      </c>
      <c r="BM155" s="133" t="s">
        <v>222</v>
      </c>
    </row>
    <row r="156" spans="2:65" s="11" customFormat="1" ht="22.95" customHeight="1">
      <c r="B156" s="110"/>
      <c r="D156" s="111" t="s">
        <v>70</v>
      </c>
      <c r="E156" s="119" t="s">
        <v>145</v>
      </c>
      <c r="F156" s="119" t="s">
        <v>223</v>
      </c>
      <c r="J156" s="120">
        <f>SUM(J157:J172)</f>
        <v>0</v>
      </c>
      <c r="L156" s="110"/>
      <c r="M156" s="114"/>
      <c r="P156" s="115">
        <f>SUM(P157:P165)</f>
        <v>46.518000000000008</v>
      </c>
      <c r="R156" s="115">
        <f>SUM(R157:R165)</f>
        <v>7.8701699999999999</v>
      </c>
      <c r="T156" s="116">
        <f>SUM(T157:T165)</f>
        <v>0</v>
      </c>
      <c r="AR156" s="111" t="s">
        <v>79</v>
      </c>
      <c r="AT156" s="117" t="s">
        <v>70</v>
      </c>
      <c r="AU156" s="117" t="s">
        <v>79</v>
      </c>
      <c r="AY156" s="111" t="s">
        <v>114</v>
      </c>
      <c r="BK156" s="118">
        <f>SUM(BK157:BK165)</f>
        <v>0</v>
      </c>
    </row>
    <row r="157" spans="2:65" s="1" customFormat="1" ht="24.3" customHeight="1">
      <c r="B157" s="121"/>
      <c r="C157" s="122" t="s">
        <v>224</v>
      </c>
      <c r="D157" s="122" t="s">
        <v>116</v>
      </c>
      <c r="E157" s="123" t="s">
        <v>225</v>
      </c>
      <c r="F157" s="124" t="s">
        <v>226</v>
      </c>
      <c r="G157" s="125" t="s">
        <v>227</v>
      </c>
      <c r="H157" s="126">
        <v>20</v>
      </c>
      <c r="I157" s="127">
        <v>0</v>
      </c>
      <c r="J157" s="127">
        <f t="shared" ref="J157:J168" si="10">ROUND(I157*H157,2)</f>
        <v>0</v>
      </c>
      <c r="K157" s="128"/>
      <c r="L157" s="25"/>
      <c r="M157" s="129" t="s">
        <v>1</v>
      </c>
      <c r="N157" s="130" t="s">
        <v>36</v>
      </c>
      <c r="O157" s="131">
        <v>0.36599999999999999</v>
      </c>
      <c r="P157" s="131">
        <f t="shared" ref="P157:P169" si="11">O157*H157</f>
        <v>7.32</v>
      </c>
      <c r="Q157" s="131">
        <v>2.0000000000000002E-5</v>
      </c>
      <c r="R157" s="131">
        <f t="shared" ref="R157:R165" si="12">Q157*H157</f>
        <v>4.0000000000000002E-4</v>
      </c>
      <c r="S157" s="131">
        <v>0</v>
      </c>
      <c r="T157" s="132">
        <f t="shared" ref="T157:T165" si="13">S157*H157</f>
        <v>0</v>
      </c>
      <c r="AR157" s="133" t="s">
        <v>120</v>
      </c>
      <c r="AT157" s="133" t="s">
        <v>116</v>
      </c>
      <c r="AU157" s="133" t="s">
        <v>81</v>
      </c>
      <c r="AY157" s="13" t="s">
        <v>114</v>
      </c>
      <c r="BE157" s="134">
        <f t="shared" ref="BE157:BE165" si="14">IF(N157="základní",J157,0)</f>
        <v>0</v>
      </c>
      <c r="BF157" s="134">
        <f t="shared" ref="BF157:BF165" si="15">IF(N157="snížená",J157,0)</f>
        <v>0</v>
      </c>
      <c r="BG157" s="134">
        <f t="shared" ref="BG157:BG165" si="16">IF(N157="zákl. přenesená",J157,0)</f>
        <v>0</v>
      </c>
      <c r="BH157" s="134">
        <f t="shared" ref="BH157:BH165" si="17">IF(N157="sníž. přenesená",J157,0)</f>
        <v>0</v>
      </c>
      <c r="BI157" s="134">
        <f t="shared" ref="BI157:BI165" si="18">IF(N157="nulová",J157,0)</f>
        <v>0</v>
      </c>
      <c r="BJ157" s="13" t="s">
        <v>79</v>
      </c>
      <c r="BK157" s="134">
        <f t="shared" ref="BK157:BK169" si="19">ROUND(I157*H157,2)</f>
        <v>0</v>
      </c>
      <c r="BL157" s="13" t="s">
        <v>120</v>
      </c>
      <c r="BM157" s="133" t="s">
        <v>228</v>
      </c>
    </row>
    <row r="158" spans="2:65" s="1" customFormat="1" ht="24.3" customHeight="1">
      <c r="B158" s="121"/>
      <c r="C158" s="135" t="s">
        <v>229</v>
      </c>
      <c r="D158" s="135" t="s">
        <v>186</v>
      </c>
      <c r="E158" s="136" t="s">
        <v>230</v>
      </c>
      <c r="F158" s="137" t="s">
        <v>231</v>
      </c>
      <c r="G158" s="138" t="s">
        <v>227</v>
      </c>
      <c r="H158" s="139">
        <v>20.3</v>
      </c>
      <c r="I158" s="140">
        <v>0</v>
      </c>
      <c r="J158" s="140">
        <f t="shared" si="10"/>
        <v>0</v>
      </c>
      <c r="K158" s="141"/>
      <c r="L158" s="142"/>
      <c r="M158" s="143" t="s">
        <v>1</v>
      </c>
      <c r="N158" s="144" t="s">
        <v>36</v>
      </c>
      <c r="O158" s="131">
        <v>0</v>
      </c>
      <c r="P158" s="131">
        <f t="shared" si="11"/>
        <v>0</v>
      </c>
      <c r="Q158" s="131">
        <v>7.9000000000000008E-3</v>
      </c>
      <c r="R158" s="131">
        <f t="shared" si="12"/>
        <v>0.16037000000000001</v>
      </c>
      <c r="S158" s="131">
        <v>0</v>
      </c>
      <c r="T158" s="132">
        <f t="shared" si="13"/>
        <v>0</v>
      </c>
      <c r="AR158" s="133" t="s">
        <v>145</v>
      </c>
      <c r="AT158" s="133" t="s">
        <v>186</v>
      </c>
      <c r="AU158" s="133" t="s">
        <v>81</v>
      </c>
      <c r="AY158" s="13" t="s">
        <v>114</v>
      </c>
      <c r="BE158" s="134">
        <f t="shared" si="14"/>
        <v>0</v>
      </c>
      <c r="BF158" s="134">
        <f t="shared" si="15"/>
        <v>0</v>
      </c>
      <c r="BG158" s="134">
        <f t="shared" si="16"/>
        <v>0</v>
      </c>
      <c r="BH158" s="134">
        <f t="shared" si="17"/>
        <v>0</v>
      </c>
      <c r="BI158" s="134">
        <f t="shared" si="18"/>
        <v>0</v>
      </c>
      <c r="BJ158" s="13" t="s">
        <v>79</v>
      </c>
      <c r="BK158" s="134">
        <f t="shared" si="19"/>
        <v>0</v>
      </c>
      <c r="BL158" s="13" t="s">
        <v>120</v>
      </c>
      <c r="BM158" s="133" t="s">
        <v>232</v>
      </c>
    </row>
    <row r="159" spans="2:65" s="1" customFormat="1" ht="24.3" customHeight="1">
      <c r="B159" s="121"/>
      <c r="C159" s="122" t="s">
        <v>233</v>
      </c>
      <c r="D159" s="122" t="s">
        <v>116</v>
      </c>
      <c r="E159" s="123" t="s">
        <v>234</v>
      </c>
      <c r="F159" s="124" t="s">
        <v>235</v>
      </c>
      <c r="G159" s="125" t="s">
        <v>236</v>
      </c>
      <c r="H159" s="126">
        <v>4</v>
      </c>
      <c r="I159" s="127">
        <v>0</v>
      </c>
      <c r="J159" s="127">
        <f t="shared" si="10"/>
        <v>0</v>
      </c>
      <c r="K159" s="128"/>
      <c r="L159" s="25"/>
      <c r="M159" s="129" t="s">
        <v>1</v>
      </c>
      <c r="N159" s="130" t="s">
        <v>36</v>
      </c>
      <c r="O159" s="131">
        <v>1.163</v>
      </c>
      <c r="P159" s="131">
        <f t="shared" si="11"/>
        <v>4.6520000000000001</v>
      </c>
      <c r="Q159" s="131">
        <v>1E-4</v>
      </c>
      <c r="R159" s="131">
        <f t="shared" si="12"/>
        <v>4.0000000000000002E-4</v>
      </c>
      <c r="S159" s="131">
        <v>0</v>
      </c>
      <c r="T159" s="132">
        <f t="shared" si="13"/>
        <v>0</v>
      </c>
      <c r="AR159" s="133" t="s">
        <v>120</v>
      </c>
      <c r="AT159" s="133" t="s">
        <v>116</v>
      </c>
      <c r="AU159" s="133" t="s">
        <v>81</v>
      </c>
      <c r="AY159" s="13" t="s">
        <v>114</v>
      </c>
      <c r="BE159" s="134">
        <f t="shared" si="14"/>
        <v>0</v>
      </c>
      <c r="BF159" s="134">
        <f t="shared" si="15"/>
        <v>0</v>
      </c>
      <c r="BG159" s="134">
        <f t="shared" si="16"/>
        <v>0</v>
      </c>
      <c r="BH159" s="134">
        <f t="shared" si="17"/>
        <v>0</v>
      </c>
      <c r="BI159" s="134">
        <f t="shared" si="18"/>
        <v>0</v>
      </c>
      <c r="BJ159" s="13" t="s">
        <v>79</v>
      </c>
      <c r="BK159" s="134">
        <f t="shared" si="19"/>
        <v>0</v>
      </c>
      <c r="BL159" s="13" t="s">
        <v>120</v>
      </c>
      <c r="BM159" s="133" t="s">
        <v>237</v>
      </c>
    </row>
    <row r="160" spans="2:65" s="1" customFormat="1" ht="21.75" customHeight="1">
      <c r="B160" s="121"/>
      <c r="C160" s="135" t="s">
        <v>238</v>
      </c>
      <c r="D160" s="135" t="s">
        <v>186</v>
      </c>
      <c r="E160" s="136" t="s">
        <v>239</v>
      </c>
      <c r="F160" s="137" t="s">
        <v>240</v>
      </c>
      <c r="G160" s="138" t="s">
        <v>236</v>
      </c>
      <c r="H160" s="139">
        <v>4</v>
      </c>
      <c r="I160" s="140">
        <v>0</v>
      </c>
      <c r="J160" s="140">
        <f t="shared" si="10"/>
        <v>0</v>
      </c>
      <c r="K160" s="141"/>
      <c r="L160" s="142"/>
      <c r="M160" s="143" t="s">
        <v>1</v>
      </c>
      <c r="N160" s="144" t="s">
        <v>36</v>
      </c>
      <c r="O160" s="131">
        <v>0</v>
      </c>
      <c r="P160" s="131">
        <f t="shared" si="11"/>
        <v>0</v>
      </c>
      <c r="Q160" s="131">
        <v>1.8E-3</v>
      </c>
      <c r="R160" s="131">
        <f t="shared" si="12"/>
        <v>7.1999999999999998E-3</v>
      </c>
      <c r="S160" s="131">
        <v>0</v>
      </c>
      <c r="T160" s="132">
        <f t="shared" si="13"/>
        <v>0</v>
      </c>
      <c r="AR160" s="133" t="s">
        <v>145</v>
      </c>
      <c r="AT160" s="133" t="s">
        <v>186</v>
      </c>
      <c r="AU160" s="133" t="s">
        <v>81</v>
      </c>
      <c r="AY160" s="13" t="s">
        <v>114</v>
      </c>
      <c r="BE160" s="134">
        <f t="shared" si="14"/>
        <v>0</v>
      </c>
      <c r="BF160" s="134">
        <f t="shared" si="15"/>
        <v>0</v>
      </c>
      <c r="BG160" s="134">
        <f t="shared" si="16"/>
        <v>0</v>
      </c>
      <c r="BH160" s="134">
        <f t="shared" si="17"/>
        <v>0</v>
      </c>
      <c r="BI160" s="134">
        <f t="shared" si="18"/>
        <v>0</v>
      </c>
      <c r="BJ160" s="13" t="s">
        <v>79</v>
      </c>
      <c r="BK160" s="134">
        <f t="shared" si="19"/>
        <v>0</v>
      </c>
      <c r="BL160" s="13" t="s">
        <v>120</v>
      </c>
      <c r="BM160" s="133" t="s">
        <v>241</v>
      </c>
    </row>
    <row r="161" spans="2:65" s="1" customFormat="1" ht="33" customHeight="1">
      <c r="B161" s="121"/>
      <c r="C161" s="122" t="s">
        <v>242</v>
      </c>
      <c r="D161" s="122" t="s">
        <v>116</v>
      </c>
      <c r="E161" s="123" t="s">
        <v>243</v>
      </c>
      <c r="F161" s="124" t="s">
        <v>244</v>
      </c>
      <c r="G161" s="125" t="s">
        <v>236</v>
      </c>
      <c r="H161" s="126">
        <v>2</v>
      </c>
      <c r="I161" s="127">
        <v>0</v>
      </c>
      <c r="J161" s="127">
        <f t="shared" si="10"/>
        <v>0</v>
      </c>
      <c r="K161" s="128"/>
      <c r="L161" s="25"/>
      <c r="M161" s="129" t="s">
        <v>1</v>
      </c>
      <c r="N161" s="130" t="s">
        <v>36</v>
      </c>
      <c r="O161" s="131">
        <v>15.781000000000001</v>
      </c>
      <c r="P161" s="131">
        <f t="shared" si="11"/>
        <v>31.562000000000001</v>
      </c>
      <c r="Q161" s="131">
        <v>1.6859</v>
      </c>
      <c r="R161" s="131">
        <f t="shared" si="12"/>
        <v>3.3717999999999999</v>
      </c>
      <c r="S161" s="131">
        <v>0</v>
      </c>
      <c r="T161" s="132">
        <f t="shared" si="13"/>
        <v>0</v>
      </c>
      <c r="AR161" s="133" t="s">
        <v>120</v>
      </c>
      <c r="AT161" s="133" t="s">
        <v>116</v>
      </c>
      <c r="AU161" s="133" t="s">
        <v>81</v>
      </c>
      <c r="AY161" s="13" t="s">
        <v>114</v>
      </c>
      <c r="BE161" s="134">
        <f t="shared" si="14"/>
        <v>0</v>
      </c>
      <c r="BF161" s="134">
        <f t="shared" si="15"/>
        <v>0</v>
      </c>
      <c r="BG161" s="134">
        <f t="shared" si="16"/>
        <v>0</v>
      </c>
      <c r="BH161" s="134">
        <f t="shared" si="17"/>
        <v>0</v>
      </c>
      <c r="BI161" s="134">
        <f t="shared" si="18"/>
        <v>0</v>
      </c>
      <c r="BJ161" s="13" t="s">
        <v>79</v>
      </c>
      <c r="BK161" s="134">
        <f t="shared" si="19"/>
        <v>0</v>
      </c>
      <c r="BL161" s="13" t="s">
        <v>120</v>
      </c>
      <c r="BM161" s="133" t="s">
        <v>245</v>
      </c>
    </row>
    <row r="162" spans="2:65" s="1" customFormat="1" ht="37.950000000000003" customHeight="1">
      <c r="B162" s="121"/>
      <c r="C162" s="122" t="s">
        <v>246</v>
      </c>
      <c r="D162" s="122" t="s">
        <v>116</v>
      </c>
      <c r="E162" s="123" t="s">
        <v>247</v>
      </c>
      <c r="F162" s="124" t="s">
        <v>248</v>
      </c>
      <c r="G162" s="125" t="s">
        <v>236</v>
      </c>
      <c r="H162" s="126">
        <v>2</v>
      </c>
      <c r="I162" s="127">
        <v>0</v>
      </c>
      <c r="J162" s="127">
        <f t="shared" si="10"/>
        <v>0</v>
      </c>
      <c r="K162" s="128"/>
      <c r="L162" s="25"/>
      <c r="M162" s="129" t="s">
        <v>1</v>
      </c>
      <c r="N162" s="130" t="s">
        <v>36</v>
      </c>
      <c r="O162" s="131">
        <v>1.492</v>
      </c>
      <c r="P162" s="131">
        <f t="shared" si="11"/>
        <v>2.984</v>
      </c>
      <c r="Q162" s="131">
        <v>0.09</v>
      </c>
      <c r="R162" s="131">
        <f t="shared" si="12"/>
        <v>0.18</v>
      </c>
      <c r="S162" s="131">
        <v>0</v>
      </c>
      <c r="T162" s="132">
        <f t="shared" si="13"/>
        <v>0</v>
      </c>
      <c r="AR162" s="133" t="s">
        <v>120</v>
      </c>
      <c r="AT162" s="133" t="s">
        <v>116</v>
      </c>
      <c r="AU162" s="133" t="s">
        <v>81</v>
      </c>
      <c r="AY162" s="13" t="s">
        <v>114</v>
      </c>
      <c r="BE162" s="134">
        <f t="shared" si="14"/>
        <v>0</v>
      </c>
      <c r="BF162" s="134">
        <f t="shared" si="15"/>
        <v>0</v>
      </c>
      <c r="BG162" s="134">
        <f t="shared" si="16"/>
        <v>0</v>
      </c>
      <c r="BH162" s="134">
        <f t="shared" si="17"/>
        <v>0</v>
      </c>
      <c r="BI162" s="134">
        <f t="shared" si="18"/>
        <v>0</v>
      </c>
      <c r="BJ162" s="13" t="s">
        <v>79</v>
      </c>
      <c r="BK162" s="134">
        <f t="shared" si="19"/>
        <v>0</v>
      </c>
      <c r="BL162" s="13" t="s">
        <v>120</v>
      </c>
      <c r="BM162" s="133" t="s">
        <v>249</v>
      </c>
    </row>
    <row r="163" spans="2:65" s="1" customFormat="1" ht="24.3" customHeight="1">
      <c r="B163" s="121"/>
      <c r="C163" s="135" t="s">
        <v>250</v>
      </c>
      <c r="D163" s="135" t="s">
        <v>186</v>
      </c>
      <c r="E163" s="136" t="s">
        <v>251</v>
      </c>
      <c r="F163" s="137" t="s">
        <v>252</v>
      </c>
      <c r="G163" s="138" t="s">
        <v>236</v>
      </c>
      <c r="H163" s="139">
        <v>2</v>
      </c>
      <c r="I163" s="140">
        <v>0</v>
      </c>
      <c r="J163" s="140">
        <f t="shared" si="10"/>
        <v>0</v>
      </c>
      <c r="K163" s="141"/>
      <c r="L163" s="142"/>
      <c r="M163" s="143" t="s">
        <v>1</v>
      </c>
      <c r="N163" s="144" t="s">
        <v>36</v>
      </c>
      <c r="O163" s="131">
        <v>0</v>
      </c>
      <c r="P163" s="131">
        <f t="shared" si="11"/>
        <v>0</v>
      </c>
      <c r="Q163" s="131">
        <v>0.58499999999999996</v>
      </c>
      <c r="R163" s="131">
        <f t="shared" si="12"/>
        <v>1.17</v>
      </c>
      <c r="S163" s="131">
        <v>0</v>
      </c>
      <c r="T163" s="132">
        <f t="shared" si="13"/>
        <v>0</v>
      </c>
      <c r="AR163" s="133" t="s">
        <v>145</v>
      </c>
      <c r="AT163" s="133" t="s">
        <v>186</v>
      </c>
      <c r="AU163" s="133" t="s">
        <v>81</v>
      </c>
      <c r="AY163" s="13" t="s">
        <v>114</v>
      </c>
      <c r="BE163" s="134">
        <f t="shared" si="14"/>
        <v>0</v>
      </c>
      <c r="BF163" s="134">
        <f t="shared" si="15"/>
        <v>0</v>
      </c>
      <c r="BG163" s="134">
        <f t="shared" si="16"/>
        <v>0</v>
      </c>
      <c r="BH163" s="134">
        <f t="shared" si="17"/>
        <v>0</v>
      </c>
      <c r="BI163" s="134">
        <f t="shared" si="18"/>
        <v>0</v>
      </c>
      <c r="BJ163" s="13" t="s">
        <v>79</v>
      </c>
      <c r="BK163" s="134">
        <f t="shared" si="19"/>
        <v>0</v>
      </c>
      <c r="BL163" s="13" t="s">
        <v>120</v>
      </c>
      <c r="BM163" s="133" t="s">
        <v>253</v>
      </c>
    </row>
    <row r="164" spans="2:65" s="1" customFormat="1" ht="24.3" customHeight="1">
      <c r="B164" s="121"/>
      <c r="C164" s="135" t="s">
        <v>254</v>
      </c>
      <c r="D164" s="135" t="s">
        <v>186</v>
      </c>
      <c r="E164" s="136" t="s">
        <v>255</v>
      </c>
      <c r="F164" s="137" t="s">
        <v>256</v>
      </c>
      <c r="G164" s="138" t="s">
        <v>236</v>
      </c>
      <c r="H164" s="139">
        <v>2</v>
      </c>
      <c r="I164" s="140">
        <v>0</v>
      </c>
      <c r="J164" s="140">
        <f t="shared" si="10"/>
        <v>0</v>
      </c>
      <c r="K164" s="141"/>
      <c r="L164" s="142"/>
      <c r="M164" s="143" t="s">
        <v>1</v>
      </c>
      <c r="N164" s="144" t="s">
        <v>36</v>
      </c>
      <c r="O164" s="131">
        <v>0</v>
      </c>
      <c r="P164" s="131">
        <f t="shared" si="11"/>
        <v>0</v>
      </c>
      <c r="Q164" s="131">
        <v>1.41</v>
      </c>
      <c r="R164" s="131">
        <f t="shared" si="12"/>
        <v>2.82</v>
      </c>
      <c r="S164" s="131">
        <v>0</v>
      </c>
      <c r="T164" s="132">
        <f t="shared" si="13"/>
        <v>0</v>
      </c>
      <c r="AR164" s="133" t="s">
        <v>145</v>
      </c>
      <c r="AT164" s="133" t="s">
        <v>186</v>
      </c>
      <c r="AU164" s="133" t="s">
        <v>81</v>
      </c>
      <c r="AY164" s="13" t="s">
        <v>114</v>
      </c>
      <c r="BE164" s="134">
        <f t="shared" si="14"/>
        <v>0</v>
      </c>
      <c r="BF164" s="134">
        <f t="shared" si="15"/>
        <v>0</v>
      </c>
      <c r="BG164" s="134">
        <f t="shared" si="16"/>
        <v>0</v>
      </c>
      <c r="BH164" s="134">
        <f t="shared" si="17"/>
        <v>0</v>
      </c>
      <c r="BI164" s="134">
        <f t="shared" si="18"/>
        <v>0</v>
      </c>
      <c r="BJ164" s="13" t="s">
        <v>79</v>
      </c>
      <c r="BK164" s="134">
        <f t="shared" si="19"/>
        <v>0</v>
      </c>
      <c r="BL164" s="13" t="s">
        <v>120</v>
      </c>
      <c r="BM164" s="133" t="s">
        <v>257</v>
      </c>
    </row>
    <row r="165" spans="2:65" s="1" customFormat="1" ht="21.75" customHeight="1">
      <c r="B165" s="121"/>
      <c r="C165" s="135" t="s">
        <v>258</v>
      </c>
      <c r="D165" s="135" t="s">
        <v>186</v>
      </c>
      <c r="E165" s="136" t="s">
        <v>259</v>
      </c>
      <c r="F165" s="137" t="s">
        <v>260</v>
      </c>
      <c r="G165" s="138" t="s">
        <v>236</v>
      </c>
      <c r="H165" s="139">
        <v>2</v>
      </c>
      <c r="I165" s="140">
        <v>0</v>
      </c>
      <c r="J165" s="140">
        <f t="shared" si="10"/>
        <v>0</v>
      </c>
      <c r="K165" s="141"/>
      <c r="L165" s="142"/>
      <c r="M165" s="143" t="s">
        <v>1</v>
      </c>
      <c r="N165" s="144" t="s">
        <v>36</v>
      </c>
      <c r="O165" s="131">
        <v>0</v>
      </c>
      <c r="P165" s="131">
        <f t="shared" si="11"/>
        <v>0</v>
      </c>
      <c r="Q165" s="131">
        <v>0.08</v>
      </c>
      <c r="R165" s="131">
        <f t="shared" si="12"/>
        <v>0.16</v>
      </c>
      <c r="S165" s="131">
        <v>0</v>
      </c>
      <c r="T165" s="132">
        <f t="shared" si="13"/>
        <v>0</v>
      </c>
      <c r="AR165" s="133" t="s">
        <v>145</v>
      </c>
      <c r="AT165" s="133" t="s">
        <v>186</v>
      </c>
      <c r="AU165" s="133" t="s">
        <v>81</v>
      </c>
      <c r="AY165" s="13" t="s">
        <v>114</v>
      </c>
      <c r="BE165" s="134">
        <f t="shared" si="14"/>
        <v>0</v>
      </c>
      <c r="BF165" s="134">
        <f t="shared" si="15"/>
        <v>0</v>
      </c>
      <c r="BG165" s="134">
        <f t="shared" si="16"/>
        <v>0</v>
      </c>
      <c r="BH165" s="134">
        <f t="shared" si="17"/>
        <v>0</v>
      </c>
      <c r="BI165" s="134">
        <f t="shared" si="18"/>
        <v>0</v>
      </c>
      <c r="BJ165" s="13" t="s">
        <v>79</v>
      </c>
      <c r="BK165" s="134">
        <f t="shared" si="19"/>
        <v>0</v>
      </c>
      <c r="BL165" s="13" t="s">
        <v>120</v>
      </c>
      <c r="BM165" s="133" t="s">
        <v>261</v>
      </c>
    </row>
    <row r="166" spans="2:65" s="1" customFormat="1" ht="22.8">
      <c r="B166" s="121"/>
      <c r="C166" s="135">
        <v>38</v>
      </c>
      <c r="D166" s="135"/>
      <c r="E166" s="136" t="s">
        <v>282</v>
      </c>
      <c r="F166" s="137" t="s">
        <v>283</v>
      </c>
      <c r="G166" s="138" t="s">
        <v>275</v>
      </c>
      <c r="H166" s="139">
        <v>1</v>
      </c>
      <c r="I166" s="140">
        <v>0</v>
      </c>
      <c r="J166" s="140">
        <f>ROUND(I166*H166,2)</f>
        <v>0</v>
      </c>
      <c r="K166" s="141"/>
      <c r="L166" s="142"/>
      <c r="M166" s="149"/>
      <c r="N166" s="144"/>
      <c r="P166" s="131">
        <f t="shared" si="11"/>
        <v>0</v>
      </c>
      <c r="Q166" s="131"/>
      <c r="R166" s="131"/>
      <c r="S166" s="131"/>
      <c r="T166" s="132"/>
      <c r="AR166" s="133"/>
      <c r="AT166" s="133"/>
      <c r="AU166" s="133"/>
      <c r="AY166" s="13"/>
      <c r="BE166" s="134"/>
      <c r="BF166" s="134"/>
      <c r="BG166" s="134"/>
      <c r="BH166" s="134"/>
      <c r="BI166" s="134"/>
      <c r="BJ166" s="13"/>
      <c r="BK166" s="134">
        <f t="shared" si="19"/>
        <v>0</v>
      </c>
      <c r="BL166" s="13"/>
      <c r="BM166" s="133"/>
    </row>
    <row r="167" spans="2:65" s="1" customFormat="1" ht="22.8">
      <c r="B167" s="121"/>
      <c r="C167" s="135">
        <v>39</v>
      </c>
      <c r="D167" s="135"/>
      <c r="E167" s="136" t="s">
        <v>284</v>
      </c>
      <c r="F167" s="137" t="s">
        <v>285</v>
      </c>
      <c r="G167" s="138" t="s">
        <v>275</v>
      </c>
      <c r="H167" s="139">
        <v>1</v>
      </c>
      <c r="I167" s="140">
        <v>0</v>
      </c>
      <c r="J167" s="140">
        <f t="shared" si="10"/>
        <v>0</v>
      </c>
      <c r="K167" s="141"/>
      <c r="L167" s="142"/>
      <c r="M167" s="149"/>
      <c r="N167" s="144"/>
      <c r="P167" s="131">
        <f t="shared" si="11"/>
        <v>0</v>
      </c>
      <c r="Q167" s="131"/>
      <c r="R167" s="131"/>
      <c r="S167" s="131"/>
      <c r="T167" s="132"/>
      <c r="AR167" s="133"/>
      <c r="AT167" s="133"/>
      <c r="AU167" s="133"/>
      <c r="AY167" s="13"/>
      <c r="BE167" s="134"/>
      <c r="BF167" s="134"/>
      <c r="BG167" s="134"/>
      <c r="BH167" s="134"/>
      <c r="BI167" s="134"/>
      <c r="BJ167" s="13"/>
      <c r="BK167" s="134">
        <f t="shared" si="19"/>
        <v>0</v>
      </c>
      <c r="BL167" s="13"/>
      <c r="BM167" s="133"/>
    </row>
    <row r="168" spans="2:65" s="1" customFormat="1" ht="21.75" customHeight="1">
      <c r="B168" s="121"/>
      <c r="C168" s="135">
        <v>40</v>
      </c>
      <c r="D168" s="135"/>
      <c r="E168" s="136" t="s">
        <v>286</v>
      </c>
      <c r="F168" s="137" t="s">
        <v>288</v>
      </c>
      <c r="G168" s="138" t="s">
        <v>236</v>
      </c>
      <c r="H168" s="139">
        <v>1</v>
      </c>
      <c r="I168" s="140">
        <v>0</v>
      </c>
      <c r="J168" s="140">
        <f t="shared" si="10"/>
        <v>0</v>
      </c>
      <c r="K168" s="141"/>
      <c r="L168" s="142"/>
      <c r="M168" s="149"/>
      <c r="N168" s="144"/>
      <c r="P168" s="131">
        <f t="shared" si="11"/>
        <v>0</v>
      </c>
      <c r="Q168" s="131"/>
      <c r="R168" s="131"/>
      <c r="S168" s="131"/>
      <c r="T168" s="132"/>
      <c r="AR168" s="133"/>
      <c r="AT168" s="133"/>
      <c r="AU168" s="133"/>
      <c r="AY168" s="13"/>
      <c r="BE168" s="134"/>
      <c r="BF168" s="134"/>
      <c r="BG168" s="134"/>
      <c r="BH168" s="134"/>
      <c r="BI168" s="134"/>
      <c r="BJ168" s="13"/>
      <c r="BK168" s="134">
        <f t="shared" si="19"/>
        <v>0</v>
      </c>
      <c r="BL168" s="13"/>
      <c r="BM168" s="133"/>
    </row>
    <row r="169" spans="2:65" s="1" customFormat="1" ht="21.75" customHeight="1">
      <c r="B169" s="121"/>
      <c r="C169" s="135">
        <v>41</v>
      </c>
      <c r="D169" s="135"/>
      <c r="E169" s="136" t="s">
        <v>287</v>
      </c>
      <c r="F169" s="137" t="s">
        <v>289</v>
      </c>
      <c r="G169" s="138" t="s">
        <v>236</v>
      </c>
      <c r="H169" s="139">
        <v>1</v>
      </c>
      <c r="I169" s="140">
        <v>0</v>
      </c>
      <c r="J169" s="140">
        <f>ROUND(I169*H169,2)</f>
        <v>0</v>
      </c>
      <c r="K169" s="141"/>
      <c r="L169" s="142"/>
      <c r="M169" s="149"/>
      <c r="N169" s="144"/>
      <c r="P169" s="131">
        <f t="shared" si="11"/>
        <v>0</v>
      </c>
      <c r="Q169" s="131"/>
      <c r="R169" s="131"/>
      <c r="S169" s="131"/>
      <c r="T169" s="132"/>
      <c r="AR169" s="133"/>
      <c r="AT169" s="133"/>
      <c r="AU169" s="133"/>
      <c r="AY169" s="13"/>
      <c r="BE169" s="134"/>
      <c r="BF169" s="134"/>
      <c r="BG169" s="134"/>
      <c r="BH169" s="134"/>
      <c r="BI169" s="134"/>
      <c r="BJ169" s="13"/>
      <c r="BK169" s="134">
        <f t="shared" si="19"/>
        <v>0</v>
      </c>
      <c r="BL169" s="13"/>
      <c r="BM169" s="133"/>
    </row>
    <row r="170" spans="2:65" s="11" customFormat="1" ht="22.95" customHeight="1">
      <c r="B170" s="110"/>
      <c r="D170" s="111" t="s">
        <v>70</v>
      </c>
      <c r="E170" s="119" t="s">
        <v>262</v>
      </c>
      <c r="F170" s="119" t="s">
        <v>263</v>
      </c>
      <c r="J170" s="120">
        <f>BK170</f>
        <v>0</v>
      </c>
      <c r="L170" s="110"/>
      <c r="M170" s="114"/>
      <c r="P170" s="115">
        <f>SUM(P171:P172)</f>
        <v>75.696641999999997</v>
      </c>
      <c r="R170" s="115">
        <f>SUM(R171:R172)</f>
        <v>0</v>
      </c>
      <c r="T170" s="116">
        <f>SUM(T171:T172)</f>
        <v>0</v>
      </c>
      <c r="AR170" s="111" t="s">
        <v>79</v>
      </c>
      <c r="AT170" s="117" t="s">
        <v>70</v>
      </c>
      <c r="AU170" s="117" t="s">
        <v>79</v>
      </c>
      <c r="AY170" s="111" t="s">
        <v>114</v>
      </c>
      <c r="BK170" s="118">
        <f>SUM(BK171:BK172)</f>
        <v>0</v>
      </c>
    </row>
    <row r="171" spans="2:65" s="1" customFormat="1" ht="24.3" customHeight="1">
      <c r="B171" s="121"/>
      <c r="C171" s="122">
        <v>42</v>
      </c>
      <c r="D171" s="122" t="s">
        <v>116</v>
      </c>
      <c r="E171" s="123" t="s">
        <v>264</v>
      </c>
      <c r="F171" s="124" t="s">
        <v>265</v>
      </c>
      <c r="G171" s="125" t="s">
        <v>167</v>
      </c>
      <c r="H171" s="126">
        <v>29.966999999999999</v>
      </c>
      <c r="I171" s="127">
        <v>0</v>
      </c>
      <c r="J171" s="127">
        <f>ROUND(I171*H171,2)</f>
        <v>0</v>
      </c>
      <c r="K171" s="128"/>
      <c r="L171" s="25"/>
      <c r="M171" s="129" t="s">
        <v>1</v>
      </c>
      <c r="N171" s="130" t="s">
        <v>36</v>
      </c>
      <c r="O171" s="131">
        <v>1.48</v>
      </c>
      <c r="P171" s="131">
        <f>O171*H171</f>
        <v>44.35116</v>
      </c>
      <c r="Q171" s="131">
        <v>0</v>
      </c>
      <c r="R171" s="131">
        <f>Q171*H171</f>
        <v>0</v>
      </c>
      <c r="S171" s="131">
        <v>0</v>
      </c>
      <c r="T171" s="132">
        <f>S171*H171</f>
        <v>0</v>
      </c>
      <c r="AR171" s="133" t="s">
        <v>120</v>
      </c>
      <c r="AT171" s="133" t="s">
        <v>116</v>
      </c>
      <c r="AU171" s="133" t="s">
        <v>81</v>
      </c>
      <c r="AY171" s="13" t="s">
        <v>114</v>
      </c>
      <c r="BE171" s="134">
        <f>IF(N171="základní",J171,0)</f>
        <v>0</v>
      </c>
      <c r="BF171" s="134">
        <f>IF(N171="snížená",J171,0)</f>
        <v>0</v>
      </c>
      <c r="BG171" s="134">
        <f>IF(N171="zákl. přenesená",J171,0)</f>
        <v>0</v>
      </c>
      <c r="BH171" s="134">
        <f>IF(N171="sníž. přenesená",J171,0)</f>
        <v>0</v>
      </c>
      <c r="BI171" s="134">
        <f>IF(N171="nulová",J171,0)</f>
        <v>0</v>
      </c>
      <c r="BJ171" s="13" t="s">
        <v>79</v>
      </c>
      <c r="BK171" s="134">
        <f>ROUND(I171*H171,2)</f>
        <v>0</v>
      </c>
      <c r="BL171" s="13" t="s">
        <v>120</v>
      </c>
      <c r="BM171" s="133" t="s">
        <v>266</v>
      </c>
    </row>
    <row r="172" spans="2:65" s="1" customFormat="1" ht="37.950000000000003" customHeight="1">
      <c r="B172" s="121"/>
      <c r="C172" s="122">
        <v>43</v>
      </c>
      <c r="D172" s="122" t="s">
        <v>116</v>
      </c>
      <c r="E172" s="123" t="s">
        <v>267</v>
      </c>
      <c r="F172" s="124" t="s">
        <v>268</v>
      </c>
      <c r="G172" s="125" t="s">
        <v>167</v>
      </c>
      <c r="H172" s="126">
        <v>29.966999999999999</v>
      </c>
      <c r="I172" s="127">
        <v>0</v>
      </c>
      <c r="J172" s="127">
        <f>ROUND(I172*H172,2)</f>
        <v>0</v>
      </c>
      <c r="K172" s="128"/>
      <c r="L172" s="25"/>
      <c r="M172" s="129" t="s">
        <v>1</v>
      </c>
      <c r="N172" s="130" t="s">
        <v>36</v>
      </c>
      <c r="O172" s="131">
        <v>1.046</v>
      </c>
      <c r="P172" s="131">
        <f>O172*H172</f>
        <v>31.345482000000001</v>
      </c>
      <c r="Q172" s="131">
        <v>0</v>
      </c>
      <c r="R172" s="131">
        <f>Q172*H172</f>
        <v>0</v>
      </c>
      <c r="S172" s="131">
        <v>0</v>
      </c>
      <c r="T172" s="132">
        <f>S172*H172</f>
        <v>0</v>
      </c>
      <c r="AR172" s="133" t="s">
        <v>120</v>
      </c>
      <c r="AT172" s="133" t="s">
        <v>116</v>
      </c>
      <c r="AU172" s="133" t="s">
        <v>81</v>
      </c>
      <c r="AY172" s="13" t="s">
        <v>114</v>
      </c>
      <c r="BE172" s="134">
        <f>IF(N172="základní",J172,0)</f>
        <v>0</v>
      </c>
      <c r="BF172" s="134">
        <f>IF(N172="snížená",J172,0)</f>
        <v>0</v>
      </c>
      <c r="BG172" s="134">
        <f>IF(N172="zákl. přenesená",J172,0)</f>
        <v>0</v>
      </c>
      <c r="BH172" s="134">
        <f>IF(N172="sníž. přenesená",J172,0)</f>
        <v>0</v>
      </c>
      <c r="BI172" s="134">
        <f>IF(N172="nulová",J172,0)</f>
        <v>0</v>
      </c>
      <c r="BJ172" s="13" t="s">
        <v>79</v>
      </c>
      <c r="BK172" s="134">
        <f>ROUND(I172*H172,2)</f>
        <v>0</v>
      </c>
      <c r="BL172" s="13" t="s">
        <v>120</v>
      </c>
      <c r="BM172" s="133" t="s">
        <v>269</v>
      </c>
    </row>
    <row r="173" spans="2:65" s="11" customFormat="1" ht="25.95" customHeight="1">
      <c r="B173" s="110"/>
      <c r="D173" s="111" t="s">
        <v>70</v>
      </c>
      <c r="E173" s="112" t="s">
        <v>270</v>
      </c>
      <c r="F173" s="112" t="s">
        <v>271</v>
      </c>
      <c r="J173" s="113">
        <f>SUM(J176,J174)</f>
        <v>0</v>
      </c>
      <c r="L173" s="110"/>
      <c r="M173" s="114"/>
      <c r="P173" s="115">
        <f>P174+P176</f>
        <v>0</v>
      </c>
      <c r="R173" s="115">
        <f>R174+R176</f>
        <v>0</v>
      </c>
      <c r="T173" s="116">
        <f>T174+T176</f>
        <v>0</v>
      </c>
      <c r="AR173" s="111" t="s">
        <v>133</v>
      </c>
      <c r="AT173" s="117" t="s">
        <v>70</v>
      </c>
      <c r="AU173" s="117" t="s">
        <v>71</v>
      </c>
      <c r="AY173" s="111" t="s">
        <v>114</v>
      </c>
      <c r="BK173" s="118">
        <f>BK174+BK176</f>
        <v>0</v>
      </c>
    </row>
    <row r="174" spans="2:65" s="11" customFormat="1" ht="22.95" customHeight="1">
      <c r="B174" s="110"/>
      <c r="D174" s="111" t="s">
        <v>70</v>
      </c>
      <c r="E174" s="119" t="s">
        <v>272</v>
      </c>
      <c r="F174" s="119" t="s">
        <v>273</v>
      </c>
      <c r="J174" s="120">
        <f>BK174</f>
        <v>0</v>
      </c>
      <c r="L174" s="110"/>
      <c r="M174" s="114"/>
      <c r="P174" s="115">
        <f>P175</f>
        <v>0</v>
      </c>
      <c r="R174" s="115">
        <f>R175</f>
        <v>0</v>
      </c>
      <c r="T174" s="116">
        <f>T175</f>
        <v>0</v>
      </c>
      <c r="AR174" s="111" t="s">
        <v>133</v>
      </c>
      <c r="AT174" s="117" t="s">
        <v>70</v>
      </c>
      <c r="AU174" s="117" t="s">
        <v>79</v>
      </c>
      <c r="AY174" s="111" t="s">
        <v>114</v>
      </c>
      <c r="BK174" s="118">
        <f>BK175</f>
        <v>0</v>
      </c>
    </row>
    <row r="175" spans="2:65" s="1" customFormat="1" ht="16.5" customHeight="1">
      <c r="B175" s="121"/>
      <c r="C175" s="122">
        <v>44</v>
      </c>
      <c r="D175" s="122" t="s">
        <v>116</v>
      </c>
      <c r="E175" s="123" t="s">
        <v>274</v>
      </c>
      <c r="F175" s="124" t="s">
        <v>273</v>
      </c>
      <c r="G175" s="125" t="s">
        <v>275</v>
      </c>
      <c r="H175" s="126">
        <v>1</v>
      </c>
      <c r="I175" s="127">
        <v>0</v>
      </c>
      <c r="J175" s="127">
        <f>ROUND(I175*H175,2)</f>
        <v>0</v>
      </c>
      <c r="K175" s="128"/>
      <c r="L175" s="25"/>
      <c r="M175" s="129" t="s">
        <v>1</v>
      </c>
      <c r="N175" s="130" t="s">
        <v>36</v>
      </c>
      <c r="O175" s="131">
        <v>0</v>
      </c>
      <c r="P175" s="131">
        <f>O175*H175</f>
        <v>0</v>
      </c>
      <c r="Q175" s="131">
        <v>0</v>
      </c>
      <c r="R175" s="131">
        <f>Q175*H175</f>
        <v>0</v>
      </c>
      <c r="S175" s="131">
        <v>0</v>
      </c>
      <c r="T175" s="132">
        <f>S175*H175</f>
        <v>0</v>
      </c>
      <c r="AR175" s="133" t="s">
        <v>276</v>
      </c>
      <c r="AT175" s="133" t="s">
        <v>116</v>
      </c>
      <c r="AU175" s="133" t="s">
        <v>81</v>
      </c>
      <c r="AY175" s="13" t="s">
        <v>114</v>
      </c>
      <c r="BE175" s="134">
        <f>IF(N175="základní",J175,0)</f>
        <v>0</v>
      </c>
      <c r="BF175" s="134">
        <f>IF(N175="snížená",J175,0)</f>
        <v>0</v>
      </c>
      <c r="BG175" s="134">
        <f>IF(N175="zákl. přenesená",J175,0)</f>
        <v>0</v>
      </c>
      <c r="BH175" s="134">
        <f>IF(N175="sníž. přenesená",J175,0)</f>
        <v>0</v>
      </c>
      <c r="BI175" s="134">
        <f>IF(N175="nulová",J175,0)</f>
        <v>0</v>
      </c>
      <c r="BJ175" s="13" t="s">
        <v>79</v>
      </c>
      <c r="BK175" s="134">
        <f>ROUND(I175*H175,2)</f>
        <v>0</v>
      </c>
      <c r="BL175" s="13" t="s">
        <v>276</v>
      </c>
      <c r="BM175" s="133" t="s">
        <v>277</v>
      </c>
    </row>
    <row r="176" spans="2:65" s="11" customFormat="1" ht="22.95" customHeight="1">
      <c r="B176" s="110"/>
      <c r="D176" s="111" t="s">
        <v>70</v>
      </c>
      <c r="E176" s="119" t="s">
        <v>278</v>
      </c>
      <c r="F176" s="119" t="s">
        <v>279</v>
      </c>
      <c r="J176" s="120">
        <f>BK176</f>
        <v>0</v>
      </c>
      <c r="L176" s="110"/>
      <c r="M176" s="114"/>
      <c r="P176" s="115">
        <f>P177</f>
        <v>0</v>
      </c>
      <c r="R176" s="115">
        <f>R177</f>
        <v>0</v>
      </c>
      <c r="T176" s="116">
        <f>T177</f>
        <v>0</v>
      </c>
      <c r="AR176" s="111" t="s">
        <v>133</v>
      </c>
      <c r="AT176" s="117" t="s">
        <v>70</v>
      </c>
      <c r="AU176" s="117" t="s">
        <v>79</v>
      </c>
      <c r="AY176" s="111" t="s">
        <v>114</v>
      </c>
      <c r="BK176" s="118">
        <f>BK177</f>
        <v>0</v>
      </c>
    </row>
    <row r="177" spans="2:65" s="1" customFormat="1" ht="16.5" customHeight="1">
      <c r="B177" s="121"/>
      <c r="C177" s="122">
        <v>45</v>
      </c>
      <c r="D177" s="122" t="s">
        <v>116</v>
      </c>
      <c r="E177" s="123" t="s">
        <v>280</v>
      </c>
      <c r="F177" s="124" t="s">
        <v>279</v>
      </c>
      <c r="G177" s="125" t="s">
        <v>275</v>
      </c>
      <c r="H177" s="126">
        <v>1</v>
      </c>
      <c r="I177" s="127">
        <v>0</v>
      </c>
      <c r="J177" s="127">
        <f>ROUND(I177*H177,2)</f>
        <v>0</v>
      </c>
      <c r="K177" s="128"/>
      <c r="L177" s="25"/>
      <c r="M177" s="145" t="s">
        <v>1</v>
      </c>
      <c r="N177" s="146" t="s">
        <v>36</v>
      </c>
      <c r="O177" s="147">
        <v>0</v>
      </c>
      <c r="P177" s="147">
        <f>O177*H177</f>
        <v>0</v>
      </c>
      <c r="Q177" s="147">
        <v>0</v>
      </c>
      <c r="R177" s="147">
        <f>Q177*H177</f>
        <v>0</v>
      </c>
      <c r="S177" s="147">
        <v>0</v>
      </c>
      <c r="T177" s="148">
        <f>S177*H177</f>
        <v>0</v>
      </c>
      <c r="AR177" s="133" t="s">
        <v>276</v>
      </c>
      <c r="AT177" s="133" t="s">
        <v>116</v>
      </c>
      <c r="AU177" s="133" t="s">
        <v>81</v>
      </c>
      <c r="AY177" s="13" t="s">
        <v>114</v>
      </c>
      <c r="BE177" s="134">
        <f>IF(N177="základní",J177,0)</f>
        <v>0</v>
      </c>
      <c r="BF177" s="134">
        <f>IF(N177="snížená",J177,0)</f>
        <v>0</v>
      </c>
      <c r="BG177" s="134">
        <f>IF(N177="zákl. přenesená",J177,0)</f>
        <v>0</v>
      </c>
      <c r="BH177" s="134">
        <f>IF(N177="sníž. přenesená",J177,0)</f>
        <v>0</v>
      </c>
      <c r="BI177" s="134">
        <f>IF(N177="nulová",J177,0)</f>
        <v>0</v>
      </c>
      <c r="BJ177" s="13" t="s">
        <v>79</v>
      </c>
      <c r="BK177" s="134">
        <f>ROUND(I177*H177,2)</f>
        <v>0</v>
      </c>
      <c r="BL177" s="13" t="s">
        <v>276</v>
      </c>
      <c r="BM177" s="133" t="s">
        <v>281</v>
      </c>
    </row>
    <row r="178" spans="2:65" s="1" customFormat="1" ht="7.05" customHeight="1">
      <c r="B178" s="37"/>
      <c r="C178" s="38"/>
      <c r="D178" s="38"/>
      <c r="E178" s="38"/>
      <c r="F178" s="38"/>
      <c r="G178" s="38"/>
      <c r="H178" s="38"/>
      <c r="I178" s="38"/>
      <c r="J178" s="38"/>
      <c r="K178" s="38"/>
      <c r="L178" s="25"/>
    </row>
  </sheetData>
  <autoFilter ref="C124:K177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Externí předčištění</vt:lpstr>
      <vt:lpstr>'01 - Externí předčištění'!Názvy_tisku</vt:lpstr>
      <vt:lpstr>'Rekapitulace stavby'!Názvy_tisku</vt:lpstr>
      <vt:lpstr>'01 - Externí předčištění'!Oblast_tisku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Pinkeová</dc:creator>
  <cp:lastModifiedBy>Vít Čechtický</cp:lastModifiedBy>
  <dcterms:created xsi:type="dcterms:W3CDTF">2025-02-10T11:33:30Z</dcterms:created>
  <dcterms:modified xsi:type="dcterms:W3CDTF">2025-09-15T16:03:20Z</dcterms:modified>
</cp:coreProperties>
</file>