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MŠ DAČICE/REKONSTRUKCE KUCHYNĚ MŠ B. NĚMCOVÉ/VZ + SOD/ZD/ZD/Výzva pro pod. nabídek_stavební část/Slepé rozpočty/"/>
    </mc:Choice>
  </mc:AlternateContent>
  <xr:revisionPtr revIDLastSave="136" documentId="8_{5B38CB02-E8EB-41F9-8A1A-DAB1CA496CEB}" xr6:coauthVersionLast="47" xr6:coauthVersionMax="47" xr10:uidLastSave="{6AEA797F-D772-4F86-9C77-39249F60717D}"/>
  <bookViews>
    <workbookView xWindow="-120" yWindow="-120" windowWidth="29040" windowHeight="15720" activeTab="1" xr2:uid="{95DBA8EC-1A82-4721-BAC7-AAC21A882326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J23" i="1"/>
  <c r="E24" i="1"/>
  <c r="J24" i="1"/>
  <c r="J25" i="1"/>
  <c r="E26" i="1"/>
  <c r="J26" i="1"/>
  <c r="G27" i="1"/>
  <c r="J27" i="1"/>
  <c r="J28" i="1"/>
  <c r="F38" i="1"/>
  <c r="G38" i="1"/>
  <c r="AC95" i="12" l="1"/>
  <c r="F39" i="1" s="1"/>
  <c r="AD95" i="12"/>
  <c r="G39" i="1" s="1"/>
  <c r="G40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G18" i="12"/>
  <c r="M18" i="12" s="1"/>
  <c r="I18" i="12"/>
  <c r="I17" i="12" s="1"/>
  <c r="K18" i="12"/>
  <c r="K17" i="12" s="1"/>
  <c r="O18" i="12"/>
  <c r="Q18" i="12"/>
  <c r="U18" i="12"/>
  <c r="G20" i="12"/>
  <c r="M20" i="12" s="1"/>
  <c r="I20" i="12"/>
  <c r="K20" i="12"/>
  <c r="O20" i="12"/>
  <c r="Q20" i="12"/>
  <c r="U20" i="12"/>
  <c r="G25" i="12"/>
  <c r="M25" i="12" s="1"/>
  <c r="I25" i="12"/>
  <c r="K25" i="12"/>
  <c r="O25" i="12"/>
  <c r="Q25" i="12"/>
  <c r="U25" i="12"/>
  <c r="U24" i="12" s="1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1" i="12"/>
  <c r="G30" i="12" s="1"/>
  <c r="I51" i="1" s="1"/>
  <c r="I31" i="12"/>
  <c r="I30" i="12" s="1"/>
  <c r="K31" i="12"/>
  <c r="K30" i="12" s="1"/>
  <c r="O31" i="12"/>
  <c r="O30" i="12" s="1"/>
  <c r="Q31" i="12"/>
  <c r="Q30" i="12" s="1"/>
  <c r="U31" i="12"/>
  <c r="U30" i="12" s="1"/>
  <c r="G33" i="12"/>
  <c r="I33" i="12"/>
  <c r="K33" i="12"/>
  <c r="O33" i="12"/>
  <c r="Q33" i="12"/>
  <c r="U33" i="12"/>
  <c r="U32" i="12" s="1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G48" i="12" s="1"/>
  <c r="I53" i="1" s="1"/>
  <c r="I49" i="12"/>
  <c r="I48" i="12" s="1"/>
  <c r="K49" i="12"/>
  <c r="K48" i="12" s="1"/>
  <c r="O49" i="12"/>
  <c r="O48" i="12" s="1"/>
  <c r="Q49" i="12"/>
  <c r="Q48" i="12" s="1"/>
  <c r="U49" i="12"/>
  <c r="U48" i="12" s="1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6" i="12"/>
  <c r="I56" i="12"/>
  <c r="I55" i="12" s="1"/>
  <c r="K56" i="12"/>
  <c r="K55" i="12" s="1"/>
  <c r="O56" i="12"/>
  <c r="O55" i="12" s="1"/>
  <c r="Q56" i="12"/>
  <c r="Q55" i="12" s="1"/>
  <c r="U56" i="12"/>
  <c r="U55" i="12" s="1"/>
  <c r="G58" i="12"/>
  <c r="M58" i="12" s="1"/>
  <c r="I58" i="12"/>
  <c r="K58" i="12"/>
  <c r="K57" i="12" s="1"/>
  <c r="O58" i="12"/>
  <c r="O57" i="12" s="1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I58" i="1" s="1"/>
  <c r="G69" i="12"/>
  <c r="M69" i="12" s="1"/>
  <c r="I69" i="12"/>
  <c r="K69" i="12"/>
  <c r="O69" i="12"/>
  <c r="Q69" i="12"/>
  <c r="U69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80" i="12"/>
  <c r="I80" i="12"/>
  <c r="I79" i="12" s="1"/>
  <c r="K80" i="12"/>
  <c r="K79" i="12" s="1"/>
  <c r="O80" i="12"/>
  <c r="O79" i="12" s="1"/>
  <c r="Q80" i="12"/>
  <c r="Q79" i="12" s="1"/>
  <c r="U80" i="12"/>
  <c r="U79" i="12" s="1"/>
  <c r="G83" i="12"/>
  <c r="I83" i="12"/>
  <c r="I82" i="12" s="1"/>
  <c r="K83" i="12"/>
  <c r="K82" i="12" s="1"/>
  <c r="O83" i="12"/>
  <c r="O82" i="12" s="1"/>
  <c r="Q83" i="12"/>
  <c r="Q82" i="12" s="1"/>
  <c r="U83" i="12"/>
  <c r="U82" i="12" s="1"/>
  <c r="G85" i="12"/>
  <c r="M85" i="12" s="1"/>
  <c r="I85" i="12"/>
  <c r="K85" i="12"/>
  <c r="O85" i="12"/>
  <c r="Q85" i="12"/>
  <c r="Q84" i="12" s="1"/>
  <c r="U85" i="12"/>
  <c r="G86" i="12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2" i="12"/>
  <c r="I92" i="12"/>
  <c r="K92" i="12"/>
  <c r="O92" i="12"/>
  <c r="O91" i="12" s="1"/>
  <c r="Q92" i="12"/>
  <c r="Q91" i="12" s="1"/>
  <c r="U92" i="12"/>
  <c r="G93" i="12"/>
  <c r="M93" i="12" s="1"/>
  <c r="I93" i="12"/>
  <c r="K93" i="12"/>
  <c r="O93" i="12"/>
  <c r="Q93" i="12"/>
  <c r="U93" i="12"/>
  <c r="H39" i="1" l="1"/>
  <c r="H40" i="1" s="1"/>
  <c r="F40" i="1"/>
  <c r="G84" i="12"/>
  <c r="I61" i="1" s="1"/>
  <c r="G50" i="12"/>
  <c r="I54" i="1" s="1"/>
  <c r="G32" i="12"/>
  <c r="I52" i="1" s="1"/>
  <c r="M33" i="12"/>
  <c r="M32" i="12" s="1"/>
  <c r="M24" i="12"/>
  <c r="M17" i="12"/>
  <c r="G82" i="12"/>
  <c r="I60" i="1" s="1"/>
  <c r="I18" i="1" s="1"/>
  <c r="M83" i="12"/>
  <c r="M82" i="12" s="1"/>
  <c r="M92" i="12"/>
  <c r="M91" i="12" s="1"/>
  <c r="G91" i="12"/>
  <c r="I62" i="1" s="1"/>
  <c r="I19" i="1" s="1"/>
  <c r="I84" i="12"/>
  <c r="O68" i="12"/>
  <c r="U62" i="12"/>
  <c r="M51" i="12"/>
  <c r="M50" i="12" s="1"/>
  <c r="Q24" i="12"/>
  <c r="U8" i="12"/>
  <c r="U84" i="12"/>
  <c r="I57" i="12"/>
  <c r="O32" i="12"/>
  <c r="I91" i="12"/>
  <c r="K84" i="12"/>
  <c r="K68" i="12"/>
  <c r="Q68" i="12"/>
  <c r="O50" i="12"/>
  <c r="Q62" i="12"/>
  <c r="K50" i="12"/>
  <c r="O24" i="12"/>
  <c r="U17" i="12"/>
  <c r="Q8" i="12"/>
  <c r="M86" i="12"/>
  <c r="M84" i="12" s="1"/>
  <c r="I68" i="12"/>
  <c r="O62" i="12"/>
  <c r="I50" i="12"/>
  <c r="K24" i="12"/>
  <c r="Q17" i="12"/>
  <c r="O8" i="12"/>
  <c r="I24" i="12"/>
  <c r="O17" i="12"/>
  <c r="K8" i="12"/>
  <c r="K62" i="12"/>
  <c r="U57" i="12"/>
  <c r="I62" i="12"/>
  <c r="Q57" i="12"/>
  <c r="M31" i="12"/>
  <c r="M30" i="12" s="1"/>
  <c r="I8" i="12"/>
  <c r="G8" i="12"/>
  <c r="I47" i="1" s="1"/>
  <c r="O84" i="12"/>
  <c r="U50" i="12"/>
  <c r="K32" i="12"/>
  <c r="Q32" i="12"/>
  <c r="M49" i="12"/>
  <c r="M48" i="12" s="1"/>
  <c r="U91" i="12"/>
  <c r="K91" i="12"/>
  <c r="U68" i="12"/>
  <c r="Q50" i="12"/>
  <c r="I32" i="12"/>
  <c r="G55" i="12"/>
  <c r="I55" i="1" s="1"/>
  <c r="M56" i="12"/>
  <c r="M55" i="12" s="1"/>
  <c r="M57" i="12"/>
  <c r="M80" i="12"/>
  <c r="M79" i="12" s="1"/>
  <c r="G79" i="12"/>
  <c r="I59" i="1" s="1"/>
  <c r="M68" i="12"/>
  <c r="M63" i="12"/>
  <c r="M62" i="12" s="1"/>
  <c r="G62" i="12"/>
  <c r="I57" i="1" s="1"/>
  <c r="G57" i="12"/>
  <c r="I56" i="1" s="1"/>
  <c r="G14" i="12"/>
  <c r="I48" i="1" s="1"/>
  <c r="G17" i="12"/>
  <c r="I49" i="1" s="1"/>
  <c r="G24" i="12"/>
  <c r="I50" i="1" s="1"/>
  <c r="M9" i="12"/>
  <c r="M8" i="12" s="1"/>
  <c r="I16" i="1" l="1"/>
  <c r="I17" i="1"/>
  <c r="I39" i="1"/>
  <c r="I40" i="1" s="1"/>
  <c r="J39" i="1" s="1"/>
  <c r="J40" i="1" s="1"/>
  <c r="I63" i="1"/>
  <c r="G23" i="1"/>
  <c r="G24" i="1" s="1"/>
  <c r="G28" i="1"/>
  <c r="G95" i="12"/>
  <c r="I21" i="1" l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A942AACE-C396-4E69-919C-E33378B30CC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32114F1C-CFDD-47C7-A155-16BE1619833A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F88CD11-DD6D-4DDA-8238-0E4524CC5AD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186B4D3-305D-40A5-8F9C-917AC10A051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58AB6811-EA1E-41B3-AB7B-3C2F2F5D491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DDAA0EB-BD05-45E9-8B19-4738C155DED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<sst xmlns="http://schemas.openxmlformats.org/spreadsheetml/2006/main" count="468" uniqueCount="247">
  <si>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</si>
  <si>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</si>
  <si>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</si>
  <si>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</si>
  <si>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</si>
  <si>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</si>
  <si>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</si>
  <si>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</si>
  <si>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</si>
  <si>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</si>
  <si>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</si>
  <si>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</si>
  <si>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</si>
  <si>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</si>
  <si>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</si>
  <si>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</si>
  <si>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</si>
  <si>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</si>
  <si>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</si>
  <si>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</si>
  <si>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</si>
  <si>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</si>
  <si>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</si>
  <si>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</si>
  <si>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</si>
  <si>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</si>
  <si>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</si>
  <si>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</si>
  <si>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</si>
  <si>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</si>
  <si>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</si>
  <si>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</si>
  <si>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</si>
  <si>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</si>
  <si>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</si>
  <si>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</si>
  <si>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</si>
  <si>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</si>
  <si>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</si>
  <si>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</si>
  <si>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</si>
  <si>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</si>
  <si>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</si>
  <si>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Dačice</t>
  </si>
  <si>
    <t>Rozpočet:</t>
  </si>
  <si>
    <t>Misto</t>
  </si>
  <si>
    <t>Rekonstrukce kuchyně v MŠ B.Němcové</t>
  </si>
  <si>
    <t>Město Dačice</t>
  </si>
  <si>
    <t>Krajířova 27</t>
  </si>
  <si>
    <t>38013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</si>
  <si>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</si>
  <si>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</si>
  <si>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</si>
  <si>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</si>
  <si>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</si>
  <si>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</si>
  <si>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</si>
  <si>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</si>
  <si>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</si>
  <si>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</si>
  <si>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</si>
  <si>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</si>
  <si>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</si>
  <si>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</si>
  <si>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</si>
  <si>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</si>
  <si>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</si>
  <si>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</si>
  <si>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</si>
  <si>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</si>
  <si>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</si>
  <si>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</si>
  <si>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</si>
  <si>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725</t>
  </si>
  <si>
    <t>ZTI, VZT,UT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</si>
  <si>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</si>
  <si>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</si>
  <si>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</si>
  <si>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</si>
  <si>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</si>
  <si>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</si>
  <si>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</si>
  <si>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</si>
  <si>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</si>
  <si>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</si>
  <si>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</si>
  <si>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</si>
  <si>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</si>
  <si>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</si>
  <si>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</si>
  <si>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</si>
  <si>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</si>
  <si>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</si>
  <si>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</si>
  <si>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</si>
  <si>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</si>
  <si>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</si>
  <si>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</si>
  <si>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</si>
  <si>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</si>
  <si>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</si>
  <si>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</si>
  <si>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</si>
  <si>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</si>
  <si>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</si>
  <si>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</si>
  <si>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</si>
  <si>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</si>
  <si>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</si>
  <si>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</si>
  <si>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</si>
  <si>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</si>
  <si>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</si>
  <si>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</si>
  <si>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 60-0013.RAA</t>
  </si>
  <si>
    <t>Ruční výkop v hornině 4, hloubka do 1 m, odvoz kolečkem do 20 m</t>
  </si>
  <si>
    <t>m3</t>
  </si>
  <si>
    <t>POL2_0</t>
  </si>
  <si>
    <t>kanalizace:(6,5+5,5+4)*0,3*0,5</t>
  </si>
  <si>
    <t>VV</t>
  </si>
  <si>
    <t>162601101R00</t>
  </si>
  <si>
    <t>Vodorovné přemístění výkopku z hor.1-4 do 4000 m</t>
  </si>
  <si>
    <t>POL1_0</t>
  </si>
  <si>
    <t>199000002R00</t>
  </si>
  <si>
    <t>Poplatek za skládku horniny 1- 4, č. dle katal. odpadů 17 05 04</t>
  </si>
  <si>
    <t>175101101RT2</t>
  </si>
  <si>
    <t>Obsyp potrubí , s dodáním štěrkopísku frakce 0 - 22 mm</t>
  </si>
  <si>
    <t>342255024R00</t>
  </si>
  <si>
    <t>Příčky z desek Ytong tl. 100 mm</t>
  </si>
  <si>
    <t>m2</t>
  </si>
  <si>
    <t>2,1*1,2</t>
  </si>
  <si>
    <t>611421431RT2</t>
  </si>
  <si>
    <t>Oprava váp.omítek stropů do 50% plochy - štukových, s použitím suché maltové směsi</t>
  </si>
  <si>
    <t>m.č.104,102,103:13,2+41,7+8,3</t>
  </si>
  <si>
    <t>612421431RT2</t>
  </si>
  <si>
    <t>Oprava vápen.omítek stěn do 50 % pl. - štukových, s použitím suché maltové směsi</t>
  </si>
  <si>
    <t>m.č.104:(4,5*2+1,8*2)*1,1</t>
  </si>
  <si>
    <t>m.č.102:(8,8+4,4+8,8+1,5+6,7)*1,1</t>
  </si>
  <si>
    <t>m.č.103:(3+3+4,5)*1,1</t>
  </si>
  <si>
    <t>631313611RM1</t>
  </si>
  <si>
    <t>Mazanina betonová tl. 8 - 12 cm C 16/20, z betonu prostého podkl.beton</t>
  </si>
  <si>
    <t>64*0,1*1,15</t>
  </si>
  <si>
    <t>631361921RT0</t>
  </si>
  <si>
    <t>Výztuž mazanin svařovanou sítí, KA 17, drát d 4,0 mm, oko 150 x 150 mm</t>
  </si>
  <si>
    <t>t</t>
  </si>
  <si>
    <t>631313621R00</t>
  </si>
  <si>
    <t xml:space="preserve">Mazanina betonová tl. 8 - 12 cm C 20/25, vrchní </t>
  </si>
  <si>
    <t>64*0,08*1,1</t>
  </si>
  <si>
    <t>941955001R00</t>
  </si>
  <si>
    <t>Lešení lehké pomocné, výška podlahy do 1,2 m</t>
  </si>
  <si>
    <t>962031124R00</t>
  </si>
  <si>
    <t>Bourání příček z cihel pálených děrovan. tl.115 mm</t>
  </si>
  <si>
    <t>4,4*3-1,8-1</t>
  </si>
  <si>
    <t>968072455R00</t>
  </si>
  <si>
    <t>Vybourání kovových dveřních zárubní pl. do 2 m2</t>
  </si>
  <si>
    <t>968062244R00</t>
  </si>
  <si>
    <t>Vybourání dřevěných rámů oken jednoduch. pl. 1 m2</t>
  </si>
  <si>
    <t>965042131R00</t>
  </si>
  <si>
    <t>Bourání mazanin betonových  tl. 10 cm, pl. 4 m2</t>
  </si>
  <si>
    <t>(4,4*3+4,4*8,8+2,4*1,4+4,4*1,9)*0,16</t>
  </si>
  <si>
    <t>965081713R00</t>
  </si>
  <si>
    <t>Bourání dlažeb keramických tl.10 mm, nad 1 m2</t>
  </si>
  <si>
    <t>41,7+13,2+8,3</t>
  </si>
  <si>
    <t>965049111RT1</t>
  </si>
  <si>
    <t>Příplatek, bourání mazanin se svař. síťí tl. 10 cm, jednostranná výztuž svařovanou sítí</t>
  </si>
  <si>
    <t>978059531R00</t>
  </si>
  <si>
    <t>Odsekání vnitřních obkladů stěn nad 2 m2</t>
  </si>
  <si>
    <t>m.č.102,103:(12+4,4+12+1,6+5,6)*2</t>
  </si>
  <si>
    <t>m.č.104:(4,5+4,5+1,9+1,9)*2</t>
  </si>
  <si>
    <t>otvory:-(0,8*1,1*7+1,6+1,8+1,8)</t>
  </si>
  <si>
    <t>978013191R00</t>
  </si>
  <si>
    <t>Otlučení omítek vnitřních stěn v rozsahu do 100 %, pod obklady</t>
  </si>
  <si>
    <t>Otevření kanálu PZD desky pro napojení kanalizace, zpětná montáž - 2 místa</t>
  </si>
  <si>
    <t>pol</t>
  </si>
  <si>
    <t>998011001R00</t>
  </si>
  <si>
    <t>Přesun hmot pro budovy zděné výšky do 6 m</t>
  </si>
  <si>
    <t>POL7_0</t>
  </si>
  <si>
    <t>711140102R00</t>
  </si>
  <si>
    <t>Odstranění izolace proti vlhkosti na ploše vodorovné, asfaltové pásy přitavením, 2 vrstvy</t>
  </si>
  <si>
    <t>711111001RZ1</t>
  </si>
  <si>
    <t xml:space="preserve">Provedení izolace proti vlhkosti na ploše vodorovné, 1x asfaltovým penetračním nátěrem, včetně dodávky asfaltového penetračního laku </t>
  </si>
  <si>
    <t>711141559RY1</t>
  </si>
  <si>
    <t>Provedení izolace proti vlhkosti na ploše vodorovné, asfaltovými pásy přitavením, 1 vrstva - včetně dod.  materiálu</t>
  </si>
  <si>
    <t>64*1,1</t>
  </si>
  <si>
    <t>713121111RV1</t>
  </si>
  <si>
    <t>Montáž tepelné nebo kročejové izolace podlah na sucho, jednovrstvé, včetně dodávky polystyren tl. 50 mm EPS 100</t>
  </si>
  <si>
    <t>2</t>
  </si>
  <si>
    <t>ZTI - kanalizace ,voda,zařizovací předměty, samostatný rozpočet</t>
  </si>
  <si>
    <t>10</t>
  </si>
  <si>
    <t>Plyn samostatný rozpočet</t>
  </si>
  <si>
    <t>11</t>
  </si>
  <si>
    <t>ÚT vč.revizí samostatný rozpočet</t>
  </si>
  <si>
    <t>VZT - samostatný rozpočet</t>
  </si>
  <si>
    <t>771101210R00</t>
  </si>
  <si>
    <t>Penetrace podkladu pod dlažby</t>
  </si>
  <si>
    <t>771575109R00</t>
  </si>
  <si>
    <t>Montáž podlah z dlaždic hladkých keramických, do tmele, 300 x 300 mm</t>
  </si>
  <si>
    <t>4</t>
  </si>
  <si>
    <t>Dodávka keramické dlažby protiskluz</t>
  </si>
  <si>
    <t>64*1,15</t>
  </si>
  <si>
    <t>771577843R00</t>
  </si>
  <si>
    <t>Podlahový profil dilatační výšky 10 mm</t>
  </si>
  <si>
    <t>m</t>
  </si>
  <si>
    <t>781101210R00</t>
  </si>
  <si>
    <t>Penetrace podkladu pod obklady</t>
  </si>
  <si>
    <t>m.c.104:(9+1,9+1)*2</t>
  </si>
  <si>
    <t>m.č.102:(12+4,4+9,5+1,6+2,5+4,4)*2</t>
  </si>
  <si>
    <t>příčka:4,3*1,2</t>
  </si>
  <si>
    <t>781415015RT1</t>
  </si>
  <si>
    <t>Montáž obkladů stěn obkládačkami  do tmele, 200 x 200 nebo 300 x 150 mm</t>
  </si>
  <si>
    <t>781419701R00</t>
  </si>
  <si>
    <t>Příplatek za obklad stěn pórovinovými obkládačkami, špalety oken , parapety</t>
  </si>
  <si>
    <t>parapety, špalety oken:0,8*7</t>
  </si>
  <si>
    <t>5</t>
  </si>
  <si>
    <t>Dodávka keramických obkladů 20x30 cm, vč.10% prořezu</t>
  </si>
  <si>
    <t>97,7*1,1</t>
  </si>
  <si>
    <t>781497111RS3</t>
  </si>
  <si>
    <t>Lišta hliníková ukončovacích k obkladům , profil RB, pro tloušťku obkladu 10 mm</t>
  </si>
  <si>
    <t>784142112R00</t>
  </si>
  <si>
    <t>Malba vápenná bílá, bez penetrace 2 x</t>
  </si>
  <si>
    <t>strop,stěny:63,2+58,6</t>
  </si>
  <si>
    <t>6</t>
  </si>
  <si>
    <t>Elektroinstalace - viz samostatný rozpočet</t>
  </si>
  <si>
    <t>979 08-2111.R00</t>
  </si>
  <si>
    <t>Vnitrostaveništní doprava suti do 10 m</t>
  </si>
  <si>
    <t>POL8_0</t>
  </si>
  <si>
    <t>979 08-2121.R00</t>
  </si>
  <si>
    <t>Příplatek k vnitrost. dopravě suti za dalších 5 m</t>
  </si>
  <si>
    <t>979 08-1111.R00</t>
  </si>
  <si>
    <t>Odvoz suti a vybour. hmot na skládku do 1 km</t>
  </si>
  <si>
    <t>979 08-1121.R00</t>
  </si>
  <si>
    <t>Příplatek k odvozu za každý další 3 km</t>
  </si>
  <si>
    <t>979 99-0107.R00</t>
  </si>
  <si>
    <t>Poplatek za uložení suti - směs betonu, cihel, dřeva, skupina odpadu 170904</t>
  </si>
  <si>
    <t>9</t>
  </si>
  <si>
    <t>Poplatek za uložení safaltových pásů</t>
  </si>
  <si>
    <t>7</t>
  </si>
  <si>
    <t>Zařízení staveniště</t>
  </si>
  <si>
    <t>POL99_0</t>
  </si>
  <si>
    <t>8</t>
  </si>
  <si>
    <t>Hrubý úklid stavby</t>
  </si>
  <si>
    <t/>
  </si>
  <si>
    <t>SUM</t>
  </si>
  <si>
    <t>Poznámky uchazeče k zadání</t>
  </si>
  <si>
    <t>POPUZIV</t>
  </si>
  <si>
    <t>END</t>
  </si>
  <si>
    <t>Rekonstrukce kuchyně MŠ B.Němcové, Dačice (stavební úpravy)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</si>
</sst>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32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2" xfId="0" applyNumberFormat="1" applyFont="1" applyBorder="1" applyAlignment="1">
      <alignment vertical="top" shrinkToFit="1"/>
    </xf>
    <xf numFmtId="164" fontId="17" fillId="0" borderId="32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2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2" xfId="0" applyFont="1" applyBorder="1" applyAlignment="1">
      <alignment horizontal="left" vertical="top" wrapText="1"/>
    </xf>
    <xf numFmtId="0" fontId="17" fillId="0" borderId="32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0" xfId="0" applyBorder="1"/>
    <xf numFmtId="0" fontId="0" fillId="0" borderId="1" xfId="0" applyBorder="1"/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0" fontId="0" fillId="0" borderId="1" xfId="0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/>
    <xf numFmtId="0" fontId="8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8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0" fillId="0" borderId="14" xfId="0" applyBorder="1" applyAlignment="1">
      <alignment horizontal="left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1" fontId="8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/>
    <xf numFmtId="0" fontId="8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26" xfId="0" applyNumberFormat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3" fontId="0" fillId="5" borderId="30" xfId="0" applyNumberFormat="1" applyFill="1" applyBorder="1"/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49" fontId="7" fillId="0" borderId="35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horizontal="center" vertical="center"/>
    </xf>
    <xf numFmtId="4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0" fontId="7" fillId="0" borderId="26" xfId="0" applyFont="1" applyBorder="1"/>
    <xf numFmtId="0" fontId="7" fillId="5" borderId="10" xfId="0" applyFont="1" applyFill="1" applyBorder="1"/>
    <xf numFmtId="0" fontId="7" fillId="5" borderId="6" xfId="0" applyFont="1" applyFill="1" applyBorder="1"/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" fontId="0" fillId="0" borderId="0" xfId="0" applyNumberFormat="1"/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19" xfId="0" applyNumberFormat="1" applyFont="1" applyFill="1" applyBorder="1" applyAlignment="1">
      <alignment horizontal="center" vertical="center" shrinkToFit="1"/>
    </xf>
    <xf numFmtId="4" fontId="13" fillId="0" borderId="52" xfId="0" applyNumberFormat="1" applyFont="1" applyBorder="1" applyAlignment="1">
      <alignment horizontal="right" vertical="center" indent="1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52" xfId="0" applyNumberFormat="1" applyFont="1" applyBorder="1" applyAlignment="1">
      <alignment horizontal="right" vertical="center"/>
    </xf>
    <xf numFmtId="4" fontId="11" fillId="0" borderId="42" xfId="0" applyNumberFormat="1" applyFont="1" applyBorder="1" applyAlignment="1">
      <alignment horizontal="right" vertical="center"/>
    </xf>
    <xf numFmtId="4" fontId="11" fillId="0" borderId="54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52" xfId="0" applyNumberFormat="1" applyFont="1" applyBorder="1" applyAlignment="1">
      <alignment vertical="center"/>
    </xf>
    <xf numFmtId="4" fontId="11" fillId="0" borderId="42" xfId="0" applyNumberFormat="1" applyFont="1" applyBorder="1" applyAlignment="1">
      <alignment vertical="center"/>
    </xf>
    <xf numFmtId="4" fontId="11" fillId="0" borderId="52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3" fontId="0" fillId="0" borderId="42" xfId="0" applyNumberFormat="1" applyBorder="1"/>
    <xf numFmtId="3" fontId="0" fillId="0" borderId="53" xfId="0" applyNumberFormat="1" applyBorder="1"/>
    <xf numFmtId="3" fontId="0" fillId="5" borderId="52" xfId="0" applyNumberFormat="1" applyFill="1" applyBorder="1"/>
    <xf numFmtId="3" fontId="0" fillId="5" borderId="42" xfId="0" applyNumberFormat="1" applyFill="1" applyBorder="1"/>
    <xf numFmtId="3" fontId="0" fillId="5" borderId="53" xfId="0" applyNumberFormat="1" applyFill="1" applyBorder="1"/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26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" fontId="7" fillId="5" borderId="52" xfId="0" applyNumberFormat="1" applyFont="1" applyFill="1" applyBorder="1"/>
    <xf numFmtId="4" fontId="7" fillId="5" borderId="53" xfId="0" applyNumberFormat="1" applyFont="1" applyFill="1" applyBorder="1"/>
    <xf numFmtId="4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7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A88A3662-5B2E-4886-96BC-79EED0834C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51A6-FFE0-4E65-9CB6-3B5E88FC036D}">
  <dimension ref="A1:G2"/>
  <sheetViews>
    <sheetView workbookViewId="0">
      <selection activeCell="D12" sqref="D12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3WyhFoyAahL6i3a1nT8JDKjTNPjU1FSXBzsn/QqQwrX3uH0U5uqoXpzLUc9ZOBtzXhDFrzruFebFiF89GEOH5A==" saltValue="hdSryQavzW6bTbgBigWdaA==" spinCount="100000" sheet="1" objects="1" scenarios="1" formatCells="0" formatColumns="0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B4F7-39CB-47E7-A7CA-FF3E3DEE1183}">
  <sheetPr codeName="List5112">
    <tabColor rgb="FF66FF66"/>
  </sheetPr>
  <dimension ref="A1:O66"/>
  <sheetViews>
    <sheetView showGridLines="0" tabSelected="1" topLeftCell="B2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193" t="s">
        <v>42</v>
      </c>
      <c r="C1" s="194"/>
      <c r="D1" s="194"/>
      <c r="E1" s="194"/>
      <c r="F1" s="194"/>
      <c r="G1" s="194"/>
      <c r="H1" s="194"/>
      <c r="I1" s="194"/>
      <c r="J1" s="195"/>
    </row>
    <row r="2" spans="1:15" ht="23.25" customHeight="1" x14ac:dyDescent="0.2">
      <c r="A2" s="68"/>
      <c r="B2" s="69" t="s">
        <v>40</v>
      </c>
      <c r="C2" s="70"/>
      <c r="D2" s="187" t="s">
        <v>246</v>
      </c>
      <c r="E2" s="187"/>
      <c r="F2" s="187"/>
      <c r="G2" s="187"/>
      <c r="H2" s="187"/>
      <c r="I2" s="187"/>
      <c r="J2" s="188"/>
      <c r="O2" s="71"/>
    </row>
    <row r="3" spans="1:15" ht="23.25" customHeight="1" x14ac:dyDescent="0.2">
      <c r="A3" s="68"/>
      <c r="B3" s="72" t="s">
        <v>45</v>
      </c>
      <c r="C3" s="73"/>
      <c r="D3" s="206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68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68"/>
      <c r="B5" s="79" t="s">
        <v>21</v>
      </c>
      <c r="D5" s="80" t="s">
        <v>47</v>
      </c>
      <c r="E5" s="81"/>
      <c r="F5" s="81"/>
      <c r="G5" s="81"/>
      <c r="H5" s="82" t="s">
        <v>33</v>
      </c>
      <c r="I5" s="80"/>
      <c r="J5" s="83"/>
    </row>
    <row r="6" spans="1:15" ht="15.75" customHeight="1" x14ac:dyDescent="0.2">
      <c r="A6" s="68"/>
      <c r="B6" s="84"/>
      <c r="C6" s="81"/>
      <c r="D6" s="80" t="s">
        <v>48</v>
      </c>
      <c r="E6" s="81"/>
      <c r="F6" s="81"/>
      <c r="G6" s="81"/>
      <c r="H6" s="82" t="s">
        <v>34</v>
      </c>
      <c r="I6" s="80"/>
      <c r="J6" s="83"/>
    </row>
    <row r="7" spans="1:15" ht="15.75" customHeight="1" x14ac:dyDescent="0.2">
      <c r="A7" s="68"/>
      <c r="B7" s="85"/>
      <c r="C7" s="86" t="s">
        <v>49</v>
      </c>
      <c r="D7" s="87" t="s">
        <v>43</v>
      </c>
      <c r="E7" s="88"/>
      <c r="F7" s="88"/>
      <c r="G7" s="88"/>
      <c r="H7" s="89"/>
      <c r="I7" s="88"/>
      <c r="J7" s="90"/>
    </row>
    <row r="8" spans="1:15" ht="24" hidden="1" customHeight="1" x14ac:dyDescent="0.2">
      <c r="A8" s="68"/>
      <c r="B8" s="79" t="s">
        <v>19</v>
      </c>
      <c r="D8" s="91"/>
      <c r="H8" s="82" t="s">
        <v>33</v>
      </c>
      <c r="I8" s="91"/>
      <c r="J8" s="83"/>
    </row>
    <row r="9" spans="1:15" ht="15.75" hidden="1" customHeight="1" x14ac:dyDescent="0.2">
      <c r="A9" s="68"/>
      <c r="B9" s="68"/>
      <c r="D9" s="91"/>
      <c r="H9" s="82" t="s">
        <v>34</v>
      </c>
      <c r="I9" s="91"/>
      <c r="J9" s="83"/>
    </row>
    <row r="10" spans="1:15" ht="15.75" hidden="1" customHeight="1" x14ac:dyDescent="0.2">
      <c r="A10" s="68"/>
      <c r="B10" s="92"/>
      <c r="C10" s="93"/>
      <c r="D10" s="94"/>
      <c r="E10" s="89"/>
      <c r="F10" s="89"/>
      <c r="G10" s="95"/>
      <c r="H10" s="95"/>
      <c r="I10" s="96"/>
      <c r="J10" s="90"/>
    </row>
    <row r="11" spans="1:15" ht="24" customHeight="1" x14ac:dyDescent="0.2">
      <c r="A11" s="68"/>
      <c r="B11" s="79" t="s">
        <v>18</v>
      </c>
      <c r="D11" s="204"/>
      <c r="E11" s="204"/>
      <c r="F11" s="204"/>
      <c r="G11" s="204"/>
      <c r="H11" s="82" t="s">
        <v>33</v>
      </c>
      <c r="I11" s="9"/>
      <c r="J11" s="83"/>
    </row>
    <row r="12" spans="1:15" ht="15.75" customHeight="1" x14ac:dyDescent="0.2">
      <c r="A12" s="68"/>
      <c r="B12" s="84"/>
      <c r="C12" s="81"/>
      <c r="D12" s="223"/>
      <c r="E12" s="223"/>
      <c r="F12" s="223"/>
      <c r="G12" s="223"/>
      <c r="H12" s="82" t="s">
        <v>34</v>
      </c>
      <c r="I12" s="9"/>
      <c r="J12" s="83"/>
    </row>
    <row r="13" spans="1:15" ht="15.75" customHeight="1" x14ac:dyDescent="0.2">
      <c r="A13" s="68"/>
      <c r="B13" s="85"/>
      <c r="C13" s="10"/>
      <c r="D13" s="224"/>
      <c r="E13" s="224"/>
      <c r="F13" s="224"/>
      <c r="G13" s="224"/>
      <c r="H13" s="97"/>
      <c r="I13" s="88"/>
      <c r="J13" s="90"/>
    </row>
    <row r="14" spans="1:15" ht="24" hidden="1" customHeight="1" x14ac:dyDescent="0.2">
      <c r="A14" s="68"/>
      <c r="B14" s="98" t="s">
        <v>20</v>
      </c>
      <c r="C14" s="99"/>
      <c r="D14" s="100"/>
      <c r="E14" s="101"/>
      <c r="F14" s="101"/>
      <c r="G14" s="101"/>
      <c r="H14" s="102"/>
      <c r="I14" s="101"/>
      <c r="J14" s="103"/>
    </row>
    <row r="15" spans="1:15" ht="32.25" customHeight="1" x14ac:dyDescent="0.2">
      <c r="A15" s="68"/>
      <c r="B15" s="92" t="s">
        <v>31</v>
      </c>
      <c r="C15" s="104"/>
      <c r="D15" s="95"/>
      <c r="E15" s="192"/>
      <c r="F15" s="192"/>
      <c r="G15" s="221"/>
      <c r="H15" s="221"/>
      <c r="I15" s="221" t="s">
        <v>28</v>
      </c>
      <c r="J15" s="222"/>
    </row>
    <row r="16" spans="1:15" ht="23.25" customHeight="1" x14ac:dyDescent="0.2">
      <c r="A16" s="105" t="s">
        <v>23</v>
      </c>
      <c r="B16" s="106" t="s">
        <v>23</v>
      </c>
      <c r="C16" s="107"/>
      <c r="D16" s="108"/>
      <c r="E16" s="189"/>
      <c r="F16" s="190"/>
      <c r="G16" s="189"/>
      <c r="H16" s="190"/>
      <c r="I16" s="189">
        <f>SUMIF(F47:F62,A16,I47:I62)+SUMIF(F47:F62,"PSU",I47:I62)</f>
        <v>0</v>
      </c>
      <c r="J16" s="191"/>
    </row>
    <row r="17" spans="1:10" ht="23.25" customHeight="1" x14ac:dyDescent="0.2">
      <c r="A17" s="105" t="s">
        <v>24</v>
      </c>
      <c r="B17" s="106" t="s">
        <v>24</v>
      </c>
      <c r="C17" s="107"/>
      <c r="D17" s="108"/>
      <c r="E17" s="189"/>
      <c r="F17" s="190"/>
      <c r="G17" s="189"/>
      <c r="H17" s="190"/>
      <c r="I17" s="189">
        <f>SUMIF(F47:F62,A17,I47:I62)</f>
        <v>0</v>
      </c>
      <c r="J17" s="191"/>
    </row>
    <row r="18" spans="1:10" ht="23.25" customHeight="1" x14ac:dyDescent="0.2">
      <c r="A18" s="105" t="s">
        <v>25</v>
      </c>
      <c r="B18" s="106" t="s">
        <v>25</v>
      </c>
      <c r="C18" s="107"/>
      <c r="D18" s="108"/>
      <c r="E18" s="189"/>
      <c r="F18" s="190"/>
      <c r="G18" s="189"/>
      <c r="H18" s="190"/>
      <c r="I18" s="189">
        <f>SUMIF(F47:F62,A18,I47:I62)</f>
        <v>0</v>
      </c>
      <c r="J18" s="191"/>
    </row>
    <row r="19" spans="1:10" ht="23.25" customHeight="1" x14ac:dyDescent="0.2">
      <c r="A19" s="105" t="s">
        <v>85</v>
      </c>
      <c r="B19" s="106" t="s">
        <v>26</v>
      </c>
      <c r="C19" s="107"/>
      <c r="D19" s="108"/>
      <c r="E19" s="189"/>
      <c r="F19" s="190"/>
      <c r="G19" s="189"/>
      <c r="H19" s="190"/>
      <c r="I19" s="189">
        <f>SUMIF(F47:F62,A19,I47:I62)</f>
        <v>0</v>
      </c>
      <c r="J19" s="191"/>
    </row>
    <row r="20" spans="1:10" ht="23.25" customHeight="1" x14ac:dyDescent="0.2">
      <c r="A20" s="105" t="s">
        <v>86</v>
      </c>
      <c r="B20" s="106" t="s">
        <v>27</v>
      </c>
      <c r="C20" s="107"/>
      <c r="D20" s="108"/>
      <c r="E20" s="189"/>
      <c r="F20" s="190"/>
      <c r="G20" s="189"/>
      <c r="H20" s="190"/>
      <c r="I20" s="189">
        <f>SUMIF(F47:F62,A20,I47:I62)</f>
        <v>0</v>
      </c>
      <c r="J20" s="191"/>
    </row>
    <row r="21" spans="1:10" ht="23.25" customHeight="1" x14ac:dyDescent="0.2">
      <c r="A21" s="68"/>
      <c r="B21" s="109" t="s">
        <v>28</v>
      </c>
      <c r="C21" s="110"/>
      <c r="D21" s="111"/>
      <c r="E21" s="202"/>
      <c r="F21" s="203"/>
      <c r="G21" s="202"/>
      <c r="H21" s="203"/>
      <c r="I21" s="202">
        <f>SUM(I16:J20)</f>
        <v>0</v>
      </c>
      <c r="J21" s="205"/>
    </row>
    <row r="22" spans="1:10" ht="33.75" customHeight="1" x14ac:dyDescent="0.2">
      <c r="A22" s="68"/>
      <c r="B22" s="112" t="s">
        <v>32</v>
      </c>
      <c r="C22" s="107"/>
      <c r="D22" s="108"/>
      <c r="E22" s="113"/>
      <c r="F22" s="114"/>
      <c r="G22" s="115"/>
      <c r="H22" s="115"/>
      <c r="I22" s="115"/>
      <c r="J22" s="116"/>
    </row>
    <row r="23" spans="1:10" ht="0.75" customHeight="1" x14ac:dyDescent="0.2">
      <c r="A23" s="68"/>
      <c r="B23" s="117" t="s">
        <v>11</v>
      </c>
      <c r="C23" s="107"/>
      <c r="D23" s="108"/>
      <c r="E23" s="118">
        <v>12</v>
      </c>
      <c r="F23" s="114" t="s">
        <v>0</v>
      </c>
      <c r="G23" s="200">
        <f>ZakladDPHSniVypocet</f>
        <v>0</v>
      </c>
      <c r="H23" s="201"/>
      <c r="I23" s="201"/>
      <c r="J23" s="116" t="str">
        <f t="shared" ref="J23:J28" si="0">Mena</f>
        <v>CZK</v>
      </c>
    </row>
    <row r="24" spans="1:10" ht="23.25" hidden="1" customHeight="1" x14ac:dyDescent="0.2">
      <c r="A24" s="68"/>
      <c r="B24" s="117" t="s">
        <v>12</v>
      </c>
      <c r="C24" s="107"/>
      <c r="D24" s="108"/>
      <c r="E24" s="118">
        <f>SazbaDPH1</f>
        <v>12</v>
      </c>
      <c r="F24" s="114" t="s">
        <v>0</v>
      </c>
      <c r="G24" s="196">
        <f>ZakladDPHSni*SazbaDPH1/100</f>
        <v>0</v>
      </c>
      <c r="H24" s="197"/>
      <c r="I24" s="197"/>
      <c r="J24" s="116" t="str">
        <f t="shared" si="0"/>
        <v>CZK</v>
      </c>
    </row>
    <row r="25" spans="1:10" ht="23.25" customHeight="1" x14ac:dyDescent="0.2">
      <c r="A25" s="68"/>
      <c r="B25" s="117" t="s">
        <v>13</v>
      </c>
      <c r="C25" s="107"/>
      <c r="D25" s="108"/>
      <c r="E25" s="118">
        <v>21</v>
      </c>
      <c r="F25" s="114" t="s">
        <v>0</v>
      </c>
      <c r="G25" s="200">
        <f>I21</f>
        <v>0</v>
      </c>
      <c r="H25" s="201"/>
      <c r="I25" s="201"/>
      <c r="J25" s="116" t="str">
        <f t="shared" si="0"/>
        <v>CZK</v>
      </c>
    </row>
    <row r="26" spans="1:10" ht="23.25" customHeight="1" x14ac:dyDescent="0.2">
      <c r="A26" s="68"/>
      <c r="B26" s="119" t="s">
        <v>14</v>
      </c>
      <c r="C26" s="120"/>
      <c r="D26" s="95"/>
      <c r="E26" s="121">
        <f>SazbaDPH2</f>
        <v>21</v>
      </c>
      <c r="F26" s="122" t="s">
        <v>0</v>
      </c>
      <c r="G26" s="196">
        <f>ZakladDPHZakl*SazbaDPH2/100</f>
        <v>0</v>
      </c>
      <c r="H26" s="197"/>
      <c r="I26" s="197"/>
      <c r="J26" s="123" t="str">
        <f t="shared" si="0"/>
        <v>CZK</v>
      </c>
    </row>
    <row r="27" spans="1:10" ht="23.25" customHeight="1" thickBot="1" x14ac:dyDescent="0.25">
      <c r="A27" s="68"/>
      <c r="B27" s="79" t="s">
        <v>4</v>
      </c>
      <c r="C27" s="124"/>
      <c r="D27" s="125"/>
      <c r="E27" s="124"/>
      <c r="F27" s="126"/>
      <c r="G27" s="198">
        <f>0</f>
        <v>0</v>
      </c>
      <c r="H27" s="198"/>
      <c r="I27" s="198"/>
      <c r="J27" s="127" t="str">
        <f t="shared" si="0"/>
        <v>CZK</v>
      </c>
    </row>
    <row r="28" spans="1:10" ht="27.75" hidden="1" customHeight="1" thickBot="1" x14ac:dyDescent="0.25">
      <c r="A28" s="68"/>
      <c r="B28" s="128" t="s">
        <v>22</v>
      </c>
      <c r="C28" s="129"/>
      <c r="D28" s="129"/>
      <c r="E28" s="130"/>
      <c r="F28" s="131"/>
      <c r="G28" s="220">
        <f>ZakladDPHSniVypocet+ZakladDPHZaklVypocet</f>
        <v>0</v>
      </c>
      <c r="H28" s="220"/>
      <c r="I28" s="220"/>
      <c r="J28" s="132" t="str">
        <f t="shared" si="0"/>
        <v>CZK</v>
      </c>
    </row>
    <row r="29" spans="1:10" ht="27.75" customHeight="1" thickBot="1" x14ac:dyDescent="0.25">
      <c r="A29" s="68"/>
      <c r="B29" s="128" t="s">
        <v>35</v>
      </c>
      <c r="C29" s="133"/>
      <c r="D29" s="133"/>
      <c r="E29" s="133"/>
      <c r="F29" s="133"/>
      <c r="G29" s="199">
        <f>ZakladDPHSni+DPHSni+ZakladDPHZakl+DPHZakl+Zaokrouhleni</f>
        <v>0</v>
      </c>
      <c r="H29" s="199"/>
      <c r="I29" s="199"/>
      <c r="J29" s="134" t="s">
        <v>52</v>
      </c>
    </row>
    <row r="30" spans="1:10" x14ac:dyDescent="0.2">
      <c r="A30" s="68"/>
      <c r="B30" s="68"/>
      <c r="J30" s="135"/>
    </row>
    <row r="31" spans="1:10" ht="30" customHeight="1" x14ac:dyDescent="0.2">
      <c r="A31" s="68"/>
      <c r="B31" s="68"/>
      <c r="J31" s="135"/>
    </row>
    <row r="32" spans="1:10" ht="18.75" customHeight="1" x14ac:dyDescent="0.2">
      <c r="A32" s="68"/>
      <c r="B32" s="136"/>
      <c r="C32" s="137" t="s">
        <v>10</v>
      </c>
      <c r="D32" s="138"/>
      <c r="E32" s="138"/>
      <c r="F32" s="137" t="s">
        <v>9</v>
      </c>
      <c r="G32" s="138"/>
      <c r="H32" s="139"/>
      <c r="I32" s="138"/>
      <c r="J32" s="135"/>
    </row>
    <row r="33" spans="1:10" ht="47.25" customHeight="1" x14ac:dyDescent="0.2">
      <c r="A33" s="68"/>
      <c r="B33" s="68"/>
      <c r="J33" s="135"/>
    </row>
    <row r="34" spans="1:10" s="6" customFormat="1" ht="18.75" customHeight="1" x14ac:dyDescent="0.2">
      <c r="A34" s="140"/>
      <c r="B34" s="140"/>
      <c r="D34" s="186"/>
      <c r="E34" s="186"/>
      <c r="G34" s="186"/>
      <c r="H34" s="186"/>
      <c r="I34" s="186"/>
      <c r="J34" s="141"/>
    </row>
    <row r="35" spans="1:10" x14ac:dyDescent="0.2">
      <c r="A35" s="68"/>
      <c r="B35" s="68"/>
      <c r="D35" s="225" t="s">
        <v>2</v>
      </c>
      <c r="E35" s="225"/>
      <c r="H35" s="142" t="s">
        <v>3</v>
      </c>
      <c r="J35" s="135"/>
    </row>
    <row r="36" spans="1:10" ht="13.5" thickBot="1" x14ac:dyDescent="0.25">
      <c r="A36" s="143"/>
      <c r="B36" s="143"/>
      <c r="C36" s="144"/>
      <c r="D36" s="144"/>
      <c r="E36" s="144"/>
      <c r="F36" s="144"/>
      <c r="G36" s="144"/>
      <c r="H36" s="144"/>
      <c r="I36" s="144"/>
      <c r="J36" s="145"/>
    </row>
    <row r="37" spans="1:10" ht="27" hidden="1" customHeight="1" x14ac:dyDescent="0.25">
      <c r="B37" s="146" t="s">
        <v>15</v>
      </c>
      <c r="C37" s="147"/>
      <c r="D37" s="147"/>
      <c r="E37" s="147"/>
      <c r="F37" s="148"/>
      <c r="G37" s="148"/>
      <c r="H37" s="148"/>
      <c r="I37" s="148"/>
      <c r="J37" s="147"/>
    </row>
    <row r="38" spans="1:10" ht="25.5" hidden="1" customHeight="1" x14ac:dyDescent="0.2">
      <c r="A38" s="149" t="s">
        <v>37</v>
      </c>
      <c r="B38" s="150" t="s">
        <v>16</v>
      </c>
      <c r="C38" s="151" t="s">
        <v>5</v>
      </c>
      <c r="D38" s="152"/>
      <c r="E38" s="152"/>
      <c r="F38" s="153" t="str">
        <f>B23</f>
        <v>Základ pro sníženou DPH</v>
      </c>
      <c r="G38" s="153" t="str">
        <f>B25</f>
        <v>Základ pro základní DPH</v>
      </c>
      <c r="H38" s="154" t="s">
        <v>17</v>
      </c>
      <c r="I38" s="154" t="s">
        <v>1</v>
      </c>
      <c r="J38" s="155" t="s">
        <v>0</v>
      </c>
    </row>
    <row r="39" spans="1:10" ht="25.5" hidden="1" customHeight="1" x14ac:dyDescent="0.2">
      <c r="A39" s="149">
        <v>1</v>
      </c>
      <c r="B39" s="156" t="s">
        <v>50</v>
      </c>
      <c r="C39" s="208" t="s">
        <v>46</v>
      </c>
      <c r="D39" s="208"/>
      <c r="E39" s="209"/>
      <c r="F39" s="157">
        <f>'Rozpočet Pol'!AC95</f>
        <v>0</v>
      </c>
      <c r="G39" s="158">
        <f>'Rozpočet Pol'!AD95</f>
        <v>0</v>
      </c>
      <c r="H39" s="159">
        <f>(F39*SazbaDPH1/100)+(G39*SazbaDPH2/100)</f>
        <v>0</v>
      </c>
      <c r="I39" s="159">
        <f>F39+G39+H39</f>
        <v>0</v>
      </c>
      <c r="J39" s="160" t="str">
        <f>IF(CenaCelkemVypocet=0,"",I39/CenaCelkemVypocet*100)</f>
        <v/>
      </c>
    </row>
    <row r="40" spans="1:10" ht="25.5" hidden="1" customHeight="1" x14ac:dyDescent="0.2">
      <c r="A40" s="149"/>
      <c r="B40" s="210" t="s">
        <v>51</v>
      </c>
      <c r="C40" s="211"/>
      <c r="D40" s="211"/>
      <c r="E40" s="212"/>
      <c r="F40" s="161">
        <f>SUMIF(A39:A39,"=1",F39:F39)</f>
        <v>0</v>
      </c>
      <c r="G40" s="162">
        <f>SUMIF(A39:A39,"=1",G39:G39)</f>
        <v>0</v>
      </c>
      <c r="H40" s="162">
        <f>SUMIF(A39:A39,"=1",H39:H39)</f>
        <v>0</v>
      </c>
      <c r="I40" s="162">
        <f>SUMIF(A39:A39,"=1",I39:I39)</f>
        <v>0</v>
      </c>
      <c r="J40" s="163">
        <f>SUMIF(A39:A39,"=1",J39:J39)</f>
        <v>0</v>
      </c>
    </row>
    <row r="44" spans="1:10" ht="15.75" x14ac:dyDescent="0.25">
      <c r="B44" s="164" t="s">
        <v>53</v>
      </c>
    </row>
    <row r="46" spans="1:10" ht="25.5" customHeight="1" x14ac:dyDescent="0.2">
      <c r="A46" s="165"/>
      <c r="B46" s="166" t="s">
        <v>16</v>
      </c>
      <c r="C46" s="166" t="s">
        <v>5</v>
      </c>
      <c r="D46" s="167"/>
      <c r="E46" s="167"/>
      <c r="F46" s="168" t="s">
        <v>54</v>
      </c>
      <c r="G46" s="168"/>
      <c r="H46" s="168"/>
      <c r="I46" s="213" t="s">
        <v>28</v>
      </c>
      <c r="J46" s="214"/>
    </row>
    <row r="47" spans="1:10" ht="25.5" customHeight="1" x14ac:dyDescent="0.2">
      <c r="A47" s="169"/>
      <c r="B47" s="170" t="s">
        <v>55</v>
      </c>
      <c r="C47" s="217" t="s">
        <v>56</v>
      </c>
      <c r="D47" s="218"/>
      <c r="E47" s="219"/>
      <c r="F47" s="171" t="s">
        <v>23</v>
      </c>
      <c r="G47" s="172"/>
      <c r="H47" s="172"/>
      <c r="I47" s="215">
        <f>'Rozpočet Pol'!G8</f>
        <v>0</v>
      </c>
      <c r="J47" s="216"/>
    </row>
    <row r="48" spans="1:10" ht="25.5" customHeight="1" x14ac:dyDescent="0.2">
      <c r="A48" s="169"/>
      <c r="B48" s="173" t="s">
        <v>57</v>
      </c>
      <c r="C48" s="228" t="s">
        <v>58</v>
      </c>
      <c r="D48" s="229"/>
      <c r="E48" s="230"/>
      <c r="F48" s="174" t="s">
        <v>23</v>
      </c>
      <c r="G48" s="175"/>
      <c r="H48" s="175"/>
      <c r="I48" s="226">
        <f>'Rozpočet Pol'!G14</f>
        <v>0</v>
      </c>
      <c r="J48" s="227"/>
    </row>
    <row r="49" spans="1:10" ht="25.5" customHeight="1" x14ac:dyDescent="0.2">
      <c r="A49" s="169"/>
      <c r="B49" s="173" t="s">
        <v>59</v>
      </c>
      <c r="C49" s="228" t="s">
        <v>60</v>
      </c>
      <c r="D49" s="229"/>
      <c r="E49" s="230"/>
      <c r="F49" s="174" t="s">
        <v>23</v>
      </c>
      <c r="G49" s="175"/>
      <c r="H49" s="175"/>
      <c r="I49" s="226">
        <f>'Rozpočet Pol'!G17</f>
        <v>0</v>
      </c>
      <c r="J49" s="227"/>
    </row>
    <row r="50" spans="1:10" ht="25.5" customHeight="1" x14ac:dyDescent="0.2">
      <c r="A50" s="169"/>
      <c r="B50" s="173" t="s">
        <v>61</v>
      </c>
      <c r="C50" s="228" t="s">
        <v>62</v>
      </c>
      <c r="D50" s="229"/>
      <c r="E50" s="230"/>
      <c r="F50" s="174" t="s">
        <v>23</v>
      </c>
      <c r="G50" s="175"/>
      <c r="H50" s="175"/>
      <c r="I50" s="226">
        <f>'Rozpočet Pol'!G24</f>
        <v>0</v>
      </c>
      <c r="J50" s="227"/>
    </row>
    <row r="51" spans="1:10" ht="25.5" customHeight="1" x14ac:dyDescent="0.2">
      <c r="A51" s="169"/>
      <c r="B51" s="173" t="s">
        <v>63</v>
      </c>
      <c r="C51" s="228" t="s">
        <v>64</v>
      </c>
      <c r="D51" s="229"/>
      <c r="E51" s="230"/>
      <c r="F51" s="174" t="s">
        <v>23</v>
      </c>
      <c r="G51" s="175"/>
      <c r="H51" s="175"/>
      <c r="I51" s="226">
        <f>'Rozpočet Pol'!G30</f>
        <v>0</v>
      </c>
      <c r="J51" s="227"/>
    </row>
    <row r="52" spans="1:10" ht="25.5" customHeight="1" x14ac:dyDescent="0.2">
      <c r="A52" s="169"/>
      <c r="B52" s="173" t="s">
        <v>65</v>
      </c>
      <c r="C52" s="228" t="s">
        <v>66</v>
      </c>
      <c r="D52" s="229"/>
      <c r="E52" s="230"/>
      <c r="F52" s="174" t="s">
        <v>23</v>
      </c>
      <c r="G52" s="175"/>
      <c r="H52" s="175"/>
      <c r="I52" s="226">
        <f>'Rozpočet Pol'!G32</f>
        <v>0</v>
      </c>
      <c r="J52" s="227"/>
    </row>
    <row r="53" spans="1:10" ht="25.5" customHeight="1" x14ac:dyDescent="0.2">
      <c r="A53" s="169"/>
      <c r="B53" s="173" t="s">
        <v>67</v>
      </c>
      <c r="C53" s="228" t="s">
        <v>68</v>
      </c>
      <c r="D53" s="229"/>
      <c r="E53" s="230"/>
      <c r="F53" s="174" t="s">
        <v>23</v>
      </c>
      <c r="G53" s="175"/>
      <c r="H53" s="175"/>
      <c r="I53" s="226">
        <f>'Rozpočet Pol'!G48</f>
        <v>0</v>
      </c>
      <c r="J53" s="227"/>
    </row>
    <row r="54" spans="1:10" ht="25.5" customHeight="1" x14ac:dyDescent="0.2">
      <c r="A54" s="169"/>
      <c r="B54" s="173" t="s">
        <v>69</v>
      </c>
      <c r="C54" s="228" t="s">
        <v>70</v>
      </c>
      <c r="D54" s="229"/>
      <c r="E54" s="230"/>
      <c r="F54" s="174" t="s">
        <v>24</v>
      </c>
      <c r="G54" s="175"/>
      <c r="H54" s="175"/>
      <c r="I54" s="226">
        <f>'Rozpočet Pol'!G50</f>
        <v>0</v>
      </c>
      <c r="J54" s="227"/>
    </row>
    <row r="55" spans="1:10" ht="25.5" customHeight="1" x14ac:dyDescent="0.2">
      <c r="A55" s="169"/>
      <c r="B55" s="173" t="s">
        <v>71</v>
      </c>
      <c r="C55" s="228" t="s">
        <v>72</v>
      </c>
      <c r="D55" s="229"/>
      <c r="E55" s="230"/>
      <c r="F55" s="174" t="s">
        <v>24</v>
      </c>
      <c r="G55" s="175"/>
      <c r="H55" s="175"/>
      <c r="I55" s="226">
        <f>'Rozpočet Pol'!G55</f>
        <v>0</v>
      </c>
      <c r="J55" s="227"/>
    </row>
    <row r="56" spans="1:10" ht="25.5" customHeight="1" x14ac:dyDescent="0.2">
      <c r="A56" s="169"/>
      <c r="B56" s="173" t="s">
        <v>73</v>
      </c>
      <c r="C56" s="228" t="s">
        <v>74</v>
      </c>
      <c r="D56" s="229"/>
      <c r="E56" s="230"/>
      <c r="F56" s="174" t="s">
        <v>24</v>
      </c>
      <c r="G56" s="175"/>
      <c r="H56" s="175"/>
      <c r="I56" s="226">
        <f>'Rozpočet Pol'!G57</f>
        <v>0</v>
      </c>
      <c r="J56" s="227"/>
    </row>
    <row r="57" spans="1:10" ht="25.5" customHeight="1" x14ac:dyDescent="0.2">
      <c r="A57" s="169"/>
      <c r="B57" s="173" t="s">
        <v>75</v>
      </c>
      <c r="C57" s="228" t="s">
        <v>76</v>
      </c>
      <c r="D57" s="229"/>
      <c r="E57" s="230"/>
      <c r="F57" s="174" t="s">
        <v>24</v>
      </c>
      <c r="G57" s="175"/>
      <c r="H57" s="175"/>
      <c r="I57" s="226">
        <f>'Rozpočet Pol'!G62</f>
        <v>0</v>
      </c>
      <c r="J57" s="227"/>
    </row>
    <row r="58" spans="1:10" ht="25.5" customHeight="1" x14ac:dyDescent="0.2">
      <c r="A58" s="169"/>
      <c r="B58" s="173" t="s">
        <v>77</v>
      </c>
      <c r="C58" s="228" t="s">
        <v>78</v>
      </c>
      <c r="D58" s="229"/>
      <c r="E58" s="230"/>
      <c r="F58" s="174" t="s">
        <v>24</v>
      </c>
      <c r="G58" s="175"/>
      <c r="H58" s="175"/>
      <c r="I58" s="226">
        <f>'Rozpočet Pol'!G68</f>
        <v>0</v>
      </c>
      <c r="J58" s="227"/>
    </row>
    <row r="59" spans="1:10" ht="25.5" customHeight="1" x14ac:dyDescent="0.2">
      <c r="A59" s="169"/>
      <c r="B59" s="173" t="s">
        <v>79</v>
      </c>
      <c r="C59" s="228" t="s">
        <v>80</v>
      </c>
      <c r="D59" s="229"/>
      <c r="E59" s="230"/>
      <c r="F59" s="174" t="s">
        <v>24</v>
      </c>
      <c r="G59" s="175"/>
      <c r="H59" s="175"/>
      <c r="I59" s="226">
        <f>'Rozpočet Pol'!G79</f>
        <v>0</v>
      </c>
      <c r="J59" s="227"/>
    </row>
    <row r="60" spans="1:10" ht="25.5" customHeight="1" x14ac:dyDescent="0.2">
      <c r="A60" s="169"/>
      <c r="B60" s="173" t="s">
        <v>81</v>
      </c>
      <c r="C60" s="228" t="s">
        <v>82</v>
      </c>
      <c r="D60" s="229"/>
      <c r="E60" s="230"/>
      <c r="F60" s="174" t="s">
        <v>25</v>
      </c>
      <c r="G60" s="175"/>
      <c r="H60" s="175"/>
      <c r="I60" s="226">
        <f>'Rozpočet Pol'!G82</f>
        <v>0</v>
      </c>
      <c r="J60" s="227"/>
    </row>
    <row r="61" spans="1:10" ht="25.5" customHeight="1" x14ac:dyDescent="0.2">
      <c r="A61" s="169"/>
      <c r="B61" s="173" t="s">
        <v>83</v>
      </c>
      <c r="C61" s="228" t="s">
        <v>84</v>
      </c>
      <c r="D61" s="229"/>
      <c r="E61" s="230"/>
      <c r="F61" s="174" t="s">
        <v>23</v>
      </c>
      <c r="G61" s="175"/>
      <c r="H61" s="175"/>
      <c r="I61" s="226">
        <f>'Rozpočet Pol'!G84</f>
        <v>0</v>
      </c>
      <c r="J61" s="227"/>
    </row>
    <row r="62" spans="1:10" ht="25.5" customHeight="1" x14ac:dyDescent="0.2">
      <c r="A62" s="169"/>
      <c r="B62" s="176" t="s">
        <v>85</v>
      </c>
      <c r="C62" s="235" t="s">
        <v>26</v>
      </c>
      <c r="D62" s="236"/>
      <c r="E62" s="237"/>
      <c r="F62" s="177" t="s">
        <v>85</v>
      </c>
      <c r="G62" s="178"/>
      <c r="H62" s="178"/>
      <c r="I62" s="233">
        <f>'Rozpočet Pol'!G91</f>
        <v>0</v>
      </c>
      <c r="J62" s="234"/>
    </row>
    <row r="63" spans="1:10" ht="25.5" customHeight="1" x14ac:dyDescent="0.2">
      <c r="A63" s="179"/>
      <c r="B63" s="180" t="s">
        <v>1</v>
      </c>
      <c r="C63" s="180"/>
      <c r="D63" s="181"/>
      <c r="E63" s="181"/>
      <c r="F63" s="182"/>
      <c r="G63" s="183"/>
      <c r="H63" s="183"/>
      <c r="I63" s="231">
        <f>SUM(I47:I62)</f>
        <v>0</v>
      </c>
      <c r="J63" s="232"/>
    </row>
    <row r="64" spans="1:10" x14ac:dyDescent="0.2">
      <c r="F64" s="184"/>
      <c r="G64" s="184"/>
      <c r="H64" s="184"/>
      <c r="I64" s="184"/>
      <c r="J64" s="184"/>
    </row>
    <row r="65" spans="6:10" x14ac:dyDescent="0.2">
      <c r="F65" s="184"/>
      <c r="G65" s="184"/>
      <c r="H65" s="184"/>
      <c r="I65" s="184"/>
      <c r="J65" s="184"/>
    </row>
    <row r="66" spans="6:10" x14ac:dyDescent="0.2">
      <c r="F66" s="184"/>
      <c r="G66" s="184"/>
      <c r="H66" s="184"/>
      <c r="I66" s="184"/>
      <c r="J66" s="184"/>
    </row>
  </sheetData>
  <sheetProtection algorithmName="SHA-512" hashValue="VArPmPUebM7XkylYE5ydQXtiPAC5dLG060fJti8+tBUBmctSfQTlgCspQWfAj61cGQdcPKbauFVV31mC7MDQzQ==" saltValue="vteHbTes13lmdme4UMtAtw==" spinCount="100000" sheet="1" objects="1" scenarios="1" formatCells="0" formatColumns="0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I63:J63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A8673-4ADE-4B3F-9A3C-427756784F52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8" t="s">
        <v>41</v>
      </c>
      <c r="B2" s="7"/>
      <c r="C2" s="240"/>
      <c r="D2" s="240"/>
      <c r="E2" s="240"/>
      <c r="F2" s="240"/>
      <c r="G2" s="241"/>
    </row>
    <row r="3" spans="1:7" ht="24.95" hidden="1" customHeight="1" x14ac:dyDescent="0.2">
      <c r="A3" s="8" t="s">
        <v>7</v>
      </c>
      <c r="B3" s="7"/>
      <c r="C3" s="240"/>
      <c r="D3" s="240"/>
      <c r="E3" s="240"/>
      <c r="F3" s="240"/>
      <c r="G3" s="241"/>
    </row>
    <row r="4" spans="1:7" ht="24.95" hidden="1" customHeight="1" x14ac:dyDescent="0.2">
      <c r="A4" s="8" t="s">
        <v>8</v>
      </c>
      <c r="B4" s="7"/>
      <c r="C4" s="240"/>
      <c r="D4" s="240"/>
      <c r="E4" s="240"/>
      <c r="F4" s="240"/>
      <c r="G4" s="24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B8B67-EBA4-458F-BAD6-6AC326A1C634}">
  <sheetPr>
    <outlinePr summaryBelow="0"/>
  </sheetPr>
  <dimension ref="A1:BH105"/>
  <sheetViews>
    <sheetView topLeftCell="A73" workbookViewId="0">
      <selection activeCell="E89" sqref="E89:F89"/>
    </sheetView>
  </sheetViews>
  <sheetFormatPr defaultRowHeight="12.75" outlineLevelRow="1" x14ac:dyDescent="0.2"/>
  <cols>
    <col min="1" max="1" width="4.28515625" customWidth="1"/>
    <col min="2" max="2" width="14.42578125" style="11" customWidth="1"/>
    <col min="3" max="3" width="38.28515625" style="1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88</v>
      </c>
    </row>
    <row r="2" spans="1:60" ht="25.15" customHeight="1" x14ac:dyDescent="0.2">
      <c r="A2" s="14" t="s">
        <v>87</v>
      </c>
      <c r="B2" s="12"/>
      <c r="C2" s="255" t="s">
        <v>46</v>
      </c>
      <c r="D2" s="256"/>
      <c r="E2" s="256"/>
      <c r="F2" s="256"/>
      <c r="G2" s="257"/>
      <c r="AE2" t="s">
        <v>89</v>
      </c>
    </row>
    <row r="3" spans="1:60" ht="25.15" customHeight="1" x14ac:dyDescent="0.2">
      <c r="A3" s="15" t="s">
        <v>7</v>
      </c>
      <c r="B3" s="13"/>
      <c r="C3" s="258" t="s">
        <v>43</v>
      </c>
      <c r="D3" s="259"/>
      <c r="E3" s="259"/>
      <c r="F3" s="259"/>
      <c r="G3" s="260"/>
      <c r="AE3" t="s">
        <v>90</v>
      </c>
    </row>
    <row r="4" spans="1:60" ht="25.15" hidden="1" customHeight="1" x14ac:dyDescent="0.2">
      <c r="A4" s="15" t="s">
        <v>8</v>
      </c>
      <c r="B4" s="13"/>
      <c r="C4" s="258"/>
      <c r="D4" s="259"/>
      <c r="E4" s="259"/>
      <c r="F4" s="259"/>
      <c r="G4" s="260"/>
      <c r="AE4" t="s">
        <v>91</v>
      </c>
    </row>
    <row r="5" spans="1:60" hidden="1" x14ac:dyDescent="0.2">
      <c r="A5" s="16" t="s">
        <v>92</v>
      </c>
      <c r="B5" s="17"/>
      <c r="C5" s="17"/>
      <c r="D5" s="18"/>
      <c r="E5" s="18"/>
      <c r="F5" s="18"/>
      <c r="G5" s="19"/>
      <c r="AE5" t="s">
        <v>93</v>
      </c>
    </row>
    <row r="7" spans="1:60" ht="38.25" x14ac:dyDescent="0.2">
      <c r="A7" s="24" t="s">
        <v>94</v>
      </c>
      <c r="B7" s="25" t="s">
        <v>95</v>
      </c>
      <c r="C7" s="25" t="s">
        <v>96</v>
      </c>
      <c r="D7" s="24" t="s">
        <v>97</v>
      </c>
      <c r="E7" s="24" t="s">
        <v>98</v>
      </c>
      <c r="F7" s="20" t="s">
        <v>99</v>
      </c>
      <c r="G7" s="41" t="s">
        <v>28</v>
      </c>
      <c r="H7" s="42" t="s">
        <v>29</v>
      </c>
      <c r="I7" s="42" t="s">
        <v>100</v>
      </c>
      <c r="J7" s="42" t="s">
        <v>30</v>
      </c>
      <c r="K7" s="42" t="s">
        <v>101</v>
      </c>
      <c r="L7" s="42" t="s">
        <v>102</v>
      </c>
      <c r="M7" s="42" t="s">
        <v>103</v>
      </c>
      <c r="N7" s="42" t="s">
        <v>104</v>
      </c>
      <c r="O7" s="42" t="s">
        <v>105</v>
      </c>
      <c r="P7" s="42" t="s">
        <v>106</v>
      </c>
      <c r="Q7" s="42" t="s">
        <v>107</v>
      </c>
      <c r="R7" s="42" t="s">
        <v>108</v>
      </c>
      <c r="S7" s="42" t="s">
        <v>109</v>
      </c>
      <c r="T7" s="42" t="s">
        <v>110</v>
      </c>
      <c r="U7" s="27" t="s">
        <v>111</v>
      </c>
    </row>
    <row r="8" spans="1:60" x14ac:dyDescent="0.2">
      <c r="A8" s="43" t="s">
        <v>112</v>
      </c>
      <c r="B8" s="44" t="s">
        <v>55</v>
      </c>
      <c r="C8" s="45" t="s">
        <v>56</v>
      </c>
      <c r="D8" s="46"/>
      <c r="E8" s="47"/>
      <c r="F8" s="48"/>
      <c r="G8" s="48">
        <f>SUMIF(AE9:AE13,"&lt;&gt;NOR",G9:G13)</f>
        <v>0</v>
      </c>
      <c r="H8" s="48"/>
      <c r="I8" s="48">
        <f>SUM(I9:I13)</f>
        <v>0</v>
      </c>
      <c r="J8" s="48"/>
      <c r="K8" s="48">
        <f>SUM(K9:K13)</f>
        <v>0</v>
      </c>
      <c r="L8" s="48"/>
      <c r="M8" s="48">
        <f>SUM(M9:M13)</f>
        <v>0</v>
      </c>
      <c r="N8" s="26"/>
      <c r="O8" s="26">
        <f>SUM(O9:O13)</f>
        <v>2.38</v>
      </c>
      <c r="P8" s="26"/>
      <c r="Q8" s="26">
        <f>SUM(Q9:Q13)</f>
        <v>0</v>
      </c>
      <c r="R8" s="26"/>
      <c r="S8" s="26"/>
      <c r="T8" s="43"/>
      <c r="U8" s="26">
        <f>SUM(U9:U13)</f>
        <v>16.439999999999998</v>
      </c>
      <c r="AE8" t="s">
        <v>113</v>
      </c>
    </row>
    <row r="9" spans="1:60" ht="22.5" outlineLevel="1" x14ac:dyDescent="0.2">
      <c r="A9" s="22">
        <v>1</v>
      </c>
      <c r="B9" s="22" t="s">
        <v>114</v>
      </c>
      <c r="C9" s="60" t="s">
        <v>115</v>
      </c>
      <c r="D9" s="28" t="s">
        <v>116</v>
      </c>
      <c r="E9" s="35">
        <v>2.4</v>
      </c>
      <c r="F9" s="38"/>
      <c r="G9" s="39">
        <f>ROUND(E9*F9,2)</f>
        <v>0</v>
      </c>
      <c r="H9" s="39"/>
      <c r="I9" s="39">
        <f>ROUND(E9*H9,2)</f>
        <v>0</v>
      </c>
      <c r="J9" s="39"/>
      <c r="K9" s="39">
        <f>ROUND(E9*J9,2)</f>
        <v>0</v>
      </c>
      <c r="L9" s="39">
        <v>0</v>
      </c>
      <c r="M9" s="39">
        <f>G9*(1+L9/100)</f>
        <v>0</v>
      </c>
      <c r="N9" s="29">
        <v>0</v>
      </c>
      <c r="O9" s="29">
        <f>ROUND(E9*N9,5)</f>
        <v>0</v>
      </c>
      <c r="P9" s="29">
        <v>0</v>
      </c>
      <c r="Q9" s="29">
        <f>ROUND(E9*P9,5)</f>
        <v>0</v>
      </c>
      <c r="R9" s="29"/>
      <c r="S9" s="29"/>
      <c r="T9" s="30">
        <v>5.9139999999999997</v>
      </c>
      <c r="U9" s="29">
        <f>ROUND(E9*T9,2)</f>
        <v>14.19</v>
      </c>
      <c r="V9" s="21"/>
      <c r="W9" s="21"/>
      <c r="X9" s="21"/>
      <c r="Y9" s="21"/>
      <c r="Z9" s="21"/>
      <c r="AA9" s="21"/>
      <c r="AB9" s="21"/>
      <c r="AC9" s="21"/>
      <c r="AD9" s="21"/>
      <c r="AE9" s="21" t="s">
        <v>117</v>
      </c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</row>
    <row r="10" spans="1:60" outlineLevel="1" x14ac:dyDescent="0.2">
      <c r="A10" s="22"/>
      <c r="B10" s="22"/>
      <c r="C10" s="61" t="s">
        <v>118</v>
      </c>
      <c r="D10" s="31"/>
      <c r="E10" s="36">
        <v>2.4</v>
      </c>
      <c r="F10" s="39"/>
      <c r="G10" s="39"/>
      <c r="H10" s="39"/>
      <c r="I10" s="39"/>
      <c r="J10" s="39"/>
      <c r="K10" s="39"/>
      <c r="L10" s="39"/>
      <c r="M10" s="39"/>
      <c r="N10" s="29"/>
      <c r="O10" s="29"/>
      <c r="P10" s="29"/>
      <c r="Q10" s="29"/>
      <c r="R10" s="29"/>
      <c r="S10" s="29"/>
      <c r="T10" s="30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 t="s">
        <v>119</v>
      </c>
      <c r="AF10" s="21">
        <v>0</v>
      </c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</row>
    <row r="11" spans="1:60" outlineLevel="1" x14ac:dyDescent="0.2">
      <c r="A11" s="22">
        <v>2</v>
      </c>
      <c r="B11" s="22" t="s">
        <v>120</v>
      </c>
      <c r="C11" s="60" t="s">
        <v>121</v>
      </c>
      <c r="D11" s="28" t="s">
        <v>116</v>
      </c>
      <c r="E11" s="35">
        <v>2.4</v>
      </c>
      <c r="F11" s="38"/>
      <c r="G11" s="39">
        <f>ROUND(E11*F11,2)</f>
        <v>0</v>
      </c>
      <c r="H11" s="39"/>
      <c r="I11" s="39">
        <f>ROUND(E11*H11,2)</f>
        <v>0</v>
      </c>
      <c r="J11" s="39"/>
      <c r="K11" s="39">
        <f>ROUND(E11*J11,2)</f>
        <v>0</v>
      </c>
      <c r="L11" s="39">
        <v>0</v>
      </c>
      <c r="M11" s="39">
        <f>G11*(1+L11/100)</f>
        <v>0</v>
      </c>
      <c r="N11" s="29">
        <v>0</v>
      </c>
      <c r="O11" s="29">
        <f>ROUND(E11*N11,5)</f>
        <v>0</v>
      </c>
      <c r="P11" s="29">
        <v>0</v>
      </c>
      <c r="Q11" s="29">
        <f>ROUND(E11*P11,5)</f>
        <v>0</v>
      </c>
      <c r="R11" s="29"/>
      <c r="S11" s="29"/>
      <c r="T11" s="30">
        <v>1.0999999999999999E-2</v>
      </c>
      <c r="U11" s="29">
        <f>ROUND(E11*T11,2)</f>
        <v>0.03</v>
      </c>
      <c r="V11" s="21"/>
      <c r="W11" s="21"/>
      <c r="X11" s="21"/>
      <c r="Y11" s="21"/>
      <c r="Z11" s="21"/>
      <c r="AA11" s="21"/>
      <c r="AB11" s="21"/>
      <c r="AC11" s="21"/>
      <c r="AD11" s="21"/>
      <c r="AE11" s="21" t="s">
        <v>122</v>
      </c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</row>
    <row r="12" spans="1:60" ht="22.5" outlineLevel="1" x14ac:dyDescent="0.2">
      <c r="A12" s="22">
        <v>3</v>
      </c>
      <c r="B12" s="22" t="s">
        <v>123</v>
      </c>
      <c r="C12" s="60" t="s">
        <v>124</v>
      </c>
      <c r="D12" s="28" t="s">
        <v>116</v>
      </c>
      <c r="E12" s="35">
        <v>2.4</v>
      </c>
      <c r="F12" s="38"/>
      <c r="G12" s="39">
        <f>ROUND(E12*F12,2)</f>
        <v>0</v>
      </c>
      <c r="H12" s="39"/>
      <c r="I12" s="39">
        <f>ROUND(E12*H12,2)</f>
        <v>0</v>
      </c>
      <c r="J12" s="39"/>
      <c r="K12" s="39">
        <f>ROUND(E12*J12,2)</f>
        <v>0</v>
      </c>
      <c r="L12" s="39">
        <v>0</v>
      </c>
      <c r="M12" s="39">
        <f>G12*(1+L12/100)</f>
        <v>0</v>
      </c>
      <c r="N12" s="29">
        <v>0</v>
      </c>
      <c r="O12" s="29">
        <f>ROUND(E12*N12,5)</f>
        <v>0</v>
      </c>
      <c r="P12" s="29">
        <v>0</v>
      </c>
      <c r="Q12" s="29">
        <f>ROUND(E12*P12,5)</f>
        <v>0</v>
      </c>
      <c r="R12" s="29"/>
      <c r="S12" s="29"/>
      <c r="T12" s="30">
        <v>0</v>
      </c>
      <c r="U12" s="29">
        <f>ROUND(E12*T12,2)</f>
        <v>0</v>
      </c>
      <c r="V12" s="21"/>
      <c r="W12" s="21"/>
      <c r="X12" s="21"/>
      <c r="Y12" s="21"/>
      <c r="Z12" s="21"/>
      <c r="AA12" s="21"/>
      <c r="AB12" s="21"/>
      <c r="AC12" s="21"/>
      <c r="AD12" s="21"/>
      <c r="AE12" s="21" t="s">
        <v>122</v>
      </c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</row>
    <row r="13" spans="1:60" ht="22.5" outlineLevel="1" x14ac:dyDescent="0.2">
      <c r="A13" s="22">
        <v>4</v>
      </c>
      <c r="B13" s="22" t="s">
        <v>125</v>
      </c>
      <c r="C13" s="60" t="s">
        <v>126</v>
      </c>
      <c r="D13" s="28" t="s">
        <v>116</v>
      </c>
      <c r="E13" s="35">
        <v>1.4</v>
      </c>
      <c r="F13" s="38"/>
      <c r="G13" s="39">
        <f>ROUND(E13*F13,2)</f>
        <v>0</v>
      </c>
      <c r="H13" s="39"/>
      <c r="I13" s="39">
        <f>ROUND(E13*H13,2)</f>
        <v>0</v>
      </c>
      <c r="J13" s="39"/>
      <c r="K13" s="39">
        <f>ROUND(E13*J13,2)</f>
        <v>0</v>
      </c>
      <c r="L13" s="39">
        <v>0</v>
      </c>
      <c r="M13" s="39">
        <f>G13*(1+L13/100)</f>
        <v>0</v>
      </c>
      <c r="N13" s="29">
        <v>1.7</v>
      </c>
      <c r="O13" s="29">
        <f>ROUND(E13*N13,5)</f>
        <v>2.38</v>
      </c>
      <c r="P13" s="29">
        <v>0</v>
      </c>
      <c r="Q13" s="29">
        <f>ROUND(E13*P13,5)</f>
        <v>0</v>
      </c>
      <c r="R13" s="29"/>
      <c r="S13" s="29"/>
      <c r="T13" s="30">
        <v>1.587</v>
      </c>
      <c r="U13" s="29">
        <f>ROUND(E13*T13,2)</f>
        <v>2.2200000000000002</v>
      </c>
      <c r="V13" s="21"/>
      <c r="W13" s="21"/>
      <c r="X13" s="21"/>
      <c r="Y13" s="21"/>
      <c r="Z13" s="21"/>
      <c r="AA13" s="21"/>
      <c r="AB13" s="21"/>
      <c r="AC13" s="21"/>
      <c r="AD13" s="21"/>
      <c r="AE13" s="21" t="s">
        <v>122</v>
      </c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</row>
    <row r="14" spans="1:60" x14ac:dyDescent="0.2">
      <c r="A14" s="23" t="s">
        <v>112</v>
      </c>
      <c r="B14" s="23" t="s">
        <v>57</v>
      </c>
      <c r="C14" s="62" t="s">
        <v>58</v>
      </c>
      <c r="D14" s="32"/>
      <c r="E14" s="37"/>
      <c r="F14" s="40"/>
      <c r="G14" s="40">
        <f>SUMIF(AE15:AE16,"&lt;&gt;NOR",G15:G16)</f>
        <v>0</v>
      </c>
      <c r="H14" s="40"/>
      <c r="I14" s="40">
        <f>SUM(I15:I16)</f>
        <v>0</v>
      </c>
      <c r="J14" s="40"/>
      <c r="K14" s="40">
        <f>SUM(K15:K16)</f>
        <v>0</v>
      </c>
      <c r="L14" s="40"/>
      <c r="M14" s="40">
        <f>SUM(M15:M16)</f>
        <v>0</v>
      </c>
      <c r="N14" s="33"/>
      <c r="O14" s="33">
        <f>SUM(O15:O16)</f>
        <v>0.18986</v>
      </c>
      <c r="P14" s="33"/>
      <c r="Q14" s="33">
        <f>SUM(Q15:Q16)</f>
        <v>0</v>
      </c>
      <c r="R14" s="33"/>
      <c r="S14" s="33"/>
      <c r="T14" s="34"/>
      <c r="U14" s="33">
        <f>SUM(U15:U16)</f>
        <v>1.33</v>
      </c>
      <c r="AE14" t="s">
        <v>113</v>
      </c>
    </row>
    <row r="15" spans="1:60" outlineLevel="1" x14ac:dyDescent="0.2">
      <c r="A15" s="22">
        <v>5</v>
      </c>
      <c r="B15" s="22" t="s">
        <v>127</v>
      </c>
      <c r="C15" s="60" t="s">
        <v>128</v>
      </c>
      <c r="D15" s="28" t="s">
        <v>129</v>
      </c>
      <c r="E15" s="35">
        <v>2.52</v>
      </c>
      <c r="F15" s="38"/>
      <c r="G15" s="39">
        <f>ROUND(E15*F15,2)</f>
        <v>0</v>
      </c>
      <c r="H15" s="39"/>
      <c r="I15" s="39">
        <f>ROUND(E15*H15,2)</f>
        <v>0</v>
      </c>
      <c r="J15" s="39"/>
      <c r="K15" s="39">
        <f>ROUND(E15*J15,2)</f>
        <v>0</v>
      </c>
      <c r="L15" s="39">
        <v>0</v>
      </c>
      <c r="M15" s="39">
        <f>G15*(1+L15/100)</f>
        <v>0</v>
      </c>
      <c r="N15" s="29">
        <v>7.5340000000000004E-2</v>
      </c>
      <c r="O15" s="29">
        <f>ROUND(E15*N15,5)</f>
        <v>0.18986</v>
      </c>
      <c r="P15" s="29">
        <v>0</v>
      </c>
      <c r="Q15" s="29">
        <f>ROUND(E15*P15,5)</f>
        <v>0</v>
      </c>
      <c r="R15" s="29"/>
      <c r="S15" s="29"/>
      <c r="T15" s="30">
        <v>0.52915000000000001</v>
      </c>
      <c r="U15" s="29">
        <f>ROUND(E15*T15,2)</f>
        <v>1.33</v>
      </c>
      <c r="V15" s="21"/>
      <c r="W15" s="21"/>
      <c r="X15" s="21"/>
      <c r="Y15" s="21"/>
      <c r="Z15" s="21"/>
      <c r="AA15" s="21"/>
      <c r="AB15" s="21"/>
      <c r="AC15" s="21"/>
      <c r="AD15" s="21"/>
      <c r="AE15" s="21" t="s">
        <v>122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outlineLevel="1" x14ac:dyDescent="0.2">
      <c r="A16" s="22"/>
      <c r="B16" s="22"/>
      <c r="C16" s="61" t="s">
        <v>130</v>
      </c>
      <c r="D16" s="31"/>
      <c r="E16" s="36">
        <v>2.52</v>
      </c>
      <c r="F16" s="39"/>
      <c r="G16" s="39"/>
      <c r="H16" s="39"/>
      <c r="I16" s="39"/>
      <c r="J16" s="39"/>
      <c r="K16" s="39"/>
      <c r="L16" s="39"/>
      <c r="M16" s="39"/>
      <c r="N16" s="29"/>
      <c r="O16" s="29"/>
      <c r="P16" s="29"/>
      <c r="Q16" s="29"/>
      <c r="R16" s="29"/>
      <c r="S16" s="29"/>
      <c r="T16" s="30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 t="s">
        <v>119</v>
      </c>
      <c r="AF16" s="21">
        <v>0</v>
      </c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x14ac:dyDescent="0.2">
      <c r="A17" s="23" t="s">
        <v>112</v>
      </c>
      <c r="B17" s="23" t="s">
        <v>59</v>
      </c>
      <c r="C17" s="62" t="s">
        <v>60</v>
      </c>
      <c r="D17" s="32"/>
      <c r="E17" s="37"/>
      <c r="F17" s="40"/>
      <c r="G17" s="40">
        <f>SUMIF(AE18:AE23,"&lt;&gt;NOR",G18:G23)</f>
        <v>0</v>
      </c>
      <c r="H17" s="40"/>
      <c r="I17" s="40">
        <f>SUM(I18:I23)</f>
        <v>0</v>
      </c>
      <c r="J17" s="40"/>
      <c r="K17" s="40">
        <f>SUM(K18:K23)</f>
        <v>0</v>
      </c>
      <c r="L17" s="40"/>
      <c r="M17" s="40">
        <f>SUM(M18:M23)</f>
        <v>0</v>
      </c>
      <c r="N17" s="33"/>
      <c r="O17" s="33">
        <f>SUM(O18:O23)</f>
        <v>2.2014800000000001</v>
      </c>
      <c r="P17" s="33"/>
      <c r="Q17" s="33">
        <f>SUM(Q18:Q23)</f>
        <v>0</v>
      </c>
      <c r="R17" s="33"/>
      <c r="S17" s="33"/>
      <c r="T17" s="34"/>
      <c r="U17" s="33">
        <f>SUM(U18:U23)</f>
        <v>73.09</v>
      </c>
      <c r="AE17" t="s">
        <v>113</v>
      </c>
    </row>
    <row r="18" spans="1:60" ht="22.5" outlineLevel="1" x14ac:dyDescent="0.2">
      <c r="A18" s="22">
        <v>6</v>
      </c>
      <c r="B18" s="22" t="s">
        <v>131</v>
      </c>
      <c r="C18" s="60" t="s">
        <v>132</v>
      </c>
      <c r="D18" s="28" t="s">
        <v>129</v>
      </c>
      <c r="E18" s="35">
        <v>63.2</v>
      </c>
      <c r="F18" s="38"/>
      <c r="G18" s="39">
        <f>ROUND(E18*F18,2)</f>
        <v>0</v>
      </c>
      <c r="H18" s="39"/>
      <c r="I18" s="39">
        <f>ROUND(E18*H18,2)</f>
        <v>0</v>
      </c>
      <c r="J18" s="39"/>
      <c r="K18" s="39">
        <f>ROUND(E18*J18,2)</f>
        <v>0</v>
      </c>
      <c r="L18" s="39">
        <v>0</v>
      </c>
      <c r="M18" s="39">
        <f>G18*(1+L18/100)</f>
        <v>0</v>
      </c>
      <c r="N18" s="29">
        <v>1.9099999999999999E-2</v>
      </c>
      <c r="O18" s="29">
        <f>ROUND(E18*N18,5)</f>
        <v>1.20712</v>
      </c>
      <c r="P18" s="29">
        <v>0</v>
      </c>
      <c r="Q18" s="29">
        <f>ROUND(E18*P18,5)</f>
        <v>0</v>
      </c>
      <c r="R18" s="29"/>
      <c r="S18" s="29"/>
      <c r="T18" s="30">
        <v>0.61311000000000004</v>
      </c>
      <c r="U18" s="29">
        <f>ROUND(E18*T18,2)</f>
        <v>38.75</v>
      </c>
      <c r="V18" s="21"/>
      <c r="W18" s="21"/>
      <c r="X18" s="21"/>
      <c r="Y18" s="21"/>
      <c r="Z18" s="21"/>
      <c r="AA18" s="21"/>
      <c r="AB18" s="21"/>
      <c r="AC18" s="21"/>
      <c r="AD18" s="21"/>
      <c r="AE18" s="21" t="s">
        <v>122</v>
      </c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outlineLevel="1" x14ac:dyDescent="0.2">
      <c r="A19" s="22"/>
      <c r="B19" s="22"/>
      <c r="C19" s="61" t="s">
        <v>133</v>
      </c>
      <c r="D19" s="31"/>
      <c r="E19" s="36">
        <v>63.2</v>
      </c>
      <c r="F19" s="39"/>
      <c r="G19" s="39"/>
      <c r="H19" s="39"/>
      <c r="I19" s="39"/>
      <c r="J19" s="39"/>
      <c r="K19" s="39"/>
      <c r="L19" s="39"/>
      <c r="M19" s="39"/>
      <c r="N19" s="29"/>
      <c r="O19" s="29"/>
      <c r="P19" s="29"/>
      <c r="Q19" s="29"/>
      <c r="R19" s="29"/>
      <c r="S19" s="29"/>
      <c r="T19" s="30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 t="s">
        <v>119</v>
      </c>
      <c r="AF19" s="21">
        <v>0</v>
      </c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22.5" outlineLevel="1" x14ac:dyDescent="0.2">
      <c r="A20" s="22">
        <v>7</v>
      </c>
      <c r="B20" s="22" t="s">
        <v>134</v>
      </c>
      <c r="C20" s="60" t="s">
        <v>135</v>
      </c>
      <c r="D20" s="28" t="s">
        <v>129</v>
      </c>
      <c r="E20" s="35">
        <v>58.63</v>
      </c>
      <c r="F20" s="38"/>
      <c r="G20" s="39">
        <f>ROUND(E20*F20,2)</f>
        <v>0</v>
      </c>
      <c r="H20" s="39"/>
      <c r="I20" s="39">
        <f>ROUND(E20*H20,2)</f>
        <v>0</v>
      </c>
      <c r="J20" s="39"/>
      <c r="K20" s="39">
        <f>ROUND(E20*J20,2)</f>
        <v>0</v>
      </c>
      <c r="L20" s="39">
        <v>0</v>
      </c>
      <c r="M20" s="39">
        <f>G20*(1+L20/100)</f>
        <v>0</v>
      </c>
      <c r="N20" s="29">
        <v>1.6959999999999999E-2</v>
      </c>
      <c r="O20" s="29">
        <f>ROUND(E20*N20,5)</f>
        <v>0.99436000000000002</v>
      </c>
      <c r="P20" s="29">
        <v>0</v>
      </c>
      <c r="Q20" s="29">
        <f>ROUND(E20*P20,5)</f>
        <v>0</v>
      </c>
      <c r="R20" s="29"/>
      <c r="S20" s="29"/>
      <c r="T20" s="30">
        <v>0.58574999999999999</v>
      </c>
      <c r="U20" s="29">
        <f>ROUND(E20*T20,2)</f>
        <v>34.340000000000003</v>
      </c>
      <c r="V20" s="21"/>
      <c r="W20" s="21"/>
      <c r="X20" s="21"/>
      <c r="Y20" s="21"/>
      <c r="Z20" s="21"/>
      <c r="AA20" s="21"/>
      <c r="AB20" s="21"/>
      <c r="AC20" s="21"/>
      <c r="AD20" s="21"/>
      <c r="AE20" s="21" t="s">
        <v>122</v>
      </c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outlineLevel="1" x14ac:dyDescent="0.2">
      <c r="A21" s="22"/>
      <c r="B21" s="22"/>
      <c r="C21" s="61" t="s">
        <v>136</v>
      </c>
      <c r="D21" s="31"/>
      <c r="E21" s="36">
        <v>13.86</v>
      </c>
      <c r="F21" s="39"/>
      <c r="G21" s="39"/>
      <c r="H21" s="39"/>
      <c r="I21" s="39"/>
      <c r="J21" s="39"/>
      <c r="K21" s="39"/>
      <c r="L21" s="39"/>
      <c r="M21" s="39"/>
      <c r="N21" s="29"/>
      <c r="O21" s="29"/>
      <c r="P21" s="29"/>
      <c r="Q21" s="29"/>
      <c r="R21" s="29"/>
      <c r="S21" s="29"/>
      <c r="T21" s="30"/>
      <c r="U21" s="29"/>
      <c r="V21" s="21"/>
      <c r="W21" s="21"/>
      <c r="X21" s="21"/>
      <c r="Y21" s="21"/>
      <c r="Z21" s="21"/>
      <c r="AA21" s="21"/>
      <c r="AB21" s="21"/>
      <c r="AC21" s="21"/>
      <c r="AD21" s="21"/>
      <c r="AE21" s="21" t="s">
        <v>119</v>
      </c>
      <c r="AF21" s="21">
        <v>0</v>
      </c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outlineLevel="1" x14ac:dyDescent="0.2">
      <c r="A22" s="22"/>
      <c r="B22" s="22"/>
      <c r="C22" s="61" t="s">
        <v>137</v>
      </c>
      <c r="D22" s="31"/>
      <c r="E22" s="36">
        <v>33.22</v>
      </c>
      <c r="F22" s="39"/>
      <c r="G22" s="39"/>
      <c r="H22" s="39"/>
      <c r="I22" s="39"/>
      <c r="J22" s="39"/>
      <c r="K22" s="39"/>
      <c r="L22" s="39"/>
      <c r="M22" s="39"/>
      <c r="N22" s="29"/>
      <c r="O22" s="29"/>
      <c r="P22" s="29"/>
      <c r="Q22" s="29"/>
      <c r="R22" s="29"/>
      <c r="S22" s="29"/>
      <c r="T22" s="30"/>
      <c r="U22" s="29"/>
      <c r="V22" s="21"/>
      <c r="W22" s="21"/>
      <c r="X22" s="21"/>
      <c r="Y22" s="21"/>
      <c r="Z22" s="21"/>
      <c r="AA22" s="21"/>
      <c r="AB22" s="21"/>
      <c r="AC22" s="21"/>
      <c r="AD22" s="21"/>
      <c r="AE22" s="21" t="s">
        <v>119</v>
      </c>
      <c r="AF22" s="21">
        <v>0</v>
      </c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outlineLevel="1" x14ac:dyDescent="0.2">
      <c r="A23" s="22"/>
      <c r="B23" s="22"/>
      <c r="C23" s="61" t="s">
        <v>138</v>
      </c>
      <c r="D23" s="31"/>
      <c r="E23" s="36">
        <v>11.55</v>
      </c>
      <c r="F23" s="39"/>
      <c r="G23" s="39"/>
      <c r="H23" s="39"/>
      <c r="I23" s="39"/>
      <c r="J23" s="39"/>
      <c r="K23" s="39"/>
      <c r="L23" s="39"/>
      <c r="M23" s="39"/>
      <c r="N23" s="29"/>
      <c r="O23" s="29"/>
      <c r="P23" s="29"/>
      <c r="Q23" s="29"/>
      <c r="R23" s="29"/>
      <c r="S23" s="29"/>
      <c r="T23" s="30"/>
      <c r="U23" s="29"/>
      <c r="V23" s="21"/>
      <c r="W23" s="21"/>
      <c r="X23" s="21"/>
      <c r="Y23" s="21"/>
      <c r="Z23" s="21"/>
      <c r="AA23" s="21"/>
      <c r="AB23" s="21"/>
      <c r="AC23" s="21"/>
      <c r="AD23" s="21"/>
      <c r="AE23" s="21" t="s">
        <v>119</v>
      </c>
      <c r="AF23" s="21">
        <v>0</v>
      </c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x14ac:dyDescent="0.2">
      <c r="A24" s="23" t="s">
        <v>112</v>
      </c>
      <c r="B24" s="23" t="s">
        <v>61</v>
      </c>
      <c r="C24" s="62" t="s">
        <v>62</v>
      </c>
      <c r="D24" s="32"/>
      <c r="E24" s="37"/>
      <c r="F24" s="40"/>
      <c r="G24" s="40">
        <f>SUMIF(AE25:AE29,"&lt;&gt;NOR",G25:G29)</f>
        <v>0</v>
      </c>
      <c r="H24" s="40"/>
      <c r="I24" s="40">
        <f>SUM(I25:I29)</f>
        <v>0</v>
      </c>
      <c r="J24" s="40"/>
      <c r="K24" s="40">
        <f>SUM(K25:K29)</f>
        <v>0</v>
      </c>
      <c r="L24" s="40"/>
      <c r="M24" s="40">
        <f>SUM(M25:M29)</f>
        <v>0</v>
      </c>
      <c r="N24" s="33"/>
      <c r="O24" s="33">
        <f>SUM(O25:O29)</f>
        <v>32.982510000000005</v>
      </c>
      <c r="P24" s="33"/>
      <c r="Q24" s="33">
        <f>SUM(Q25:Q29)</f>
        <v>0</v>
      </c>
      <c r="R24" s="33"/>
      <c r="S24" s="33"/>
      <c r="T24" s="34"/>
      <c r="U24" s="33">
        <f>SUM(U25:U29)</f>
        <v>36.03</v>
      </c>
      <c r="AE24" t="s">
        <v>113</v>
      </c>
    </row>
    <row r="25" spans="1:60" ht="22.5" outlineLevel="1" x14ac:dyDescent="0.2">
      <c r="A25" s="22">
        <v>8</v>
      </c>
      <c r="B25" s="22" t="s">
        <v>139</v>
      </c>
      <c r="C25" s="60" t="s">
        <v>140</v>
      </c>
      <c r="D25" s="28" t="s">
        <v>116</v>
      </c>
      <c r="E25" s="35">
        <v>7.36</v>
      </c>
      <c r="F25" s="38"/>
      <c r="G25" s="39">
        <f>ROUND(E25*F25,2)</f>
        <v>0</v>
      </c>
      <c r="H25" s="39"/>
      <c r="I25" s="39">
        <f>ROUND(E25*H25,2)</f>
        <v>0</v>
      </c>
      <c r="J25" s="39"/>
      <c r="K25" s="39">
        <f>ROUND(E25*J25,2)</f>
        <v>0</v>
      </c>
      <c r="L25" s="39">
        <v>0</v>
      </c>
      <c r="M25" s="39">
        <f>G25*(1+L25/100)</f>
        <v>0</v>
      </c>
      <c r="N25" s="29">
        <v>2.5249999999999999</v>
      </c>
      <c r="O25" s="29">
        <f>ROUND(E25*N25,5)</f>
        <v>18.584</v>
      </c>
      <c r="P25" s="29">
        <v>0</v>
      </c>
      <c r="Q25" s="29">
        <f>ROUND(E25*P25,5)</f>
        <v>0</v>
      </c>
      <c r="R25" s="29"/>
      <c r="S25" s="29"/>
      <c r="T25" s="30">
        <v>2.58</v>
      </c>
      <c r="U25" s="29">
        <f>ROUND(E25*T25,2)</f>
        <v>18.989999999999998</v>
      </c>
      <c r="V25" s="21"/>
      <c r="W25" s="21"/>
      <c r="X25" s="21"/>
      <c r="Y25" s="21"/>
      <c r="Z25" s="21"/>
      <c r="AA25" s="21"/>
      <c r="AB25" s="21"/>
      <c r="AC25" s="21"/>
      <c r="AD25" s="21"/>
      <c r="AE25" s="21" t="s">
        <v>122</v>
      </c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outlineLevel="1" x14ac:dyDescent="0.2">
      <c r="A26" s="22"/>
      <c r="B26" s="22"/>
      <c r="C26" s="61" t="s">
        <v>141</v>
      </c>
      <c r="D26" s="31"/>
      <c r="E26" s="36">
        <v>7.36</v>
      </c>
      <c r="F26" s="39"/>
      <c r="G26" s="39"/>
      <c r="H26" s="39"/>
      <c r="I26" s="39"/>
      <c r="J26" s="39"/>
      <c r="K26" s="39"/>
      <c r="L26" s="39"/>
      <c r="M26" s="39"/>
      <c r="N26" s="29"/>
      <c r="O26" s="29"/>
      <c r="P26" s="29"/>
      <c r="Q26" s="29"/>
      <c r="R26" s="29"/>
      <c r="S26" s="29"/>
      <c r="T26" s="30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 t="s">
        <v>119</v>
      </c>
      <c r="AF26" s="21">
        <v>0</v>
      </c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ht="22.5" outlineLevel="1" x14ac:dyDescent="0.2">
      <c r="A27" s="22">
        <v>9</v>
      </c>
      <c r="B27" s="22" t="s">
        <v>142</v>
      </c>
      <c r="C27" s="60" t="s">
        <v>143</v>
      </c>
      <c r="D27" s="28" t="s">
        <v>144</v>
      </c>
      <c r="E27" s="35">
        <v>0.16500000000000001</v>
      </c>
      <c r="F27" s="38"/>
      <c r="G27" s="39">
        <f>ROUND(E27*F27,2)</f>
        <v>0</v>
      </c>
      <c r="H27" s="39"/>
      <c r="I27" s="39">
        <f>ROUND(E27*H27,2)</f>
        <v>0</v>
      </c>
      <c r="J27" s="39"/>
      <c r="K27" s="39">
        <f>ROUND(E27*J27,2)</f>
        <v>0</v>
      </c>
      <c r="L27" s="39">
        <v>0</v>
      </c>
      <c r="M27" s="39">
        <f>G27*(1+L27/100)</f>
        <v>0</v>
      </c>
      <c r="N27" s="29">
        <v>1.07704</v>
      </c>
      <c r="O27" s="29">
        <f>ROUND(E27*N27,5)</f>
        <v>0.17771000000000001</v>
      </c>
      <c r="P27" s="29">
        <v>0</v>
      </c>
      <c r="Q27" s="29">
        <f>ROUND(E27*P27,5)</f>
        <v>0</v>
      </c>
      <c r="R27" s="29"/>
      <c r="S27" s="29"/>
      <c r="T27" s="30">
        <v>15.231</v>
      </c>
      <c r="U27" s="29">
        <f>ROUND(E27*T27,2)</f>
        <v>2.5099999999999998</v>
      </c>
      <c r="V27" s="21"/>
      <c r="W27" s="21"/>
      <c r="X27" s="21"/>
      <c r="Y27" s="21"/>
      <c r="Z27" s="21"/>
      <c r="AA27" s="21"/>
      <c r="AB27" s="21"/>
      <c r="AC27" s="21"/>
      <c r="AD27" s="21"/>
      <c r="AE27" s="21" t="s">
        <v>122</v>
      </c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outlineLevel="1" x14ac:dyDescent="0.2">
      <c r="A28" s="22">
        <v>10</v>
      </c>
      <c r="B28" s="22" t="s">
        <v>145</v>
      </c>
      <c r="C28" s="60" t="s">
        <v>146</v>
      </c>
      <c r="D28" s="28" t="s">
        <v>116</v>
      </c>
      <c r="E28" s="35">
        <v>5.6319999999999997</v>
      </c>
      <c r="F28" s="38"/>
      <c r="G28" s="39">
        <f>ROUND(E28*F28,2)</f>
        <v>0</v>
      </c>
      <c r="H28" s="39"/>
      <c r="I28" s="39">
        <f>ROUND(E28*H28,2)</f>
        <v>0</v>
      </c>
      <c r="J28" s="39"/>
      <c r="K28" s="39">
        <f>ROUND(E28*J28,2)</f>
        <v>0</v>
      </c>
      <c r="L28" s="39">
        <v>0</v>
      </c>
      <c r="M28" s="39">
        <f>G28*(1+L28/100)</f>
        <v>0</v>
      </c>
      <c r="N28" s="29">
        <v>2.5249999999999999</v>
      </c>
      <c r="O28" s="29">
        <f>ROUND(E28*N28,5)</f>
        <v>14.220800000000001</v>
      </c>
      <c r="P28" s="29">
        <v>0</v>
      </c>
      <c r="Q28" s="29">
        <f>ROUND(E28*P28,5)</f>
        <v>0</v>
      </c>
      <c r="R28" s="29"/>
      <c r="S28" s="29"/>
      <c r="T28" s="30">
        <v>2.58</v>
      </c>
      <c r="U28" s="29">
        <f>ROUND(E28*T28,2)</f>
        <v>14.53</v>
      </c>
      <c r="V28" s="21"/>
      <c r="W28" s="21"/>
      <c r="X28" s="21"/>
      <c r="Y28" s="21"/>
      <c r="Z28" s="21"/>
      <c r="AA28" s="21"/>
      <c r="AB28" s="21"/>
      <c r="AC28" s="21"/>
      <c r="AD28" s="21"/>
      <c r="AE28" s="21" t="s">
        <v>122</v>
      </c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outlineLevel="1" x14ac:dyDescent="0.2">
      <c r="A29" s="22"/>
      <c r="B29" s="22"/>
      <c r="C29" s="61" t="s">
        <v>147</v>
      </c>
      <c r="D29" s="31"/>
      <c r="E29" s="36">
        <v>5.6319999999999997</v>
      </c>
      <c r="F29" s="39"/>
      <c r="G29" s="39"/>
      <c r="H29" s="39"/>
      <c r="I29" s="39"/>
      <c r="J29" s="39"/>
      <c r="K29" s="39"/>
      <c r="L29" s="39"/>
      <c r="M29" s="39"/>
      <c r="N29" s="29"/>
      <c r="O29" s="29"/>
      <c r="P29" s="29"/>
      <c r="Q29" s="29"/>
      <c r="R29" s="29"/>
      <c r="S29" s="29"/>
      <c r="T29" s="30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 t="s">
        <v>119</v>
      </c>
      <c r="AF29" s="21">
        <v>0</v>
      </c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</row>
    <row r="30" spans="1:60" x14ac:dyDescent="0.2">
      <c r="A30" s="23" t="s">
        <v>112</v>
      </c>
      <c r="B30" s="23" t="s">
        <v>63</v>
      </c>
      <c r="C30" s="62" t="s">
        <v>64</v>
      </c>
      <c r="D30" s="32"/>
      <c r="E30" s="37"/>
      <c r="F30" s="40"/>
      <c r="G30" s="40">
        <f>SUMIF(AE31:AE31,"&lt;&gt;NOR",G31:G31)</f>
        <v>0</v>
      </c>
      <c r="H30" s="40"/>
      <c r="I30" s="40">
        <f>SUM(I31:I31)</f>
        <v>0</v>
      </c>
      <c r="J30" s="40"/>
      <c r="K30" s="40">
        <f>SUM(K31:K31)</f>
        <v>0</v>
      </c>
      <c r="L30" s="40"/>
      <c r="M30" s="40">
        <f>SUM(M31:M31)</f>
        <v>0</v>
      </c>
      <c r="N30" s="33"/>
      <c r="O30" s="33">
        <f>SUM(O31:O31)</f>
        <v>9.0749999999999997E-2</v>
      </c>
      <c r="P30" s="33"/>
      <c r="Q30" s="33">
        <f>SUM(Q31:Q31)</f>
        <v>0</v>
      </c>
      <c r="R30" s="33"/>
      <c r="S30" s="33"/>
      <c r="T30" s="34"/>
      <c r="U30" s="33">
        <f>SUM(U31:U31)</f>
        <v>13.28</v>
      </c>
      <c r="AE30" t="s">
        <v>113</v>
      </c>
    </row>
    <row r="31" spans="1:60" outlineLevel="1" x14ac:dyDescent="0.2">
      <c r="A31" s="22">
        <v>11</v>
      </c>
      <c r="B31" s="22" t="s">
        <v>148</v>
      </c>
      <c r="C31" s="60" t="s">
        <v>149</v>
      </c>
      <c r="D31" s="28" t="s">
        <v>129</v>
      </c>
      <c r="E31" s="35">
        <v>75</v>
      </c>
      <c r="F31" s="38"/>
      <c r="G31" s="39">
        <f>ROUND(E31*F31,2)</f>
        <v>0</v>
      </c>
      <c r="H31" s="39"/>
      <c r="I31" s="39">
        <f>ROUND(E31*H31,2)</f>
        <v>0</v>
      </c>
      <c r="J31" s="39"/>
      <c r="K31" s="39">
        <f>ROUND(E31*J31,2)</f>
        <v>0</v>
      </c>
      <c r="L31" s="39">
        <v>0</v>
      </c>
      <c r="M31" s="39">
        <f>G31*(1+L31/100)</f>
        <v>0</v>
      </c>
      <c r="N31" s="29">
        <v>1.2099999999999999E-3</v>
      </c>
      <c r="O31" s="29">
        <f>ROUND(E31*N31,5)</f>
        <v>9.0749999999999997E-2</v>
      </c>
      <c r="P31" s="29">
        <v>0</v>
      </c>
      <c r="Q31" s="29">
        <f>ROUND(E31*P31,5)</f>
        <v>0</v>
      </c>
      <c r="R31" s="29"/>
      <c r="S31" s="29"/>
      <c r="T31" s="30">
        <v>0.17699999999999999</v>
      </c>
      <c r="U31" s="29">
        <f>ROUND(E31*T31,2)</f>
        <v>13.28</v>
      </c>
      <c r="V31" s="21"/>
      <c r="W31" s="21"/>
      <c r="X31" s="21"/>
      <c r="Y31" s="21"/>
      <c r="Z31" s="21"/>
      <c r="AA31" s="21"/>
      <c r="AB31" s="21"/>
      <c r="AC31" s="21"/>
      <c r="AD31" s="21"/>
      <c r="AE31" s="21" t="s">
        <v>122</v>
      </c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x14ac:dyDescent="0.2">
      <c r="A32" s="23" t="s">
        <v>112</v>
      </c>
      <c r="B32" s="23" t="s">
        <v>65</v>
      </c>
      <c r="C32" s="62" t="s">
        <v>66</v>
      </c>
      <c r="D32" s="32"/>
      <c r="E32" s="37"/>
      <c r="F32" s="40"/>
      <c r="G32" s="40">
        <f>SUMIF(AE33:AE47,"&lt;&gt;NOR",G33:G47)</f>
        <v>0</v>
      </c>
      <c r="H32" s="40"/>
      <c r="I32" s="40">
        <f>SUM(I33:I47)</f>
        <v>0</v>
      </c>
      <c r="J32" s="40"/>
      <c r="K32" s="40">
        <f>SUM(K33:K47)</f>
        <v>0</v>
      </c>
      <c r="L32" s="40"/>
      <c r="M32" s="40">
        <f>SUM(M33:M47)</f>
        <v>0</v>
      </c>
      <c r="N32" s="33"/>
      <c r="O32" s="33">
        <f>SUM(O33:O47)</f>
        <v>1.1269999999999999E-2</v>
      </c>
      <c r="P32" s="33"/>
      <c r="Q32" s="33">
        <f>SUM(Q33:Q47)</f>
        <v>35.455239999999996</v>
      </c>
      <c r="R32" s="33"/>
      <c r="S32" s="33"/>
      <c r="T32" s="34"/>
      <c r="U32" s="33">
        <f>SUM(U33:U47)</f>
        <v>221.68</v>
      </c>
      <c r="AE32" t="s">
        <v>113</v>
      </c>
    </row>
    <row r="33" spans="1:60" outlineLevel="1" x14ac:dyDescent="0.2">
      <c r="A33" s="22">
        <v>12</v>
      </c>
      <c r="B33" s="22" t="s">
        <v>150</v>
      </c>
      <c r="C33" s="60" t="s">
        <v>151</v>
      </c>
      <c r="D33" s="28" t="s">
        <v>129</v>
      </c>
      <c r="E33" s="35">
        <v>10.4</v>
      </c>
      <c r="F33" s="38"/>
      <c r="G33" s="39">
        <f>ROUND(E33*F33,2)</f>
        <v>0</v>
      </c>
      <c r="H33" s="39"/>
      <c r="I33" s="39">
        <f>ROUND(E33*H33,2)</f>
        <v>0</v>
      </c>
      <c r="J33" s="39"/>
      <c r="K33" s="39">
        <f>ROUND(E33*J33,2)</f>
        <v>0</v>
      </c>
      <c r="L33" s="39">
        <v>0</v>
      </c>
      <c r="M33" s="39">
        <f>G33*(1+L33/100)</f>
        <v>0</v>
      </c>
      <c r="N33" s="29">
        <v>6.7000000000000002E-4</v>
      </c>
      <c r="O33" s="29">
        <f>ROUND(E33*N33,5)</f>
        <v>6.9699999999999996E-3</v>
      </c>
      <c r="P33" s="29">
        <v>0.18</v>
      </c>
      <c r="Q33" s="29">
        <f>ROUND(E33*P33,5)</f>
        <v>1.8720000000000001</v>
      </c>
      <c r="R33" s="29"/>
      <c r="S33" s="29"/>
      <c r="T33" s="30">
        <v>0.23200000000000001</v>
      </c>
      <c r="U33" s="29">
        <f>ROUND(E33*T33,2)</f>
        <v>2.41</v>
      </c>
      <c r="V33" s="21"/>
      <c r="W33" s="21"/>
      <c r="X33" s="21"/>
      <c r="Y33" s="21"/>
      <c r="Z33" s="21"/>
      <c r="AA33" s="21"/>
      <c r="AB33" s="21"/>
      <c r="AC33" s="21"/>
      <c r="AD33" s="21"/>
      <c r="AE33" s="21" t="s">
        <v>122</v>
      </c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</row>
    <row r="34" spans="1:60" outlineLevel="1" x14ac:dyDescent="0.2">
      <c r="A34" s="22"/>
      <c r="B34" s="22"/>
      <c r="C34" s="61" t="s">
        <v>152</v>
      </c>
      <c r="D34" s="31"/>
      <c r="E34" s="36">
        <v>10.4</v>
      </c>
      <c r="F34" s="39"/>
      <c r="G34" s="39"/>
      <c r="H34" s="39"/>
      <c r="I34" s="39"/>
      <c r="J34" s="39"/>
      <c r="K34" s="39"/>
      <c r="L34" s="39"/>
      <c r="M34" s="39"/>
      <c r="N34" s="29"/>
      <c r="O34" s="29"/>
      <c r="P34" s="29"/>
      <c r="Q34" s="29"/>
      <c r="R34" s="29"/>
      <c r="S34" s="29"/>
      <c r="T34" s="30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 t="s">
        <v>119</v>
      </c>
      <c r="AF34" s="21">
        <v>0</v>
      </c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</row>
    <row r="35" spans="1:60" outlineLevel="1" x14ac:dyDescent="0.2">
      <c r="A35" s="22">
        <v>13</v>
      </c>
      <c r="B35" s="22" t="s">
        <v>153</v>
      </c>
      <c r="C35" s="60" t="s">
        <v>154</v>
      </c>
      <c r="D35" s="28" t="s">
        <v>129</v>
      </c>
      <c r="E35" s="35">
        <v>1.8</v>
      </c>
      <c r="F35" s="38"/>
      <c r="G35" s="39">
        <f>ROUND(E35*F35,2)</f>
        <v>0</v>
      </c>
      <c r="H35" s="39"/>
      <c r="I35" s="39">
        <f>ROUND(E35*H35,2)</f>
        <v>0</v>
      </c>
      <c r="J35" s="39"/>
      <c r="K35" s="39">
        <f>ROUND(E35*J35,2)</f>
        <v>0</v>
      </c>
      <c r="L35" s="39">
        <v>0</v>
      </c>
      <c r="M35" s="39">
        <f>G35*(1+L35/100)</f>
        <v>0</v>
      </c>
      <c r="N35" s="29">
        <v>1.17E-3</v>
      </c>
      <c r="O35" s="29">
        <f>ROUND(E35*N35,5)</f>
        <v>2.1099999999999999E-3</v>
      </c>
      <c r="P35" s="29">
        <v>7.5999999999999998E-2</v>
      </c>
      <c r="Q35" s="29">
        <f>ROUND(E35*P35,5)</f>
        <v>0.1368</v>
      </c>
      <c r="R35" s="29"/>
      <c r="S35" s="29"/>
      <c r="T35" s="30">
        <v>0.93899999999999995</v>
      </c>
      <c r="U35" s="29">
        <f>ROUND(E35*T35,2)</f>
        <v>1.69</v>
      </c>
      <c r="V35" s="21"/>
      <c r="W35" s="21"/>
      <c r="X35" s="21"/>
      <c r="Y35" s="21"/>
      <c r="Z35" s="21"/>
      <c r="AA35" s="21"/>
      <c r="AB35" s="21"/>
      <c r="AC35" s="21"/>
      <c r="AD35" s="21"/>
      <c r="AE35" s="21" t="s">
        <v>122</v>
      </c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</row>
    <row r="36" spans="1:60" outlineLevel="1" x14ac:dyDescent="0.2">
      <c r="A36" s="22">
        <v>14</v>
      </c>
      <c r="B36" s="22" t="s">
        <v>155</v>
      </c>
      <c r="C36" s="60" t="s">
        <v>156</v>
      </c>
      <c r="D36" s="28" t="s">
        <v>129</v>
      </c>
      <c r="E36" s="35">
        <v>1</v>
      </c>
      <c r="F36" s="38"/>
      <c r="G36" s="39">
        <f>ROUND(E36*F36,2)</f>
        <v>0</v>
      </c>
      <c r="H36" s="39"/>
      <c r="I36" s="39">
        <f>ROUND(E36*H36,2)</f>
        <v>0</v>
      </c>
      <c r="J36" s="39"/>
      <c r="K36" s="39">
        <f>ROUND(E36*J36,2)</f>
        <v>0</v>
      </c>
      <c r="L36" s="39">
        <v>0</v>
      </c>
      <c r="M36" s="39">
        <f>G36*(1+L36/100)</f>
        <v>0</v>
      </c>
      <c r="N36" s="29">
        <v>2.1900000000000001E-3</v>
      </c>
      <c r="O36" s="29">
        <f>ROUND(E36*N36,5)</f>
        <v>2.1900000000000001E-3</v>
      </c>
      <c r="P36" s="29">
        <v>4.1000000000000002E-2</v>
      </c>
      <c r="Q36" s="29">
        <f>ROUND(E36*P36,5)</f>
        <v>4.1000000000000002E-2</v>
      </c>
      <c r="R36" s="29"/>
      <c r="S36" s="29"/>
      <c r="T36" s="30">
        <v>0.52</v>
      </c>
      <c r="U36" s="29">
        <f>ROUND(E36*T36,2)</f>
        <v>0.52</v>
      </c>
      <c r="V36" s="21"/>
      <c r="W36" s="21"/>
      <c r="X36" s="21"/>
      <c r="Y36" s="21"/>
      <c r="Z36" s="21"/>
      <c r="AA36" s="21"/>
      <c r="AB36" s="21"/>
      <c r="AC36" s="21"/>
      <c r="AD36" s="21"/>
      <c r="AE36" s="21" t="s">
        <v>122</v>
      </c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</row>
    <row r="37" spans="1:60" outlineLevel="1" x14ac:dyDescent="0.2">
      <c r="A37" s="22">
        <v>15</v>
      </c>
      <c r="B37" s="22" t="s">
        <v>157</v>
      </c>
      <c r="C37" s="60" t="s">
        <v>158</v>
      </c>
      <c r="D37" s="28" t="s">
        <v>116</v>
      </c>
      <c r="E37" s="35">
        <v>10.182399999999999</v>
      </c>
      <c r="F37" s="38"/>
      <c r="G37" s="39">
        <f>ROUND(E37*F37,2)</f>
        <v>0</v>
      </c>
      <c r="H37" s="39"/>
      <c r="I37" s="39">
        <f>ROUND(E37*H37,2)</f>
        <v>0</v>
      </c>
      <c r="J37" s="39"/>
      <c r="K37" s="39">
        <f>ROUND(E37*J37,2)</f>
        <v>0</v>
      </c>
      <c r="L37" s="39">
        <v>0</v>
      </c>
      <c r="M37" s="39">
        <f>G37*(1+L37/100)</f>
        <v>0</v>
      </c>
      <c r="N37" s="29">
        <v>0</v>
      </c>
      <c r="O37" s="29">
        <f>ROUND(E37*N37,5)</f>
        <v>0</v>
      </c>
      <c r="P37" s="29">
        <v>2.2000000000000002</v>
      </c>
      <c r="Q37" s="29">
        <f>ROUND(E37*P37,5)</f>
        <v>22.40128</v>
      </c>
      <c r="R37" s="29"/>
      <c r="S37" s="29"/>
      <c r="T37" s="30">
        <v>10.88</v>
      </c>
      <c r="U37" s="29">
        <f>ROUND(E37*T37,2)</f>
        <v>110.78</v>
      </c>
      <c r="V37" s="21"/>
      <c r="W37" s="21"/>
      <c r="X37" s="21"/>
      <c r="Y37" s="21"/>
      <c r="Z37" s="21"/>
      <c r="AA37" s="21"/>
      <c r="AB37" s="21"/>
      <c r="AC37" s="21"/>
      <c r="AD37" s="21"/>
      <c r="AE37" s="21" t="s">
        <v>122</v>
      </c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</row>
    <row r="38" spans="1:60" outlineLevel="1" x14ac:dyDescent="0.2">
      <c r="A38" s="22"/>
      <c r="B38" s="22"/>
      <c r="C38" s="61" t="s">
        <v>159</v>
      </c>
      <c r="D38" s="31"/>
      <c r="E38" s="36">
        <v>10.182399999999999</v>
      </c>
      <c r="F38" s="39"/>
      <c r="G38" s="39"/>
      <c r="H38" s="39"/>
      <c r="I38" s="39"/>
      <c r="J38" s="39"/>
      <c r="K38" s="39"/>
      <c r="L38" s="39"/>
      <c r="M38" s="39"/>
      <c r="N38" s="29"/>
      <c r="O38" s="29"/>
      <c r="P38" s="29"/>
      <c r="Q38" s="29"/>
      <c r="R38" s="29"/>
      <c r="S38" s="29"/>
      <c r="T38" s="30"/>
      <c r="U38" s="29"/>
      <c r="V38" s="21"/>
      <c r="W38" s="21"/>
      <c r="X38" s="21"/>
      <c r="Y38" s="21"/>
      <c r="Z38" s="21"/>
      <c r="AA38" s="21"/>
      <c r="AB38" s="21"/>
      <c r="AC38" s="21"/>
      <c r="AD38" s="21"/>
      <c r="AE38" s="21" t="s">
        <v>119</v>
      </c>
      <c r="AF38" s="21">
        <v>0</v>
      </c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</row>
    <row r="39" spans="1:60" outlineLevel="1" x14ac:dyDescent="0.2">
      <c r="A39" s="22">
        <v>16</v>
      </c>
      <c r="B39" s="22" t="s">
        <v>160</v>
      </c>
      <c r="C39" s="60" t="s">
        <v>161</v>
      </c>
      <c r="D39" s="28" t="s">
        <v>129</v>
      </c>
      <c r="E39" s="35">
        <v>63.2</v>
      </c>
      <c r="F39" s="38"/>
      <c r="G39" s="39">
        <f>ROUND(E39*F39,2)</f>
        <v>0</v>
      </c>
      <c r="H39" s="39"/>
      <c r="I39" s="39">
        <f>ROUND(E39*H39,2)</f>
        <v>0</v>
      </c>
      <c r="J39" s="39"/>
      <c r="K39" s="39">
        <f>ROUND(E39*J39,2)</f>
        <v>0</v>
      </c>
      <c r="L39" s="39">
        <v>0</v>
      </c>
      <c r="M39" s="39">
        <f>G39*(1+L39/100)</f>
        <v>0</v>
      </c>
      <c r="N39" s="29">
        <v>0</v>
      </c>
      <c r="O39" s="29">
        <f>ROUND(E39*N39,5)</f>
        <v>0</v>
      </c>
      <c r="P39" s="29">
        <v>0.02</v>
      </c>
      <c r="Q39" s="29">
        <f>ROUND(E39*P39,5)</f>
        <v>1.264</v>
      </c>
      <c r="R39" s="29"/>
      <c r="S39" s="29"/>
      <c r="T39" s="30">
        <v>0.14699999999999999</v>
      </c>
      <c r="U39" s="29">
        <f>ROUND(E39*T39,2)</f>
        <v>9.2899999999999991</v>
      </c>
      <c r="V39" s="21"/>
      <c r="W39" s="21"/>
      <c r="X39" s="21"/>
      <c r="Y39" s="21"/>
      <c r="Z39" s="21"/>
      <c r="AA39" s="21"/>
      <c r="AB39" s="21"/>
      <c r="AC39" s="21"/>
      <c r="AD39" s="21"/>
      <c r="AE39" s="21" t="s">
        <v>122</v>
      </c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</row>
    <row r="40" spans="1:60" outlineLevel="1" x14ac:dyDescent="0.2">
      <c r="A40" s="22"/>
      <c r="B40" s="22"/>
      <c r="C40" s="61" t="s">
        <v>162</v>
      </c>
      <c r="D40" s="31"/>
      <c r="E40" s="36">
        <v>63.2</v>
      </c>
      <c r="F40" s="39"/>
      <c r="G40" s="39"/>
      <c r="H40" s="39"/>
      <c r="I40" s="39"/>
      <c r="J40" s="39"/>
      <c r="K40" s="39"/>
      <c r="L40" s="39"/>
      <c r="M40" s="39"/>
      <c r="N40" s="29"/>
      <c r="O40" s="29"/>
      <c r="P40" s="29"/>
      <c r="Q40" s="29"/>
      <c r="R40" s="29"/>
      <c r="S40" s="29"/>
      <c r="T40" s="30"/>
      <c r="U40" s="29"/>
      <c r="V40" s="21"/>
      <c r="W40" s="21"/>
      <c r="X40" s="21"/>
      <c r="Y40" s="21"/>
      <c r="Z40" s="21"/>
      <c r="AA40" s="21"/>
      <c r="AB40" s="21"/>
      <c r="AC40" s="21"/>
      <c r="AD40" s="21"/>
      <c r="AE40" s="21" t="s">
        <v>119</v>
      </c>
      <c r="AF40" s="21">
        <v>0</v>
      </c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</row>
    <row r="41" spans="1:60" ht="22.5" outlineLevel="1" x14ac:dyDescent="0.2">
      <c r="A41" s="22">
        <v>17</v>
      </c>
      <c r="B41" s="22" t="s">
        <v>163</v>
      </c>
      <c r="C41" s="60" t="s">
        <v>164</v>
      </c>
      <c r="D41" s="28" t="s">
        <v>116</v>
      </c>
      <c r="E41" s="35">
        <v>10.18</v>
      </c>
      <c r="F41" s="38"/>
      <c r="G41" s="39">
        <f>ROUND(E41*F41,2)</f>
        <v>0</v>
      </c>
      <c r="H41" s="39"/>
      <c r="I41" s="39">
        <f>ROUND(E41*H41,2)</f>
        <v>0</v>
      </c>
      <c r="J41" s="39"/>
      <c r="K41" s="39">
        <f>ROUND(E41*J41,2)</f>
        <v>0</v>
      </c>
      <c r="L41" s="39">
        <v>0</v>
      </c>
      <c r="M41" s="39">
        <f>G41*(1+L41/100)</f>
        <v>0</v>
      </c>
      <c r="N41" s="29">
        <v>0</v>
      </c>
      <c r="O41" s="29">
        <f>ROUND(E41*N41,5)</f>
        <v>0</v>
      </c>
      <c r="P41" s="29">
        <v>0</v>
      </c>
      <c r="Q41" s="29">
        <f>ROUND(E41*P41,5)</f>
        <v>0</v>
      </c>
      <c r="R41" s="29"/>
      <c r="S41" s="29"/>
      <c r="T41" s="30">
        <v>4.8280000000000003</v>
      </c>
      <c r="U41" s="29">
        <f>ROUND(E41*T41,2)</f>
        <v>49.15</v>
      </c>
      <c r="V41" s="21"/>
      <c r="W41" s="21"/>
      <c r="X41" s="21"/>
      <c r="Y41" s="21"/>
      <c r="Z41" s="21"/>
      <c r="AA41" s="21"/>
      <c r="AB41" s="21"/>
      <c r="AC41" s="21"/>
      <c r="AD41" s="21"/>
      <c r="AE41" s="21" t="s">
        <v>122</v>
      </c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outlineLevel="1" x14ac:dyDescent="0.2">
      <c r="A42" s="22">
        <v>18</v>
      </c>
      <c r="B42" s="22" t="s">
        <v>165</v>
      </c>
      <c r="C42" s="60" t="s">
        <v>166</v>
      </c>
      <c r="D42" s="28" t="s">
        <v>129</v>
      </c>
      <c r="E42" s="35">
        <v>85.44</v>
      </c>
      <c r="F42" s="38"/>
      <c r="G42" s="39">
        <f>ROUND(E42*F42,2)</f>
        <v>0</v>
      </c>
      <c r="H42" s="39"/>
      <c r="I42" s="39">
        <f>ROUND(E42*H42,2)</f>
        <v>0</v>
      </c>
      <c r="J42" s="39"/>
      <c r="K42" s="39">
        <f>ROUND(E42*J42,2)</f>
        <v>0</v>
      </c>
      <c r="L42" s="39">
        <v>0</v>
      </c>
      <c r="M42" s="39">
        <f>G42*(1+L42/100)</f>
        <v>0</v>
      </c>
      <c r="N42" s="29">
        <v>0</v>
      </c>
      <c r="O42" s="29">
        <f>ROUND(E42*N42,5)</f>
        <v>0</v>
      </c>
      <c r="P42" s="29">
        <v>6.8000000000000005E-2</v>
      </c>
      <c r="Q42" s="29">
        <f>ROUND(E42*P42,5)</f>
        <v>5.80992</v>
      </c>
      <c r="R42" s="29"/>
      <c r="S42" s="29"/>
      <c r="T42" s="30">
        <v>0.3</v>
      </c>
      <c r="U42" s="29">
        <f>ROUND(E42*T42,2)</f>
        <v>25.63</v>
      </c>
      <c r="V42" s="21"/>
      <c r="W42" s="21"/>
      <c r="X42" s="21"/>
      <c r="Y42" s="21"/>
      <c r="Z42" s="21"/>
      <c r="AA42" s="21"/>
      <c r="AB42" s="21"/>
      <c r="AC42" s="21"/>
      <c r="AD42" s="21"/>
      <c r="AE42" s="21" t="s">
        <v>122</v>
      </c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</row>
    <row r="43" spans="1:60" outlineLevel="1" x14ac:dyDescent="0.2">
      <c r="A43" s="22"/>
      <c r="B43" s="22"/>
      <c r="C43" s="61" t="s">
        <v>167</v>
      </c>
      <c r="D43" s="31"/>
      <c r="E43" s="36">
        <v>71.2</v>
      </c>
      <c r="F43" s="39"/>
      <c r="G43" s="39"/>
      <c r="H43" s="39"/>
      <c r="I43" s="39"/>
      <c r="J43" s="39"/>
      <c r="K43" s="39"/>
      <c r="L43" s="39"/>
      <c r="M43" s="39"/>
      <c r="N43" s="29"/>
      <c r="O43" s="29"/>
      <c r="P43" s="29"/>
      <c r="Q43" s="29"/>
      <c r="R43" s="29"/>
      <c r="S43" s="29"/>
      <c r="T43" s="30"/>
      <c r="U43" s="29"/>
      <c r="V43" s="21"/>
      <c r="W43" s="21"/>
      <c r="X43" s="21"/>
      <c r="Y43" s="21"/>
      <c r="Z43" s="21"/>
      <c r="AA43" s="21"/>
      <c r="AB43" s="21"/>
      <c r="AC43" s="21"/>
      <c r="AD43" s="21"/>
      <c r="AE43" s="21" t="s">
        <v>119</v>
      </c>
      <c r="AF43" s="21">
        <v>0</v>
      </c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</row>
    <row r="44" spans="1:60" outlineLevel="1" x14ac:dyDescent="0.2">
      <c r="A44" s="22"/>
      <c r="B44" s="22"/>
      <c r="C44" s="61" t="s">
        <v>168</v>
      </c>
      <c r="D44" s="31"/>
      <c r="E44" s="36">
        <v>25.6</v>
      </c>
      <c r="F44" s="39"/>
      <c r="G44" s="39"/>
      <c r="H44" s="39"/>
      <c r="I44" s="39"/>
      <c r="J44" s="39"/>
      <c r="K44" s="39"/>
      <c r="L44" s="39"/>
      <c r="M44" s="39"/>
      <c r="N44" s="29"/>
      <c r="O44" s="29"/>
      <c r="P44" s="29"/>
      <c r="Q44" s="29"/>
      <c r="R44" s="29"/>
      <c r="S44" s="29"/>
      <c r="T44" s="30"/>
      <c r="U44" s="29"/>
      <c r="V44" s="21"/>
      <c r="W44" s="21"/>
      <c r="X44" s="21"/>
      <c r="Y44" s="21"/>
      <c r="Z44" s="21"/>
      <c r="AA44" s="21"/>
      <c r="AB44" s="21"/>
      <c r="AC44" s="21"/>
      <c r="AD44" s="21"/>
      <c r="AE44" s="21" t="s">
        <v>119</v>
      </c>
      <c r="AF44" s="21">
        <v>0</v>
      </c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60" outlineLevel="1" x14ac:dyDescent="0.2">
      <c r="A45" s="22"/>
      <c r="B45" s="22"/>
      <c r="C45" s="61" t="s">
        <v>169</v>
      </c>
      <c r="D45" s="31"/>
      <c r="E45" s="36">
        <v>-11.36</v>
      </c>
      <c r="F45" s="39"/>
      <c r="G45" s="39"/>
      <c r="H45" s="39"/>
      <c r="I45" s="39"/>
      <c r="J45" s="39"/>
      <c r="K45" s="39"/>
      <c r="L45" s="39"/>
      <c r="M45" s="39"/>
      <c r="N45" s="29"/>
      <c r="O45" s="29"/>
      <c r="P45" s="29"/>
      <c r="Q45" s="29"/>
      <c r="R45" s="29"/>
      <c r="S45" s="29"/>
      <c r="T45" s="30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 t="s">
        <v>119</v>
      </c>
      <c r="AF45" s="21">
        <v>0</v>
      </c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 ht="22.5" outlineLevel="1" x14ac:dyDescent="0.2">
      <c r="A46" s="22">
        <v>19</v>
      </c>
      <c r="B46" s="22" t="s">
        <v>170</v>
      </c>
      <c r="C46" s="60" t="s">
        <v>171</v>
      </c>
      <c r="D46" s="28" t="s">
        <v>129</v>
      </c>
      <c r="E46" s="35">
        <v>85.44</v>
      </c>
      <c r="F46" s="38"/>
      <c r="G46" s="39">
        <f>ROUND(E46*F46,2)</f>
        <v>0</v>
      </c>
      <c r="H46" s="39"/>
      <c r="I46" s="39">
        <f>ROUND(E46*H46,2)</f>
        <v>0</v>
      </c>
      <c r="J46" s="39"/>
      <c r="K46" s="39">
        <f>ROUND(E46*J46,2)</f>
        <v>0</v>
      </c>
      <c r="L46" s="39">
        <v>0</v>
      </c>
      <c r="M46" s="39">
        <f>G46*(1+L46/100)</f>
        <v>0</v>
      </c>
      <c r="N46" s="29">
        <v>0</v>
      </c>
      <c r="O46" s="29">
        <f>ROUND(E46*N46,5)</f>
        <v>0</v>
      </c>
      <c r="P46" s="29">
        <v>4.5999999999999999E-2</v>
      </c>
      <c r="Q46" s="29">
        <f>ROUND(E46*P46,5)</f>
        <v>3.93024</v>
      </c>
      <c r="R46" s="29"/>
      <c r="S46" s="29"/>
      <c r="T46" s="30">
        <v>0.26</v>
      </c>
      <c r="U46" s="29">
        <f>ROUND(E46*T46,2)</f>
        <v>22.21</v>
      </c>
      <c r="V46" s="21"/>
      <c r="W46" s="21"/>
      <c r="X46" s="21"/>
      <c r="Y46" s="21"/>
      <c r="Z46" s="21"/>
      <c r="AA46" s="21"/>
      <c r="AB46" s="21"/>
      <c r="AC46" s="21"/>
      <c r="AD46" s="21"/>
      <c r="AE46" s="21" t="s">
        <v>122</v>
      </c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</row>
    <row r="47" spans="1:60" ht="22.5" outlineLevel="1" x14ac:dyDescent="0.2">
      <c r="A47" s="22">
        <v>20</v>
      </c>
      <c r="B47" s="22" t="s">
        <v>55</v>
      </c>
      <c r="C47" s="60" t="s">
        <v>172</v>
      </c>
      <c r="D47" s="28" t="s">
        <v>173</v>
      </c>
      <c r="E47" s="35">
        <v>2</v>
      </c>
      <c r="F47" s="38"/>
      <c r="G47" s="39">
        <f>ROUND(E47*F47,2)</f>
        <v>0</v>
      </c>
      <c r="H47" s="39"/>
      <c r="I47" s="39">
        <f>ROUND(E47*H47,2)</f>
        <v>0</v>
      </c>
      <c r="J47" s="39"/>
      <c r="K47" s="39">
        <f>ROUND(E47*J47,2)</f>
        <v>0</v>
      </c>
      <c r="L47" s="39">
        <v>0</v>
      </c>
      <c r="M47" s="39">
        <f>G47*(1+L47/100)</f>
        <v>0</v>
      </c>
      <c r="N47" s="29">
        <v>0</v>
      </c>
      <c r="O47" s="29">
        <f>ROUND(E47*N47,5)</f>
        <v>0</v>
      </c>
      <c r="P47" s="29">
        <v>0</v>
      </c>
      <c r="Q47" s="29">
        <f>ROUND(E47*P47,5)</f>
        <v>0</v>
      </c>
      <c r="R47" s="29"/>
      <c r="S47" s="29"/>
      <c r="T47" s="30">
        <v>0</v>
      </c>
      <c r="U47" s="29">
        <f>ROUND(E47*T47,2)</f>
        <v>0</v>
      </c>
      <c r="V47" s="21"/>
      <c r="W47" s="21"/>
      <c r="X47" s="21"/>
      <c r="Y47" s="21"/>
      <c r="Z47" s="21"/>
      <c r="AA47" s="21"/>
      <c r="AB47" s="21"/>
      <c r="AC47" s="21"/>
      <c r="AD47" s="21"/>
      <c r="AE47" s="21" t="s">
        <v>122</v>
      </c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</row>
    <row r="48" spans="1:60" x14ac:dyDescent="0.2">
      <c r="A48" s="23" t="s">
        <v>112</v>
      </c>
      <c r="B48" s="23" t="s">
        <v>67</v>
      </c>
      <c r="C48" s="62" t="s">
        <v>68</v>
      </c>
      <c r="D48" s="32"/>
      <c r="E48" s="37"/>
      <c r="F48" s="40"/>
      <c r="G48" s="40">
        <f>SUMIF(AE49:AE49,"&lt;&gt;NOR",G49:G49)</f>
        <v>0</v>
      </c>
      <c r="H48" s="40"/>
      <c r="I48" s="40">
        <f>SUM(I49:I49)</f>
        <v>0</v>
      </c>
      <c r="J48" s="40"/>
      <c r="K48" s="40">
        <f>SUM(K49:K49)</f>
        <v>0</v>
      </c>
      <c r="L48" s="40"/>
      <c r="M48" s="40">
        <f>SUM(M49:M49)</f>
        <v>0</v>
      </c>
      <c r="N48" s="33"/>
      <c r="O48" s="33">
        <f>SUM(O49:O49)</f>
        <v>0</v>
      </c>
      <c r="P48" s="33"/>
      <c r="Q48" s="33">
        <f>SUM(Q49:Q49)</f>
        <v>0</v>
      </c>
      <c r="R48" s="33"/>
      <c r="S48" s="33"/>
      <c r="T48" s="34"/>
      <c r="U48" s="33">
        <f>SUM(U49:U49)</f>
        <v>32.25</v>
      </c>
      <c r="AE48" t="s">
        <v>113</v>
      </c>
    </row>
    <row r="49" spans="1:60" outlineLevel="1" x14ac:dyDescent="0.2">
      <c r="A49" s="22">
        <v>21</v>
      </c>
      <c r="B49" s="22" t="s">
        <v>174</v>
      </c>
      <c r="C49" s="60" t="s">
        <v>175</v>
      </c>
      <c r="D49" s="28" t="s">
        <v>144</v>
      </c>
      <c r="E49" s="35">
        <v>37.855870000000003</v>
      </c>
      <c r="F49" s="38"/>
      <c r="G49" s="39">
        <f>ROUND(E49*F49,2)</f>
        <v>0</v>
      </c>
      <c r="H49" s="39"/>
      <c r="I49" s="39">
        <f>ROUND(E49*H49,2)</f>
        <v>0</v>
      </c>
      <c r="J49" s="39"/>
      <c r="K49" s="39">
        <f>ROUND(E49*J49,2)</f>
        <v>0</v>
      </c>
      <c r="L49" s="39">
        <v>0</v>
      </c>
      <c r="M49" s="39">
        <f>G49*(1+L49/100)</f>
        <v>0</v>
      </c>
      <c r="N49" s="29">
        <v>0</v>
      </c>
      <c r="O49" s="29">
        <f>ROUND(E49*N49,5)</f>
        <v>0</v>
      </c>
      <c r="P49" s="29">
        <v>0</v>
      </c>
      <c r="Q49" s="29">
        <f>ROUND(E49*P49,5)</f>
        <v>0</v>
      </c>
      <c r="R49" s="29"/>
      <c r="S49" s="29"/>
      <c r="T49" s="30">
        <v>0.85199999999999998</v>
      </c>
      <c r="U49" s="29">
        <f>ROUND(E49*T49,2)</f>
        <v>32.25</v>
      </c>
      <c r="V49" s="21"/>
      <c r="W49" s="21"/>
      <c r="X49" s="21"/>
      <c r="Y49" s="21"/>
      <c r="Z49" s="21"/>
      <c r="AA49" s="21"/>
      <c r="AB49" s="21"/>
      <c r="AC49" s="21"/>
      <c r="AD49" s="21"/>
      <c r="AE49" s="21" t="s">
        <v>176</v>
      </c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</row>
    <row r="50" spans="1:60" x14ac:dyDescent="0.2">
      <c r="A50" s="23" t="s">
        <v>112</v>
      </c>
      <c r="B50" s="23" t="s">
        <v>69</v>
      </c>
      <c r="C50" s="62" t="s">
        <v>70</v>
      </c>
      <c r="D50" s="32"/>
      <c r="E50" s="37"/>
      <c r="F50" s="40"/>
      <c r="G50" s="40">
        <f>SUMIF(AE51:AE54,"&lt;&gt;NOR",G51:G54)</f>
        <v>0</v>
      </c>
      <c r="H50" s="40"/>
      <c r="I50" s="40">
        <f>SUM(I51:I54)</f>
        <v>0</v>
      </c>
      <c r="J50" s="40"/>
      <c r="K50" s="40">
        <f>SUM(K51:K54)</f>
        <v>0</v>
      </c>
      <c r="L50" s="40"/>
      <c r="M50" s="40">
        <f>SUM(M51:M54)</f>
        <v>0</v>
      </c>
      <c r="N50" s="33"/>
      <c r="O50" s="33">
        <f>SUM(O51:O54)</f>
        <v>0.40620999999999996</v>
      </c>
      <c r="P50" s="33"/>
      <c r="Q50" s="33">
        <f>SUM(Q51:Q54)</f>
        <v>0.62336000000000003</v>
      </c>
      <c r="R50" s="33"/>
      <c r="S50" s="33"/>
      <c r="T50" s="34"/>
      <c r="U50" s="33">
        <f>SUM(U51:U54)</f>
        <v>20.770000000000003</v>
      </c>
      <c r="AE50" t="s">
        <v>113</v>
      </c>
    </row>
    <row r="51" spans="1:60" ht="22.5" outlineLevel="1" x14ac:dyDescent="0.2">
      <c r="A51" s="22">
        <v>22</v>
      </c>
      <c r="B51" s="22" t="s">
        <v>177</v>
      </c>
      <c r="C51" s="60" t="s">
        <v>178</v>
      </c>
      <c r="D51" s="28" t="s">
        <v>129</v>
      </c>
      <c r="E51" s="35">
        <v>64</v>
      </c>
      <c r="F51" s="38"/>
      <c r="G51" s="39">
        <f>ROUND(E51*F51,2)</f>
        <v>0</v>
      </c>
      <c r="H51" s="39"/>
      <c r="I51" s="39">
        <f>ROUND(E51*H51,2)</f>
        <v>0</v>
      </c>
      <c r="J51" s="39"/>
      <c r="K51" s="39">
        <f>ROUND(E51*J51,2)</f>
        <v>0</v>
      </c>
      <c r="L51" s="39">
        <v>0</v>
      </c>
      <c r="M51" s="39">
        <f>G51*(1+L51/100)</f>
        <v>0</v>
      </c>
      <c r="N51" s="29">
        <v>0</v>
      </c>
      <c r="O51" s="29">
        <f>ROUND(E51*N51,5)</f>
        <v>0</v>
      </c>
      <c r="P51" s="29">
        <v>9.7400000000000004E-3</v>
      </c>
      <c r="Q51" s="29">
        <f>ROUND(E51*P51,5)</f>
        <v>0.62336000000000003</v>
      </c>
      <c r="R51" s="29"/>
      <c r="S51" s="29"/>
      <c r="T51" s="30">
        <v>4.3999999999999997E-2</v>
      </c>
      <c r="U51" s="29">
        <f>ROUND(E51*T51,2)</f>
        <v>2.82</v>
      </c>
      <c r="V51" s="21"/>
      <c r="W51" s="21"/>
      <c r="X51" s="21"/>
      <c r="Y51" s="21"/>
      <c r="Z51" s="21"/>
      <c r="AA51" s="21"/>
      <c r="AB51" s="21"/>
      <c r="AC51" s="21"/>
      <c r="AD51" s="21"/>
      <c r="AE51" s="21" t="s">
        <v>122</v>
      </c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</row>
    <row r="52" spans="1:60" ht="33.75" outlineLevel="1" x14ac:dyDescent="0.2">
      <c r="A52" s="22">
        <v>23</v>
      </c>
      <c r="B52" s="22" t="s">
        <v>179</v>
      </c>
      <c r="C52" s="60" t="s">
        <v>180</v>
      </c>
      <c r="D52" s="28" t="s">
        <v>129</v>
      </c>
      <c r="E52" s="35">
        <v>64</v>
      </c>
      <c r="F52" s="38"/>
      <c r="G52" s="39">
        <f>ROUND(E52*F52,2)</f>
        <v>0</v>
      </c>
      <c r="H52" s="39"/>
      <c r="I52" s="39">
        <f>ROUND(E52*H52,2)</f>
        <v>0</v>
      </c>
      <c r="J52" s="39"/>
      <c r="K52" s="39">
        <f>ROUND(E52*J52,2)</f>
        <v>0</v>
      </c>
      <c r="L52" s="39">
        <v>0</v>
      </c>
      <c r="M52" s="39">
        <f>G52*(1+L52/100)</f>
        <v>0</v>
      </c>
      <c r="N52" s="29">
        <v>3.3E-4</v>
      </c>
      <c r="O52" s="29">
        <f>ROUND(E52*N52,5)</f>
        <v>2.112E-2</v>
      </c>
      <c r="P52" s="29">
        <v>0</v>
      </c>
      <c r="Q52" s="29">
        <f>ROUND(E52*P52,5)</f>
        <v>0</v>
      </c>
      <c r="R52" s="29"/>
      <c r="S52" s="29"/>
      <c r="T52" s="30">
        <v>2.75E-2</v>
      </c>
      <c r="U52" s="29">
        <f>ROUND(E52*T52,2)</f>
        <v>1.76</v>
      </c>
      <c r="V52" s="21"/>
      <c r="W52" s="21"/>
      <c r="X52" s="21"/>
      <c r="Y52" s="21"/>
      <c r="Z52" s="21"/>
      <c r="AA52" s="21"/>
      <c r="AB52" s="21"/>
      <c r="AC52" s="21"/>
      <c r="AD52" s="21"/>
      <c r="AE52" s="21" t="s">
        <v>122</v>
      </c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33.75" outlineLevel="1" x14ac:dyDescent="0.2">
      <c r="A53" s="22">
        <v>24</v>
      </c>
      <c r="B53" s="22" t="s">
        <v>181</v>
      </c>
      <c r="C53" s="60" t="s">
        <v>182</v>
      </c>
      <c r="D53" s="28" t="s">
        <v>129</v>
      </c>
      <c r="E53" s="35">
        <v>70.400000000000006</v>
      </c>
      <c r="F53" s="38"/>
      <c r="G53" s="39">
        <f>ROUND(E53*F53,2)</f>
        <v>0</v>
      </c>
      <c r="H53" s="39"/>
      <c r="I53" s="39">
        <f>ROUND(E53*H53,2)</f>
        <v>0</v>
      </c>
      <c r="J53" s="39"/>
      <c r="K53" s="39">
        <f>ROUND(E53*J53,2)</f>
        <v>0</v>
      </c>
      <c r="L53" s="39">
        <v>0</v>
      </c>
      <c r="M53" s="39">
        <f>G53*(1+L53/100)</f>
        <v>0</v>
      </c>
      <c r="N53" s="29">
        <v>5.47E-3</v>
      </c>
      <c r="O53" s="29">
        <f>ROUND(E53*N53,5)</f>
        <v>0.38508999999999999</v>
      </c>
      <c r="P53" s="29">
        <v>0</v>
      </c>
      <c r="Q53" s="29">
        <f>ROUND(E53*P53,5)</f>
        <v>0</v>
      </c>
      <c r="R53" s="29"/>
      <c r="S53" s="29"/>
      <c r="T53" s="30">
        <v>0.22991</v>
      </c>
      <c r="U53" s="29">
        <f>ROUND(E53*T53,2)</f>
        <v>16.190000000000001</v>
      </c>
      <c r="V53" s="21"/>
      <c r="W53" s="21"/>
      <c r="X53" s="21"/>
      <c r="Y53" s="21"/>
      <c r="Z53" s="21"/>
      <c r="AA53" s="21"/>
      <c r="AB53" s="21"/>
      <c r="AC53" s="21"/>
      <c r="AD53" s="21"/>
      <c r="AE53" s="21" t="s">
        <v>122</v>
      </c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</row>
    <row r="54" spans="1:60" outlineLevel="1" x14ac:dyDescent="0.2">
      <c r="A54" s="22"/>
      <c r="B54" s="22"/>
      <c r="C54" s="61" t="s">
        <v>183</v>
      </c>
      <c r="D54" s="31"/>
      <c r="E54" s="36">
        <v>70.400000000000006</v>
      </c>
      <c r="F54" s="39"/>
      <c r="G54" s="39"/>
      <c r="H54" s="39"/>
      <c r="I54" s="39"/>
      <c r="J54" s="39"/>
      <c r="K54" s="39"/>
      <c r="L54" s="39"/>
      <c r="M54" s="39"/>
      <c r="N54" s="29"/>
      <c r="O54" s="29"/>
      <c r="P54" s="29"/>
      <c r="Q54" s="29"/>
      <c r="R54" s="29"/>
      <c r="S54" s="29"/>
      <c r="T54" s="30"/>
      <c r="U54" s="29"/>
      <c r="V54" s="21"/>
      <c r="W54" s="21"/>
      <c r="X54" s="21"/>
      <c r="Y54" s="21"/>
      <c r="Z54" s="21"/>
      <c r="AA54" s="21"/>
      <c r="AB54" s="21"/>
      <c r="AC54" s="21"/>
      <c r="AD54" s="21"/>
      <c r="AE54" s="21" t="s">
        <v>119</v>
      </c>
      <c r="AF54" s="21">
        <v>0</v>
      </c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</row>
    <row r="55" spans="1:60" x14ac:dyDescent="0.2">
      <c r="A55" s="23" t="s">
        <v>112</v>
      </c>
      <c r="B55" s="23" t="s">
        <v>71</v>
      </c>
      <c r="C55" s="62" t="s">
        <v>72</v>
      </c>
      <c r="D55" s="32"/>
      <c r="E55" s="37"/>
      <c r="F55" s="40"/>
      <c r="G55" s="40">
        <f>SUMIF(AE56:AE56,"&lt;&gt;NOR",G56:G56)</f>
        <v>0</v>
      </c>
      <c r="H55" s="40"/>
      <c r="I55" s="40">
        <f>SUM(I56:I56)</f>
        <v>0</v>
      </c>
      <c r="J55" s="40"/>
      <c r="K55" s="40">
        <f>SUM(K56:K56)</f>
        <v>0</v>
      </c>
      <c r="L55" s="40"/>
      <c r="M55" s="40">
        <f>SUM(M56:M56)</f>
        <v>0</v>
      </c>
      <c r="N55" s="33"/>
      <c r="O55" s="33">
        <f>SUM(O56:O56)</f>
        <v>6.5280000000000005E-2</v>
      </c>
      <c r="P55" s="33"/>
      <c r="Q55" s="33">
        <f>SUM(Q56:Q56)</f>
        <v>0</v>
      </c>
      <c r="R55" s="33"/>
      <c r="S55" s="33"/>
      <c r="T55" s="34"/>
      <c r="U55" s="33">
        <f>SUM(U56:U56)</f>
        <v>5.12</v>
      </c>
      <c r="AE55" t="s">
        <v>113</v>
      </c>
    </row>
    <row r="56" spans="1:60" ht="33.75" outlineLevel="1" x14ac:dyDescent="0.2">
      <c r="A56" s="22">
        <v>25</v>
      </c>
      <c r="B56" s="22" t="s">
        <v>184</v>
      </c>
      <c r="C56" s="60" t="s">
        <v>185</v>
      </c>
      <c r="D56" s="28" t="s">
        <v>129</v>
      </c>
      <c r="E56" s="35">
        <v>64</v>
      </c>
      <c r="F56" s="38"/>
      <c r="G56" s="39">
        <f>ROUND(E56*F56,2)</f>
        <v>0</v>
      </c>
      <c r="H56" s="39"/>
      <c r="I56" s="39">
        <f>ROUND(E56*H56,2)</f>
        <v>0</v>
      </c>
      <c r="J56" s="39"/>
      <c r="K56" s="39">
        <f>ROUND(E56*J56,2)</f>
        <v>0</v>
      </c>
      <c r="L56" s="39">
        <v>0</v>
      </c>
      <c r="M56" s="39">
        <f>G56*(1+L56/100)</f>
        <v>0</v>
      </c>
      <c r="N56" s="29">
        <v>1.0200000000000001E-3</v>
      </c>
      <c r="O56" s="29">
        <f>ROUND(E56*N56,5)</f>
        <v>6.5280000000000005E-2</v>
      </c>
      <c r="P56" s="29">
        <v>0</v>
      </c>
      <c r="Q56" s="29">
        <f>ROUND(E56*P56,5)</f>
        <v>0</v>
      </c>
      <c r="R56" s="29"/>
      <c r="S56" s="29"/>
      <c r="T56" s="30">
        <v>0.08</v>
      </c>
      <c r="U56" s="29">
        <f>ROUND(E56*T56,2)</f>
        <v>5.12</v>
      </c>
      <c r="V56" s="21"/>
      <c r="W56" s="21"/>
      <c r="X56" s="21"/>
      <c r="Y56" s="21"/>
      <c r="Z56" s="21"/>
      <c r="AA56" s="21"/>
      <c r="AB56" s="21"/>
      <c r="AC56" s="21"/>
      <c r="AD56" s="21"/>
      <c r="AE56" s="21" t="s">
        <v>122</v>
      </c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</row>
    <row r="57" spans="1:60" x14ac:dyDescent="0.2">
      <c r="A57" s="23" t="s">
        <v>112</v>
      </c>
      <c r="B57" s="23" t="s">
        <v>73</v>
      </c>
      <c r="C57" s="62" t="s">
        <v>74</v>
      </c>
      <c r="D57" s="32"/>
      <c r="E57" s="37"/>
      <c r="F57" s="40"/>
      <c r="G57" s="40">
        <f>SUMIF(AE58:AE61,"&lt;&gt;NOR",G58:G61)</f>
        <v>0</v>
      </c>
      <c r="H57" s="40"/>
      <c r="I57" s="40">
        <f>SUM(I58:I61)</f>
        <v>0</v>
      </c>
      <c r="J57" s="40"/>
      <c r="K57" s="40">
        <f>SUM(K58:K61)</f>
        <v>0</v>
      </c>
      <c r="L57" s="40"/>
      <c r="M57" s="40">
        <f>SUM(M58:M61)</f>
        <v>0</v>
      </c>
      <c r="N57" s="33"/>
      <c r="O57" s="33">
        <f>SUM(O58:O61)</f>
        <v>0</v>
      </c>
      <c r="P57" s="33"/>
      <c r="Q57" s="33">
        <f>SUM(Q58:Q61)</f>
        <v>0</v>
      </c>
      <c r="R57" s="33"/>
      <c r="S57" s="33"/>
      <c r="T57" s="34"/>
      <c r="U57" s="33">
        <f>SUM(U58:U61)</f>
        <v>0</v>
      </c>
      <c r="AE57" t="s">
        <v>113</v>
      </c>
    </row>
    <row r="58" spans="1:60" ht="22.5" outlineLevel="1" x14ac:dyDescent="0.2">
      <c r="A58" s="22">
        <v>26</v>
      </c>
      <c r="B58" s="22" t="s">
        <v>186</v>
      </c>
      <c r="C58" s="60" t="s">
        <v>187</v>
      </c>
      <c r="D58" s="28" t="s">
        <v>173</v>
      </c>
      <c r="E58" s="35">
        <v>1</v>
      </c>
      <c r="F58" s="38"/>
      <c r="G58" s="39">
        <f>ROUND(E58*F58,2)</f>
        <v>0</v>
      </c>
      <c r="H58" s="39"/>
      <c r="I58" s="39">
        <f>ROUND(E58*H58,2)</f>
        <v>0</v>
      </c>
      <c r="J58" s="39"/>
      <c r="K58" s="39">
        <f>ROUND(E58*J58,2)</f>
        <v>0</v>
      </c>
      <c r="L58" s="39">
        <v>0</v>
      </c>
      <c r="M58" s="39">
        <f>G58*(1+L58/100)</f>
        <v>0</v>
      </c>
      <c r="N58" s="29">
        <v>0</v>
      </c>
      <c r="O58" s="29">
        <f>ROUND(E58*N58,5)</f>
        <v>0</v>
      </c>
      <c r="P58" s="29">
        <v>0</v>
      </c>
      <c r="Q58" s="29">
        <f>ROUND(E58*P58,5)</f>
        <v>0</v>
      </c>
      <c r="R58" s="29"/>
      <c r="S58" s="29"/>
      <c r="T58" s="30">
        <v>0</v>
      </c>
      <c r="U58" s="29">
        <f>ROUND(E58*T58,2)</f>
        <v>0</v>
      </c>
      <c r="V58" s="21"/>
      <c r="W58" s="21"/>
      <c r="X58" s="21"/>
      <c r="Y58" s="21"/>
      <c r="Z58" s="21"/>
      <c r="AA58" s="21"/>
      <c r="AB58" s="21"/>
      <c r="AC58" s="21"/>
      <c r="AD58" s="21"/>
      <c r="AE58" s="21" t="s">
        <v>122</v>
      </c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</row>
    <row r="59" spans="1:60" outlineLevel="1" x14ac:dyDescent="0.2">
      <c r="A59" s="22">
        <v>27</v>
      </c>
      <c r="B59" s="22" t="s">
        <v>188</v>
      </c>
      <c r="C59" s="60" t="s">
        <v>189</v>
      </c>
      <c r="D59" s="28" t="s">
        <v>173</v>
      </c>
      <c r="E59" s="35">
        <v>1</v>
      </c>
      <c r="F59" s="38"/>
      <c r="G59" s="39">
        <f>ROUND(E59*F59,2)</f>
        <v>0</v>
      </c>
      <c r="H59" s="39"/>
      <c r="I59" s="39">
        <f>ROUND(E59*H59,2)</f>
        <v>0</v>
      </c>
      <c r="J59" s="39"/>
      <c r="K59" s="39">
        <f>ROUND(E59*J59,2)</f>
        <v>0</v>
      </c>
      <c r="L59" s="39">
        <v>0</v>
      </c>
      <c r="M59" s="39">
        <f>G59*(1+L59/100)</f>
        <v>0</v>
      </c>
      <c r="N59" s="29">
        <v>0</v>
      </c>
      <c r="O59" s="29">
        <f>ROUND(E59*N59,5)</f>
        <v>0</v>
      </c>
      <c r="P59" s="29">
        <v>0</v>
      </c>
      <c r="Q59" s="29">
        <f>ROUND(E59*P59,5)</f>
        <v>0</v>
      </c>
      <c r="R59" s="29"/>
      <c r="S59" s="29"/>
      <c r="T59" s="30">
        <v>0</v>
      </c>
      <c r="U59" s="29">
        <f>ROUND(E59*T59,2)</f>
        <v>0</v>
      </c>
      <c r="V59" s="21"/>
      <c r="W59" s="21"/>
      <c r="X59" s="21"/>
      <c r="Y59" s="21"/>
      <c r="Z59" s="21"/>
      <c r="AA59" s="21"/>
      <c r="AB59" s="21"/>
      <c r="AC59" s="21"/>
      <c r="AD59" s="21"/>
      <c r="AE59" s="21" t="s">
        <v>122</v>
      </c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</row>
    <row r="60" spans="1:60" outlineLevel="1" x14ac:dyDescent="0.2">
      <c r="A60" s="22">
        <v>28</v>
      </c>
      <c r="B60" s="22" t="s">
        <v>190</v>
      </c>
      <c r="C60" s="60" t="s">
        <v>191</v>
      </c>
      <c r="D60" s="28" t="s">
        <v>173</v>
      </c>
      <c r="E60" s="35">
        <v>1</v>
      </c>
      <c r="F60" s="38"/>
      <c r="G60" s="39">
        <f>ROUND(E60*F60,2)</f>
        <v>0</v>
      </c>
      <c r="H60" s="39"/>
      <c r="I60" s="39">
        <f>ROUND(E60*H60,2)</f>
        <v>0</v>
      </c>
      <c r="J60" s="39"/>
      <c r="K60" s="39">
        <f>ROUND(E60*J60,2)</f>
        <v>0</v>
      </c>
      <c r="L60" s="39">
        <v>0</v>
      </c>
      <c r="M60" s="39">
        <f>G60*(1+L60/100)</f>
        <v>0</v>
      </c>
      <c r="N60" s="29">
        <v>0</v>
      </c>
      <c r="O60" s="29">
        <f>ROUND(E60*N60,5)</f>
        <v>0</v>
      </c>
      <c r="P60" s="29">
        <v>0</v>
      </c>
      <c r="Q60" s="29">
        <f>ROUND(E60*P60,5)</f>
        <v>0</v>
      </c>
      <c r="R60" s="29"/>
      <c r="S60" s="29"/>
      <c r="T60" s="30">
        <v>0</v>
      </c>
      <c r="U60" s="29">
        <f>ROUND(E60*T60,2)</f>
        <v>0</v>
      </c>
      <c r="V60" s="21"/>
      <c r="W60" s="21"/>
      <c r="X60" s="21"/>
      <c r="Y60" s="21"/>
      <c r="Z60" s="21"/>
      <c r="AA60" s="21"/>
      <c r="AB60" s="21"/>
      <c r="AC60" s="21"/>
      <c r="AD60" s="21"/>
      <c r="AE60" s="21" t="s">
        <v>122</v>
      </c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</row>
    <row r="61" spans="1:60" outlineLevel="1" x14ac:dyDescent="0.2">
      <c r="A61" s="22">
        <v>29</v>
      </c>
      <c r="B61" s="22" t="s">
        <v>57</v>
      </c>
      <c r="C61" s="60" t="s">
        <v>192</v>
      </c>
      <c r="D61" s="28" t="s">
        <v>173</v>
      </c>
      <c r="E61" s="35">
        <v>1</v>
      </c>
      <c r="F61" s="38"/>
      <c r="G61" s="39">
        <f>ROUND(E61*F61,2)</f>
        <v>0</v>
      </c>
      <c r="H61" s="39"/>
      <c r="I61" s="39">
        <f>ROUND(E61*H61,2)</f>
        <v>0</v>
      </c>
      <c r="J61" s="39"/>
      <c r="K61" s="39">
        <f>ROUND(E61*J61,2)</f>
        <v>0</v>
      </c>
      <c r="L61" s="39">
        <v>0</v>
      </c>
      <c r="M61" s="39">
        <f>G61*(1+L61/100)</f>
        <v>0</v>
      </c>
      <c r="N61" s="29">
        <v>0</v>
      </c>
      <c r="O61" s="29">
        <f>ROUND(E61*N61,5)</f>
        <v>0</v>
      </c>
      <c r="P61" s="29">
        <v>0</v>
      </c>
      <c r="Q61" s="29">
        <f>ROUND(E61*P61,5)</f>
        <v>0</v>
      </c>
      <c r="R61" s="29"/>
      <c r="S61" s="29"/>
      <c r="T61" s="30">
        <v>0</v>
      </c>
      <c r="U61" s="29">
        <f>ROUND(E61*T61,2)</f>
        <v>0</v>
      </c>
      <c r="V61" s="21"/>
      <c r="W61" s="21"/>
      <c r="X61" s="21"/>
      <c r="Y61" s="21"/>
      <c r="Z61" s="21"/>
      <c r="AA61" s="21"/>
      <c r="AB61" s="21"/>
      <c r="AC61" s="21"/>
      <c r="AD61" s="21"/>
      <c r="AE61" s="21" t="s">
        <v>122</v>
      </c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x14ac:dyDescent="0.2">
      <c r="A62" s="23" t="s">
        <v>112</v>
      </c>
      <c r="B62" s="23" t="s">
        <v>75</v>
      </c>
      <c r="C62" s="62" t="s">
        <v>76</v>
      </c>
      <c r="D62" s="32"/>
      <c r="E62" s="37"/>
      <c r="F62" s="40"/>
      <c r="G62" s="40">
        <f>SUMIF(AE63:AE67,"&lt;&gt;NOR",G63:G67)</f>
        <v>0</v>
      </c>
      <c r="H62" s="40"/>
      <c r="I62" s="40">
        <f>SUM(I63:I67)</f>
        <v>0</v>
      </c>
      <c r="J62" s="40"/>
      <c r="K62" s="40">
        <f>SUM(K63:K67)</f>
        <v>0</v>
      </c>
      <c r="L62" s="40"/>
      <c r="M62" s="40">
        <f>SUM(M63:M67)</f>
        <v>0</v>
      </c>
      <c r="N62" s="33"/>
      <c r="O62" s="33">
        <f>SUM(O63:O67)</f>
        <v>0.33715000000000001</v>
      </c>
      <c r="P62" s="33"/>
      <c r="Q62" s="33">
        <f>SUM(Q63:Q67)</f>
        <v>0</v>
      </c>
      <c r="R62" s="33"/>
      <c r="S62" s="33"/>
      <c r="T62" s="34"/>
      <c r="U62" s="33">
        <f>SUM(U63:U67)</f>
        <v>66.830000000000013</v>
      </c>
      <c r="AE62" t="s">
        <v>113</v>
      </c>
    </row>
    <row r="63" spans="1:60" outlineLevel="1" x14ac:dyDescent="0.2">
      <c r="A63" s="22">
        <v>30</v>
      </c>
      <c r="B63" s="22" t="s">
        <v>193</v>
      </c>
      <c r="C63" s="60" t="s">
        <v>194</v>
      </c>
      <c r="D63" s="28" t="s">
        <v>129</v>
      </c>
      <c r="E63" s="35">
        <v>64</v>
      </c>
      <c r="F63" s="38"/>
      <c r="G63" s="39">
        <f>ROUND(E63*F63,2)</f>
        <v>0</v>
      </c>
      <c r="H63" s="39"/>
      <c r="I63" s="39">
        <f>ROUND(E63*H63,2)</f>
        <v>0</v>
      </c>
      <c r="J63" s="39"/>
      <c r="K63" s="39">
        <f>ROUND(E63*J63,2)</f>
        <v>0</v>
      </c>
      <c r="L63" s="39">
        <v>0</v>
      </c>
      <c r="M63" s="39">
        <f>G63*(1+L63/100)</f>
        <v>0</v>
      </c>
      <c r="N63" s="29">
        <v>2.1000000000000001E-4</v>
      </c>
      <c r="O63" s="29">
        <f>ROUND(E63*N63,5)</f>
        <v>1.3440000000000001E-2</v>
      </c>
      <c r="P63" s="29">
        <v>0</v>
      </c>
      <c r="Q63" s="29">
        <f>ROUND(E63*P63,5)</f>
        <v>0</v>
      </c>
      <c r="R63" s="29"/>
      <c r="S63" s="29"/>
      <c r="T63" s="30">
        <v>0.05</v>
      </c>
      <c r="U63" s="29">
        <f>ROUND(E63*T63,2)</f>
        <v>3.2</v>
      </c>
      <c r="V63" s="21"/>
      <c r="W63" s="21"/>
      <c r="X63" s="21"/>
      <c r="Y63" s="21"/>
      <c r="Z63" s="21"/>
      <c r="AA63" s="21"/>
      <c r="AB63" s="21"/>
      <c r="AC63" s="21"/>
      <c r="AD63" s="21"/>
      <c r="AE63" s="21" t="s">
        <v>122</v>
      </c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22.5" outlineLevel="1" x14ac:dyDescent="0.2">
      <c r="A64" s="22">
        <v>31</v>
      </c>
      <c r="B64" s="22" t="s">
        <v>195</v>
      </c>
      <c r="C64" s="60" t="s">
        <v>196</v>
      </c>
      <c r="D64" s="28" t="s">
        <v>129</v>
      </c>
      <c r="E64" s="35">
        <v>64</v>
      </c>
      <c r="F64" s="38"/>
      <c r="G64" s="39">
        <f>ROUND(E64*F64,2)</f>
        <v>0</v>
      </c>
      <c r="H64" s="39"/>
      <c r="I64" s="39">
        <f>ROUND(E64*H64,2)</f>
        <v>0</v>
      </c>
      <c r="J64" s="39"/>
      <c r="K64" s="39">
        <f>ROUND(E64*J64,2)</f>
        <v>0</v>
      </c>
      <c r="L64" s="39">
        <v>0</v>
      </c>
      <c r="M64" s="39">
        <f>G64*(1+L64/100)</f>
        <v>0</v>
      </c>
      <c r="N64" s="29">
        <v>5.0400000000000002E-3</v>
      </c>
      <c r="O64" s="29">
        <f>ROUND(E64*N64,5)</f>
        <v>0.32256000000000001</v>
      </c>
      <c r="P64" s="29">
        <v>0</v>
      </c>
      <c r="Q64" s="29">
        <f>ROUND(E64*P64,5)</f>
        <v>0</v>
      </c>
      <c r="R64" s="29"/>
      <c r="S64" s="29"/>
      <c r="T64" s="30">
        <v>0.97799999999999998</v>
      </c>
      <c r="U64" s="29">
        <f>ROUND(E64*T64,2)</f>
        <v>62.59</v>
      </c>
      <c r="V64" s="21"/>
      <c r="W64" s="21"/>
      <c r="X64" s="21"/>
      <c r="Y64" s="21"/>
      <c r="Z64" s="21"/>
      <c r="AA64" s="21"/>
      <c r="AB64" s="21"/>
      <c r="AC64" s="21"/>
      <c r="AD64" s="21"/>
      <c r="AE64" s="21" t="s">
        <v>122</v>
      </c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outlineLevel="1" x14ac:dyDescent="0.2">
      <c r="A65" s="22">
        <v>32</v>
      </c>
      <c r="B65" s="22" t="s">
        <v>197</v>
      </c>
      <c r="C65" s="60" t="s">
        <v>198</v>
      </c>
      <c r="D65" s="28" t="s">
        <v>129</v>
      </c>
      <c r="E65" s="35">
        <v>73.599999999999994</v>
      </c>
      <c r="F65" s="38"/>
      <c r="G65" s="39">
        <f>ROUND(E65*F65,2)</f>
        <v>0</v>
      </c>
      <c r="H65" s="39"/>
      <c r="I65" s="39">
        <f>ROUND(E65*H65,2)</f>
        <v>0</v>
      </c>
      <c r="J65" s="39"/>
      <c r="K65" s="39">
        <f>ROUND(E65*J65,2)</f>
        <v>0</v>
      </c>
      <c r="L65" s="39">
        <v>0</v>
      </c>
      <c r="M65" s="39">
        <f>G65*(1+L65/100)</f>
        <v>0</v>
      </c>
      <c r="N65" s="29">
        <v>0</v>
      </c>
      <c r="O65" s="29">
        <f>ROUND(E65*N65,5)</f>
        <v>0</v>
      </c>
      <c r="P65" s="29">
        <v>0</v>
      </c>
      <c r="Q65" s="29">
        <f>ROUND(E65*P65,5)</f>
        <v>0</v>
      </c>
      <c r="R65" s="29"/>
      <c r="S65" s="29"/>
      <c r="T65" s="30">
        <v>0</v>
      </c>
      <c r="U65" s="29">
        <f>ROUND(E65*T65,2)</f>
        <v>0</v>
      </c>
      <c r="V65" s="21"/>
      <c r="W65" s="21"/>
      <c r="X65" s="21"/>
      <c r="Y65" s="21"/>
      <c r="Z65" s="21"/>
      <c r="AA65" s="21"/>
      <c r="AB65" s="21"/>
      <c r="AC65" s="21"/>
      <c r="AD65" s="21"/>
      <c r="AE65" s="21" t="s">
        <v>122</v>
      </c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outlineLevel="1" x14ac:dyDescent="0.2">
      <c r="A66" s="22"/>
      <c r="B66" s="22"/>
      <c r="C66" s="61" t="s">
        <v>199</v>
      </c>
      <c r="D66" s="31"/>
      <c r="E66" s="36">
        <v>73.599999999999994</v>
      </c>
      <c r="F66" s="39"/>
      <c r="G66" s="39"/>
      <c r="H66" s="39"/>
      <c r="I66" s="39"/>
      <c r="J66" s="39"/>
      <c r="K66" s="39"/>
      <c r="L66" s="39"/>
      <c r="M66" s="39"/>
      <c r="N66" s="29"/>
      <c r="O66" s="29"/>
      <c r="P66" s="29"/>
      <c r="Q66" s="29"/>
      <c r="R66" s="29"/>
      <c r="S66" s="29"/>
      <c r="T66" s="30"/>
      <c r="U66" s="29"/>
      <c r="V66" s="21"/>
      <c r="W66" s="21"/>
      <c r="X66" s="21"/>
      <c r="Y66" s="21"/>
      <c r="Z66" s="21"/>
      <c r="AA66" s="21"/>
      <c r="AB66" s="21"/>
      <c r="AC66" s="21"/>
      <c r="AD66" s="21"/>
      <c r="AE66" s="21" t="s">
        <v>119</v>
      </c>
      <c r="AF66" s="21">
        <v>0</v>
      </c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outlineLevel="1" x14ac:dyDescent="0.2">
      <c r="A67" s="22">
        <v>33</v>
      </c>
      <c r="B67" s="22" t="s">
        <v>200</v>
      </c>
      <c r="C67" s="60" t="s">
        <v>201</v>
      </c>
      <c r="D67" s="28" t="s">
        <v>202</v>
      </c>
      <c r="E67" s="35">
        <v>5</v>
      </c>
      <c r="F67" s="38"/>
      <c r="G67" s="39">
        <f>ROUND(E67*F67,2)</f>
        <v>0</v>
      </c>
      <c r="H67" s="39"/>
      <c r="I67" s="39">
        <f>ROUND(E67*H67,2)</f>
        <v>0</v>
      </c>
      <c r="J67" s="39"/>
      <c r="K67" s="39">
        <f>ROUND(E67*J67,2)</f>
        <v>0</v>
      </c>
      <c r="L67" s="39">
        <v>0</v>
      </c>
      <c r="M67" s="39">
        <f>G67*(1+L67/100)</f>
        <v>0</v>
      </c>
      <c r="N67" s="29">
        <v>2.3000000000000001E-4</v>
      </c>
      <c r="O67" s="29">
        <f>ROUND(E67*N67,5)</f>
        <v>1.15E-3</v>
      </c>
      <c r="P67" s="29">
        <v>0</v>
      </c>
      <c r="Q67" s="29">
        <f>ROUND(E67*P67,5)</f>
        <v>0</v>
      </c>
      <c r="R67" s="29"/>
      <c r="S67" s="29"/>
      <c r="T67" s="30">
        <v>0.20805000000000001</v>
      </c>
      <c r="U67" s="29">
        <f>ROUND(E67*T67,2)</f>
        <v>1.04</v>
      </c>
      <c r="V67" s="21"/>
      <c r="W67" s="21"/>
      <c r="X67" s="21"/>
      <c r="Y67" s="21"/>
      <c r="Z67" s="21"/>
      <c r="AA67" s="21"/>
      <c r="AB67" s="21"/>
      <c r="AC67" s="21"/>
      <c r="AD67" s="21"/>
      <c r="AE67" s="21" t="s">
        <v>122</v>
      </c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x14ac:dyDescent="0.2">
      <c r="A68" s="23" t="s">
        <v>112</v>
      </c>
      <c r="B68" s="23" t="s">
        <v>77</v>
      </c>
      <c r="C68" s="62" t="s">
        <v>78</v>
      </c>
      <c r="D68" s="32"/>
      <c r="E68" s="37"/>
      <c r="F68" s="40"/>
      <c r="G68" s="40">
        <f>SUMIF(AE69:AE78,"&lt;&gt;NOR",G69:G78)</f>
        <v>0</v>
      </c>
      <c r="H68" s="40"/>
      <c r="I68" s="40">
        <f>SUM(I69:I78)</f>
        <v>0</v>
      </c>
      <c r="J68" s="40"/>
      <c r="K68" s="40">
        <f>SUM(K69:K78)</f>
        <v>0</v>
      </c>
      <c r="L68" s="40"/>
      <c r="M68" s="40">
        <f>SUM(M69:M78)</f>
        <v>0</v>
      </c>
      <c r="N68" s="33"/>
      <c r="O68" s="33">
        <f>SUM(O69:O78)</f>
        <v>0.50444</v>
      </c>
      <c r="P68" s="33"/>
      <c r="Q68" s="33">
        <f>SUM(Q69:Q78)</f>
        <v>0</v>
      </c>
      <c r="R68" s="33"/>
      <c r="S68" s="33"/>
      <c r="T68" s="34"/>
      <c r="U68" s="33">
        <f>SUM(U69:U78)</f>
        <v>123.67</v>
      </c>
      <c r="AE68" t="s">
        <v>113</v>
      </c>
    </row>
    <row r="69" spans="1:60" outlineLevel="1" x14ac:dyDescent="0.2">
      <c r="A69" s="22">
        <v>34</v>
      </c>
      <c r="B69" s="22" t="s">
        <v>203</v>
      </c>
      <c r="C69" s="60" t="s">
        <v>204</v>
      </c>
      <c r="D69" s="28" t="s">
        <v>129</v>
      </c>
      <c r="E69" s="35">
        <v>97.76</v>
      </c>
      <c r="F69" s="38"/>
      <c r="G69" s="39">
        <f>ROUND(E69*F69,2)</f>
        <v>0</v>
      </c>
      <c r="H69" s="39"/>
      <c r="I69" s="39">
        <f>ROUND(E69*H69,2)</f>
        <v>0</v>
      </c>
      <c r="J69" s="39"/>
      <c r="K69" s="39">
        <f>ROUND(E69*J69,2)</f>
        <v>0</v>
      </c>
      <c r="L69" s="39">
        <v>0</v>
      </c>
      <c r="M69" s="39">
        <f>G69*(1+L69/100)</f>
        <v>0</v>
      </c>
      <c r="N69" s="29">
        <v>2.1000000000000001E-4</v>
      </c>
      <c r="O69" s="29">
        <f>ROUND(E69*N69,5)</f>
        <v>2.053E-2</v>
      </c>
      <c r="P69" s="29">
        <v>0</v>
      </c>
      <c r="Q69" s="29">
        <f>ROUND(E69*P69,5)</f>
        <v>0</v>
      </c>
      <c r="R69" s="29"/>
      <c r="S69" s="29"/>
      <c r="T69" s="30">
        <v>0.05</v>
      </c>
      <c r="U69" s="29">
        <f>ROUND(E69*T69,2)</f>
        <v>4.8899999999999997</v>
      </c>
      <c r="V69" s="21"/>
      <c r="W69" s="21"/>
      <c r="X69" s="21"/>
      <c r="Y69" s="21"/>
      <c r="Z69" s="21"/>
      <c r="AA69" s="21"/>
      <c r="AB69" s="21"/>
      <c r="AC69" s="21"/>
      <c r="AD69" s="21"/>
      <c r="AE69" s="21" t="s">
        <v>122</v>
      </c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</row>
    <row r="70" spans="1:60" outlineLevel="1" x14ac:dyDescent="0.2">
      <c r="A70" s="22"/>
      <c r="B70" s="22"/>
      <c r="C70" s="61" t="s">
        <v>205</v>
      </c>
      <c r="D70" s="31"/>
      <c r="E70" s="36">
        <v>23.8</v>
      </c>
      <c r="F70" s="39"/>
      <c r="G70" s="39"/>
      <c r="H70" s="39"/>
      <c r="I70" s="39"/>
      <c r="J70" s="39"/>
      <c r="K70" s="39"/>
      <c r="L70" s="39"/>
      <c r="M70" s="39"/>
      <c r="N70" s="29"/>
      <c r="O70" s="29"/>
      <c r="P70" s="29"/>
      <c r="Q70" s="29"/>
      <c r="R70" s="29"/>
      <c r="S70" s="29"/>
      <c r="T70" s="30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 t="s">
        <v>119</v>
      </c>
      <c r="AF70" s="21">
        <v>0</v>
      </c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</row>
    <row r="71" spans="1:60" outlineLevel="1" x14ac:dyDescent="0.2">
      <c r="A71" s="22"/>
      <c r="B71" s="22"/>
      <c r="C71" s="61" t="s">
        <v>206</v>
      </c>
      <c r="D71" s="31"/>
      <c r="E71" s="36">
        <v>68.8</v>
      </c>
      <c r="F71" s="39"/>
      <c r="G71" s="39"/>
      <c r="H71" s="39"/>
      <c r="I71" s="39"/>
      <c r="J71" s="39"/>
      <c r="K71" s="39"/>
      <c r="L71" s="39"/>
      <c r="M71" s="39"/>
      <c r="N71" s="29"/>
      <c r="O71" s="29"/>
      <c r="P71" s="29"/>
      <c r="Q71" s="29"/>
      <c r="R71" s="29"/>
      <c r="S71" s="29"/>
      <c r="T71" s="30"/>
      <c r="U71" s="29"/>
      <c r="V71" s="21"/>
      <c r="W71" s="21"/>
      <c r="X71" s="21"/>
      <c r="Y71" s="21"/>
      <c r="Z71" s="21"/>
      <c r="AA71" s="21"/>
      <c r="AB71" s="21"/>
      <c r="AC71" s="21"/>
      <c r="AD71" s="21"/>
      <c r="AE71" s="21" t="s">
        <v>119</v>
      </c>
      <c r="AF71" s="21">
        <v>0</v>
      </c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</row>
    <row r="72" spans="1:60" outlineLevel="1" x14ac:dyDescent="0.2">
      <c r="A72" s="22"/>
      <c r="B72" s="22"/>
      <c r="C72" s="61" t="s">
        <v>207</v>
      </c>
      <c r="D72" s="31"/>
      <c r="E72" s="36">
        <v>5.16</v>
      </c>
      <c r="F72" s="39"/>
      <c r="G72" s="39"/>
      <c r="H72" s="39"/>
      <c r="I72" s="39"/>
      <c r="J72" s="39"/>
      <c r="K72" s="39"/>
      <c r="L72" s="39"/>
      <c r="M72" s="39"/>
      <c r="N72" s="29"/>
      <c r="O72" s="29"/>
      <c r="P72" s="29"/>
      <c r="Q72" s="29"/>
      <c r="R72" s="29"/>
      <c r="S72" s="29"/>
      <c r="T72" s="30"/>
      <c r="U72" s="29"/>
      <c r="V72" s="21"/>
      <c r="W72" s="21"/>
      <c r="X72" s="21"/>
      <c r="Y72" s="21"/>
      <c r="Z72" s="21"/>
      <c r="AA72" s="21"/>
      <c r="AB72" s="21"/>
      <c r="AC72" s="21"/>
      <c r="AD72" s="21"/>
      <c r="AE72" s="21" t="s">
        <v>119</v>
      </c>
      <c r="AF72" s="21">
        <v>0</v>
      </c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</row>
    <row r="73" spans="1:60" ht="22.5" outlineLevel="1" x14ac:dyDescent="0.2">
      <c r="A73" s="22">
        <v>35</v>
      </c>
      <c r="B73" s="22" t="s">
        <v>208</v>
      </c>
      <c r="C73" s="60" t="s">
        <v>209</v>
      </c>
      <c r="D73" s="28" t="s">
        <v>129</v>
      </c>
      <c r="E73" s="35">
        <v>97.76</v>
      </c>
      <c r="F73" s="38"/>
      <c r="G73" s="39">
        <f>ROUND(E73*F73,2)</f>
        <v>0</v>
      </c>
      <c r="H73" s="39"/>
      <c r="I73" s="39">
        <f>ROUND(E73*H73,2)</f>
        <v>0</v>
      </c>
      <c r="J73" s="39"/>
      <c r="K73" s="39">
        <f>ROUND(E73*J73,2)</f>
        <v>0</v>
      </c>
      <c r="L73" s="39">
        <v>0</v>
      </c>
      <c r="M73" s="39">
        <f>G73*(1+L73/100)</f>
        <v>0</v>
      </c>
      <c r="N73" s="29">
        <v>4.8700000000000002E-3</v>
      </c>
      <c r="O73" s="29">
        <f>ROUND(E73*N73,5)</f>
        <v>0.47609000000000001</v>
      </c>
      <c r="P73" s="29">
        <v>0</v>
      </c>
      <c r="Q73" s="29">
        <f>ROUND(E73*P73,5)</f>
        <v>0</v>
      </c>
      <c r="R73" s="29"/>
      <c r="S73" s="29"/>
      <c r="T73" s="30">
        <v>1.1259999999999999</v>
      </c>
      <c r="U73" s="29">
        <f>ROUND(E73*T73,2)</f>
        <v>110.08</v>
      </c>
      <c r="V73" s="21"/>
      <c r="W73" s="21"/>
      <c r="X73" s="21"/>
      <c r="Y73" s="21"/>
      <c r="Z73" s="21"/>
      <c r="AA73" s="21"/>
      <c r="AB73" s="21"/>
      <c r="AC73" s="21"/>
      <c r="AD73" s="21"/>
      <c r="AE73" s="21" t="s">
        <v>122</v>
      </c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60" ht="22.5" outlineLevel="1" x14ac:dyDescent="0.2">
      <c r="A74" s="22">
        <v>36</v>
      </c>
      <c r="B74" s="22" t="s">
        <v>210</v>
      </c>
      <c r="C74" s="60" t="s">
        <v>211</v>
      </c>
      <c r="D74" s="28" t="s">
        <v>129</v>
      </c>
      <c r="E74" s="35">
        <v>5.6</v>
      </c>
      <c r="F74" s="38"/>
      <c r="G74" s="39">
        <f>ROUND(E74*F74,2)</f>
        <v>0</v>
      </c>
      <c r="H74" s="39"/>
      <c r="I74" s="39">
        <f>ROUND(E74*H74,2)</f>
        <v>0</v>
      </c>
      <c r="J74" s="39"/>
      <c r="K74" s="39">
        <f>ROUND(E74*J74,2)</f>
        <v>0</v>
      </c>
      <c r="L74" s="39">
        <v>0</v>
      </c>
      <c r="M74" s="39">
        <f>G74*(1+L74/100)</f>
        <v>0</v>
      </c>
      <c r="N74" s="29">
        <v>0</v>
      </c>
      <c r="O74" s="29">
        <f>ROUND(E74*N74,5)</f>
        <v>0</v>
      </c>
      <c r="P74" s="29">
        <v>0</v>
      </c>
      <c r="Q74" s="29">
        <f>ROUND(E74*P74,5)</f>
        <v>0</v>
      </c>
      <c r="R74" s="29"/>
      <c r="S74" s="29"/>
      <c r="T74" s="30">
        <v>0.56699999999999995</v>
      </c>
      <c r="U74" s="29">
        <f>ROUND(E74*T74,2)</f>
        <v>3.18</v>
      </c>
      <c r="V74" s="21"/>
      <c r="W74" s="21"/>
      <c r="X74" s="21"/>
      <c r="Y74" s="21"/>
      <c r="Z74" s="21"/>
      <c r="AA74" s="21"/>
      <c r="AB74" s="21"/>
      <c r="AC74" s="21"/>
      <c r="AD74" s="21"/>
      <c r="AE74" s="21" t="s">
        <v>122</v>
      </c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</row>
    <row r="75" spans="1:60" outlineLevel="1" x14ac:dyDescent="0.2">
      <c r="A75" s="22"/>
      <c r="B75" s="22"/>
      <c r="C75" s="61" t="s">
        <v>212</v>
      </c>
      <c r="D75" s="31"/>
      <c r="E75" s="36">
        <v>5.6</v>
      </c>
      <c r="F75" s="39"/>
      <c r="G75" s="39"/>
      <c r="H75" s="39"/>
      <c r="I75" s="39"/>
      <c r="J75" s="39"/>
      <c r="K75" s="39"/>
      <c r="L75" s="39"/>
      <c r="M75" s="39"/>
      <c r="N75" s="29"/>
      <c r="O75" s="29"/>
      <c r="P75" s="29"/>
      <c r="Q75" s="29"/>
      <c r="R75" s="29"/>
      <c r="S75" s="29"/>
      <c r="T75" s="30"/>
      <c r="U75" s="29"/>
      <c r="V75" s="21"/>
      <c r="W75" s="21"/>
      <c r="X75" s="21"/>
      <c r="Y75" s="21"/>
      <c r="Z75" s="21"/>
      <c r="AA75" s="21"/>
      <c r="AB75" s="21"/>
      <c r="AC75" s="21"/>
      <c r="AD75" s="21"/>
      <c r="AE75" s="21" t="s">
        <v>119</v>
      </c>
      <c r="AF75" s="21">
        <v>0</v>
      </c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</row>
    <row r="76" spans="1:60" ht="22.5" outlineLevel="1" x14ac:dyDescent="0.2">
      <c r="A76" s="22">
        <v>37</v>
      </c>
      <c r="B76" s="22" t="s">
        <v>213</v>
      </c>
      <c r="C76" s="60" t="s">
        <v>214</v>
      </c>
      <c r="D76" s="28" t="s">
        <v>129</v>
      </c>
      <c r="E76" s="35">
        <v>107.47</v>
      </c>
      <c r="F76" s="38"/>
      <c r="G76" s="39">
        <f>ROUND(E76*F76,2)</f>
        <v>0</v>
      </c>
      <c r="H76" s="39"/>
      <c r="I76" s="39">
        <f>ROUND(E76*H76,2)</f>
        <v>0</v>
      </c>
      <c r="J76" s="39"/>
      <c r="K76" s="39">
        <f>ROUND(E76*J76,2)</f>
        <v>0</v>
      </c>
      <c r="L76" s="39">
        <v>0</v>
      </c>
      <c r="M76" s="39">
        <f>G76*(1+L76/100)</f>
        <v>0</v>
      </c>
      <c r="N76" s="29">
        <v>0</v>
      </c>
      <c r="O76" s="29">
        <f>ROUND(E76*N76,5)</f>
        <v>0</v>
      </c>
      <c r="P76" s="29">
        <v>0</v>
      </c>
      <c r="Q76" s="29">
        <f>ROUND(E76*P76,5)</f>
        <v>0</v>
      </c>
      <c r="R76" s="29"/>
      <c r="S76" s="29"/>
      <c r="T76" s="30">
        <v>0</v>
      </c>
      <c r="U76" s="29">
        <f>ROUND(E76*T76,2)</f>
        <v>0</v>
      </c>
      <c r="V76" s="21"/>
      <c r="W76" s="21"/>
      <c r="X76" s="21"/>
      <c r="Y76" s="21"/>
      <c r="Z76" s="21"/>
      <c r="AA76" s="21"/>
      <c r="AB76" s="21"/>
      <c r="AC76" s="21"/>
      <c r="AD76" s="21"/>
      <c r="AE76" s="21" t="s">
        <v>122</v>
      </c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</row>
    <row r="77" spans="1:60" outlineLevel="1" x14ac:dyDescent="0.2">
      <c r="A77" s="22"/>
      <c r="B77" s="22"/>
      <c r="C77" s="61" t="s">
        <v>215</v>
      </c>
      <c r="D77" s="31"/>
      <c r="E77" s="36">
        <v>107.47</v>
      </c>
      <c r="F77" s="39"/>
      <c r="G77" s="39"/>
      <c r="H77" s="39"/>
      <c r="I77" s="39"/>
      <c r="J77" s="39"/>
      <c r="K77" s="39"/>
      <c r="L77" s="39"/>
      <c r="M77" s="39"/>
      <c r="N77" s="29"/>
      <c r="O77" s="29"/>
      <c r="P77" s="29"/>
      <c r="Q77" s="29"/>
      <c r="R77" s="29"/>
      <c r="S77" s="29"/>
      <c r="T77" s="30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 t="s">
        <v>119</v>
      </c>
      <c r="AF77" s="21">
        <v>0</v>
      </c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</row>
    <row r="78" spans="1:60" ht="22.5" outlineLevel="1" x14ac:dyDescent="0.2">
      <c r="A78" s="22">
        <v>38</v>
      </c>
      <c r="B78" s="22" t="s">
        <v>216</v>
      </c>
      <c r="C78" s="60" t="s">
        <v>217</v>
      </c>
      <c r="D78" s="28" t="s">
        <v>202</v>
      </c>
      <c r="E78" s="35">
        <v>46</v>
      </c>
      <c r="F78" s="38"/>
      <c r="G78" s="39">
        <f>ROUND(E78*F78,2)</f>
        <v>0</v>
      </c>
      <c r="H78" s="39"/>
      <c r="I78" s="39">
        <f>ROUND(E78*H78,2)</f>
        <v>0</v>
      </c>
      <c r="J78" s="39"/>
      <c r="K78" s="39">
        <f>ROUND(E78*J78,2)</f>
        <v>0</v>
      </c>
      <c r="L78" s="39">
        <v>0</v>
      </c>
      <c r="M78" s="39">
        <f>G78*(1+L78/100)</f>
        <v>0</v>
      </c>
      <c r="N78" s="29">
        <v>1.7000000000000001E-4</v>
      </c>
      <c r="O78" s="29">
        <f>ROUND(E78*N78,5)</f>
        <v>7.8200000000000006E-3</v>
      </c>
      <c r="P78" s="29">
        <v>0</v>
      </c>
      <c r="Q78" s="29">
        <f>ROUND(E78*P78,5)</f>
        <v>0</v>
      </c>
      <c r="R78" s="29"/>
      <c r="S78" s="29"/>
      <c r="T78" s="30">
        <v>0.12</v>
      </c>
      <c r="U78" s="29">
        <f>ROUND(E78*T78,2)</f>
        <v>5.52</v>
      </c>
      <c r="V78" s="21"/>
      <c r="W78" s="21"/>
      <c r="X78" s="21"/>
      <c r="Y78" s="21"/>
      <c r="Z78" s="21"/>
      <c r="AA78" s="21"/>
      <c r="AB78" s="21"/>
      <c r="AC78" s="21"/>
      <c r="AD78" s="21"/>
      <c r="AE78" s="21" t="s">
        <v>122</v>
      </c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</row>
    <row r="79" spans="1:60" x14ac:dyDescent="0.2">
      <c r="A79" s="23" t="s">
        <v>112</v>
      </c>
      <c r="B79" s="23" t="s">
        <v>79</v>
      </c>
      <c r="C79" s="62" t="s">
        <v>80</v>
      </c>
      <c r="D79" s="32"/>
      <c r="E79" s="37"/>
      <c r="F79" s="40"/>
      <c r="G79" s="40">
        <f>SUMIF(AE80:AE81,"&lt;&gt;NOR",G80:G81)</f>
        <v>0</v>
      </c>
      <c r="H79" s="40"/>
      <c r="I79" s="40">
        <f>SUM(I80:I81)</f>
        <v>0</v>
      </c>
      <c r="J79" s="40"/>
      <c r="K79" s="40">
        <f>SUM(K80:K81)</f>
        <v>0</v>
      </c>
      <c r="L79" s="40"/>
      <c r="M79" s="40">
        <f>SUM(M80:M81)</f>
        <v>0</v>
      </c>
      <c r="N79" s="33"/>
      <c r="O79" s="33">
        <f>SUM(O80:O81)</f>
        <v>3.7760000000000002E-2</v>
      </c>
      <c r="P79" s="33"/>
      <c r="Q79" s="33">
        <f>SUM(Q80:Q81)</f>
        <v>0</v>
      </c>
      <c r="R79" s="33"/>
      <c r="S79" s="33"/>
      <c r="T79" s="34"/>
      <c r="U79" s="33">
        <f>SUM(U80:U81)</f>
        <v>12.41</v>
      </c>
      <c r="AE79" t="s">
        <v>113</v>
      </c>
    </row>
    <row r="80" spans="1:60" outlineLevel="1" x14ac:dyDescent="0.2">
      <c r="A80" s="22">
        <v>39</v>
      </c>
      <c r="B80" s="22" t="s">
        <v>218</v>
      </c>
      <c r="C80" s="60" t="s">
        <v>219</v>
      </c>
      <c r="D80" s="28" t="s">
        <v>129</v>
      </c>
      <c r="E80" s="35">
        <v>121.8</v>
      </c>
      <c r="F80" s="38"/>
      <c r="G80" s="39">
        <f>ROUND(E80*F80,2)</f>
        <v>0</v>
      </c>
      <c r="H80" s="39"/>
      <c r="I80" s="39">
        <f>ROUND(E80*H80,2)</f>
        <v>0</v>
      </c>
      <c r="J80" s="39"/>
      <c r="K80" s="39">
        <f>ROUND(E80*J80,2)</f>
        <v>0</v>
      </c>
      <c r="L80" s="39">
        <v>0</v>
      </c>
      <c r="M80" s="39">
        <f>G80*(1+L80/100)</f>
        <v>0</v>
      </c>
      <c r="N80" s="29">
        <v>3.1E-4</v>
      </c>
      <c r="O80" s="29">
        <f>ROUND(E80*N80,5)</f>
        <v>3.7760000000000002E-2</v>
      </c>
      <c r="P80" s="29">
        <v>0</v>
      </c>
      <c r="Q80" s="29">
        <f>ROUND(E80*P80,5)</f>
        <v>0</v>
      </c>
      <c r="R80" s="29"/>
      <c r="S80" s="29"/>
      <c r="T80" s="30">
        <v>0.10191</v>
      </c>
      <c r="U80" s="29">
        <f>ROUND(E80*T80,2)</f>
        <v>12.41</v>
      </c>
      <c r="V80" s="21"/>
      <c r="W80" s="21"/>
      <c r="X80" s="21"/>
      <c r="Y80" s="21"/>
      <c r="Z80" s="21"/>
      <c r="AA80" s="21"/>
      <c r="AB80" s="21"/>
      <c r="AC80" s="21"/>
      <c r="AD80" s="21"/>
      <c r="AE80" s="21" t="s">
        <v>122</v>
      </c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</row>
    <row r="81" spans="1:60" outlineLevel="1" x14ac:dyDescent="0.2">
      <c r="A81" s="22"/>
      <c r="B81" s="22"/>
      <c r="C81" s="61" t="s">
        <v>220</v>
      </c>
      <c r="D81" s="31"/>
      <c r="E81" s="36">
        <v>121.8</v>
      </c>
      <c r="F81" s="39"/>
      <c r="G81" s="39"/>
      <c r="H81" s="39"/>
      <c r="I81" s="39"/>
      <c r="J81" s="39"/>
      <c r="K81" s="39"/>
      <c r="L81" s="39"/>
      <c r="M81" s="39"/>
      <c r="N81" s="29"/>
      <c r="O81" s="29"/>
      <c r="P81" s="29"/>
      <c r="Q81" s="29"/>
      <c r="R81" s="29"/>
      <c r="S81" s="29"/>
      <c r="T81" s="30"/>
      <c r="U81" s="29"/>
      <c r="V81" s="21"/>
      <c r="W81" s="21"/>
      <c r="X81" s="21"/>
      <c r="Y81" s="21"/>
      <c r="Z81" s="21"/>
      <c r="AA81" s="21"/>
      <c r="AB81" s="21"/>
      <c r="AC81" s="21"/>
      <c r="AD81" s="21"/>
      <c r="AE81" s="21" t="s">
        <v>119</v>
      </c>
      <c r="AF81" s="21">
        <v>0</v>
      </c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</row>
    <row r="82" spans="1:60" x14ac:dyDescent="0.2">
      <c r="A82" s="23" t="s">
        <v>112</v>
      </c>
      <c r="B82" s="23" t="s">
        <v>81</v>
      </c>
      <c r="C82" s="62" t="s">
        <v>82</v>
      </c>
      <c r="D82" s="32"/>
      <c r="E82" s="37"/>
      <c r="F82" s="40"/>
      <c r="G82" s="40">
        <f>SUMIF(AE83:AE83,"&lt;&gt;NOR",G83:G83)</f>
        <v>0</v>
      </c>
      <c r="H82" s="40"/>
      <c r="I82" s="40">
        <f>SUM(I83:I83)</f>
        <v>0</v>
      </c>
      <c r="J82" s="40"/>
      <c r="K82" s="40">
        <f>SUM(K83:K83)</f>
        <v>0</v>
      </c>
      <c r="L82" s="40"/>
      <c r="M82" s="40">
        <f>SUM(M83:M83)</f>
        <v>0</v>
      </c>
      <c r="N82" s="33"/>
      <c r="O82" s="33">
        <f>SUM(O83:O83)</f>
        <v>0</v>
      </c>
      <c r="P82" s="33"/>
      <c r="Q82" s="33">
        <f>SUM(Q83:Q83)</f>
        <v>0</v>
      </c>
      <c r="R82" s="33"/>
      <c r="S82" s="33"/>
      <c r="T82" s="34"/>
      <c r="U82" s="33">
        <f>SUM(U83:U83)</f>
        <v>0</v>
      </c>
      <c r="AE82" t="s">
        <v>113</v>
      </c>
    </row>
    <row r="83" spans="1:60" outlineLevel="1" x14ac:dyDescent="0.2">
      <c r="A83" s="22">
        <v>40</v>
      </c>
      <c r="B83" s="22" t="s">
        <v>221</v>
      </c>
      <c r="C83" s="60" t="s">
        <v>222</v>
      </c>
      <c r="D83" s="28" t="s">
        <v>173</v>
      </c>
      <c r="E83" s="35">
        <v>1</v>
      </c>
      <c r="F83" s="38"/>
      <c r="G83" s="39">
        <f>ROUND(E83*F83,2)</f>
        <v>0</v>
      </c>
      <c r="H83" s="39"/>
      <c r="I83" s="39">
        <f>ROUND(E83*H83,2)</f>
        <v>0</v>
      </c>
      <c r="J83" s="39"/>
      <c r="K83" s="39">
        <f>ROUND(E83*J83,2)</f>
        <v>0</v>
      </c>
      <c r="L83" s="39">
        <v>0</v>
      </c>
      <c r="M83" s="39">
        <f>G83*(1+L83/100)</f>
        <v>0</v>
      </c>
      <c r="N83" s="29">
        <v>0</v>
      </c>
      <c r="O83" s="29">
        <f>ROUND(E83*N83,5)</f>
        <v>0</v>
      </c>
      <c r="P83" s="29">
        <v>0</v>
      </c>
      <c r="Q83" s="29">
        <f>ROUND(E83*P83,5)</f>
        <v>0</v>
      </c>
      <c r="R83" s="29"/>
      <c r="S83" s="29"/>
      <c r="T83" s="30">
        <v>0</v>
      </c>
      <c r="U83" s="29">
        <f>ROUND(E83*T83,2)</f>
        <v>0</v>
      </c>
      <c r="V83" s="21"/>
      <c r="W83" s="21"/>
      <c r="X83" s="21"/>
      <c r="Y83" s="21"/>
      <c r="Z83" s="21"/>
      <c r="AA83" s="21"/>
      <c r="AB83" s="21"/>
      <c r="AC83" s="21"/>
      <c r="AD83" s="21"/>
      <c r="AE83" s="21" t="s">
        <v>122</v>
      </c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</row>
    <row r="84" spans="1:60" x14ac:dyDescent="0.2">
      <c r="A84" s="23" t="s">
        <v>112</v>
      </c>
      <c r="B84" s="23" t="s">
        <v>83</v>
      </c>
      <c r="C84" s="62" t="s">
        <v>84</v>
      </c>
      <c r="D84" s="32"/>
      <c r="E84" s="37"/>
      <c r="F84" s="40"/>
      <c r="G84" s="40">
        <f>SUMIF(AE85:AE90,"&lt;&gt;NOR",G85:G90)</f>
        <v>0</v>
      </c>
      <c r="H84" s="40"/>
      <c r="I84" s="40">
        <f>SUM(I85:I90)</f>
        <v>0</v>
      </c>
      <c r="J84" s="40"/>
      <c r="K84" s="40">
        <f>SUM(K85:K90)</f>
        <v>0</v>
      </c>
      <c r="L84" s="40"/>
      <c r="M84" s="40">
        <f>SUM(M85:M90)</f>
        <v>0</v>
      </c>
      <c r="N84" s="33"/>
      <c r="O84" s="33">
        <f>SUM(O85:O90)</f>
        <v>0</v>
      </c>
      <c r="P84" s="33"/>
      <c r="Q84" s="33">
        <f>SUM(Q85:Q90)</f>
        <v>0</v>
      </c>
      <c r="R84" s="33"/>
      <c r="S84" s="33"/>
      <c r="T84" s="34"/>
      <c r="U84" s="33">
        <f>SUM(U85:U90)</f>
        <v>55.46</v>
      </c>
      <c r="AE84" t="s">
        <v>113</v>
      </c>
    </row>
    <row r="85" spans="1:60" outlineLevel="1" x14ac:dyDescent="0.2">
      <c r="A85" s="22">
        <v>41</v>
      </c>
      <c r="B85" s="22" t="s">
        <v>223</v>
      </c>
      <c r="C85" s="60" t="s">
        <v>224</v>
      </c>
      <c r="D85" s="28" t="s">
        <v>144</v>
      </c>
      <c r="E85" s="35">
        <v>36.078600000000002</v>
      </c>
      <c r="F85" s="38"/>
      <c r="G85" s="39">
        <f t="shared" ref="G85:G90" si="0">ROUND(E85*F85,2)</f>
        <v>0</v>
      </c>
      <c r="H85" s="39"/>
      <c r="I85" s="39">
        <f t="shared" ref="I85:I90" si="1">ROUND(E85*H85,2)</f>
        <v>0</v>
      </c>
      <c r="J85" s="39"/>
      <c r="K85" s="39">
        <f t="shared" ref="K85:K90" si="2">ROUND(E85*J85,2)</f>
        <v>0</v>
      </c>
      <c r="L85" s="39">
        <v>0</v>
      </c>
      <c r="M85" s="39">
        <f t="shared" ref="M85:M90" si="3">G85*(1+L85/100)</f>
        <v>0</v>
      </c>
      <c r="N85" s="29">
        <v>0</v>
      </c>
      <c r="O85" s="29">
        <f t="shared" ref="O85:O90" si="4">ROUND(E85*N85,5)</f>
        <v>0</v>
      </c>
      <c r="P85" s="29">
        <v>0</v>
      </c>
      <c r="Q85" s="29">
        <f t="shared" ref="Q85:Q90" si="5">ROUND(E85*P85,5)</f>
        <v>0</v>
      </c>
      <c r="R85" s="29"/>
      <c r="S85" s="29"/>
      <c r="T85" s="30">
        <v>0.94199999999999995</v>
      </c>
      <c r="U85" s="29">
        <f t="shared" ref="U85:U90" si="6">ROUND(E85*T85,2)</f>
        <v>33.99</v>
      </c>
      <c r="V85" s="21"/>
      <c r="W85" s="21"/>
      <c r="X85" s="21"/>
      <c r="Y85" s="21"/>
      <c r="Z85" s="21"/>
      <c r="AA85" s="21"/>
      <c r="AB85" s="21"/>
      <c r="AC85" s="21"/>
      <c r="AD85" s="21"/>
      <c r="AE85" s="21" t="s">
        <v>225</v>
      </c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</row>
    <row r="86" spans="1:60" outlineLevel="1" x14ac:dyDescent="0.2">
      <c r="A86" s="22">
        <v>42</v>
      </c>
      <c r="B86" s="22" t="s">
        <v>226</v>
      </c>
      <c r="C86" s="60" t="s">
        <v>227</v>
      </c>
      <c r="D86" s="28" t="s">
        <v>144</v>
      </c>
      <c r="E86" s="35">
        <v>36.078600000000002</v>
      </c>
      <c r="F86" s="38"/>
      <c r="G86" s="39">
        <f t="shared" si="0"/>
        <v>0</v>
      </c>
      <c r="H86" s="39"/>
      <c r="I86" s="39">
        <f t="shared" si="1"/>
        <v>0</v>
      </c>
      <c r="J86" s="39"/>
      <c r="K86" s="39">
        <f t="shared" si="2"/>
        <v>0</v>
      </c>
      <c r="L86" s="39">
        <v>0</v>
      </c>
      <c r="M86" s="39">
        <f t="shared" si="3"/>
        <v>0</v>
      </c>
      <c r="N86" s="29">
        <v>0</v>
      </c>
      <c r="O86" s="29">
        <f t="shared" si="4"/>
        <v>0</v>
      </c>
      <c r="P86" s="29">
        <v>0</v>
      </c>
      <c r="Q86" s="29">
        <f t="shared" si="5"/>
        <v>0</v>
      </c>
      <c r="R86" s="29"/>
      <c r="S86" s="29"/>
      <c r="T86" s="30">
        <v>0.105</v>
      </c>
      <c r="U86" s="29">
        <f t="shared" si="6"/>
        <v>3.79</v>
      </c>
      <c r="V86" s="21"/>
      <c r="W86" s="21"/>
      <c r="X86" s="21"/>
      <c r="Y86" s="21"/>
      <c r="Z86" s="21"/>
      <c r="AA86" s="21"/>
      <c r="AB86" s="21"/>
      <c r="AC86" s="21"/>
      <c r="AD86" s="21"/>
      <c r="AE86" s="21" t="s">
        <v>225</v>
      </c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</row>
    <row r="87" spans="1:60" outlineLevel="1" x14ac:dyDescent="0.2">
      <c r="A87" s="22">
        <v>43</v>
      </c>
      <c r="B87" s="22" t="s">
        <v>228</v>
      </c>
      <c r="C87" s="60" t="s">
        <v>229</v>
      </c>
      <c r="D87" s="28" t="s">
        <v>144</v>
      </c>
      <c r="E87" s="35">
        <v>36.078600000000002</v>
      </c>
      <c r="F87" s="38"/>
      <c r="G87" s="39">
        <f t="shared" si="0"/>
        <v>0</v>
      </c>
      <c r="H87" s="39"/>
      <c r="I87" s="39">
        <f t="shared" si="1"/>
        <v>0</v>
      </c>
      <c r="J87" s="39"/>
      <c r="K87" s="39">
        <f t="shared" si="2"/>
        <v>0</v>
      </c>
      <c r="L87" s="39">
        <v>0</v>
      </c>
      <c r="M87" s="39">
        <f t="shared" si="3"/>
        <v>0</v>
      </c>
      <c r="N87" s="29">
        <v>0</v>
      </c>
      <c r="O87" s="29">
        <f t="shared" si="4"/>
        <v>0</v>
      </c>
      <c r="P87" s="29">
        <v>0</v>
      </c>
      <c r="Q87" s="29">
        <f t="shared" si="5"/>
        <v>0</v>
      </c>
      <c r="R87" s="29"/>
      <c r="S87" s="29"/>
      <c r="T87" s="30">
        <v>0.49</v>
      </c>
      <c r="U87" s="29">
        <f t="shared" si="6"/>
        <v>17.68</v>
      </c>
      <c r="V87" s="21"/>
      <c r="W87" s="21"/>
      <c r="X87" s="21"/>
      <c r="Y87" s="21"/>
      <c r="Z87" s="21"/>
      <c r="AA87" s="21"/>
      <c r="AB87" s="21"/>
      <c r="AC87" s="21"/>
      <c r="AD87" s="21"/>
      <c r="AE87" s="21" t="s">
        <v>225</v>
      </c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</row>
    <row r="88" spans="1:60" outlineLevel="1" x14ac:dyDescent="0.2">
      <c r="A88" s="22">
        <v>44</v>
      </c>
      <c r="B88" s="22" t="s">
        <v>230</v>
      </c>
      <c r="C88" s="60" t="s">
        <v>231</v>
      </c>
      <c r="D88" s="28" t="s">
        <v>144</v>
      </c>
      <c r="E88" s="35">
        <v>36.078600000000002</v>
      </c>
      <c r="F88" s="38"/>
      <c r="G88" s="39">
        <f t="shared" si="0"/>
        <v>0</v>
      </c>
      <c r="H88" s="39"/>
      <c r="I88" s="39">
        <f t="shared" si="1"/>
        <v>0</v>
      </c>
      <c r="J88" s="39"/>
      <c r="K88" s="39">
        <f t="shared" si="2"/>
        <v>0</v>
      </c>
      <c r="L88" s="39">
        <v>0</v>
      </c>
      <c r="M88" s="39">
        <f t="shared" si="3"/>
        <v>0</v>
      </c>
      <c r="N88" s="29">
        <v>0</v>
      </c>
      <c r="O88" s="29">
        <f t="shared" si="4"/>
        <v>0</v>
      </c>
      <c r="P88" s="29">
        <v>0</v>
      </c>
      <c r="Q88" s="29">
        <f t="shared" si="5"/>
        <v>0</v>
      </c>
      <c r="R88" s="29"/>
      <c r="S88" s="29"/>
      <c r="T88" s="30">
        <v>0</v>
      </c>
      <c r="U88" s="29">
        <f t="shared" si="6"/>
        <v>0</v>
      </c>
      <c r="V88" s="21"/>
      <c r="W88" s="21"/>
      <c r="X88" s="21"/>
      <c r="Y88" s="21"/>
      <c r="Z88" s="21"/>
      <c r="AA88" s="21"/>
      <c r="AB88" s="21"/>
      <c r="AC88" s="21"/>
      <c r="AD88" s="21"/>
      <c r="AE88" s="21" t="s">
        <v>225</v>
      </c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</row>
    <row r="89" spans="1:60" ht="22.5" outlineLevel="1" x14ac:dyDescent="0.2">
      <c r="A89" s="22">
        <v>45</v>
      </c>
      <c r="B89" s="22" t="s">
        <v>232</v>
      </c>
      <c r="C89" s="60" t="s">
        <v>233</v>
      </c>
      <c r="D89" s="28" t="s">
        <v>144</v>
      </c>
      <c r="E89" s="35">
        <v>36.078600000000002</v>
      </c>
      <c r="F89" s="38"/>
      <c r="G89" s="39">
        <f t="shared" si="0"/>
        <v>0</v>
      </c>
      <c r="H89" s="39"/>
      <c r="I89" s="39">
        <f t="shared" si="1"/>
        <v>0</v>
      </c>
      <c r="J89" s="39"/>
      <c r="K89" s="39">
        <f t="shared" si="2"/>
        <v>0</v>
      </c>
      <c r="L89" s="39">
        <v>0</v>
      </c>
      <c r="M89" s="39">
        <f t="shared" si="3"/>
        <v>0</v>
      </c>
      <c r="N89" s="29">
        <v>0</v>
      </c>
      <c r="O89" s="29">
        <f t="shared" si="4"/>
        <v>0</v>
      </c>
      <c r="P89" s="29">
        <v>0</v>
      </c>
      <c r="Q89" s="29">
        <f t="shared" si="5"/>
        <v>0</v>
      </c>
      <c r="R89" s="29"/>
      <c r="S89" s="29"/>
      <c r="T89" s="30">
        <v>0</v>
      </c>
      <c r="U89" s="29">
        <f t="shared" si="6"/>
        <v>0</v>
      </c>
      <c r="V89" s="21"/>
      <c r="W89" s="21"/>
      <c r="X89" s="21"/>
      <c r="Y89" s="21"/>
      <c r="Z89" s="21"/>
      <c r="AA89" s="21"/>
      <c r="AB89" s="21"/>
      <c r="AC89" s="21"/>
      <c r="AD89" s="21"/>
      <c r="AE89" s="21" t="s">
        <v>225</v>
      </c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</row>
    <row r="90" spans="1:60" outlineLevel="1" x14ac:dyDescent="0.2">
      <c r="A90" s="22">
        <v>46</v>
      </c>
      <c r="B90" s="22" t="s">
        <v>234</v>
      </c>
      <c r="C90" s="60" t="s">
        <v>235</v>
      </c>
      <c r="D90" s="28" t="s">
        <v>144</v>
      </c>
      <c r="E90" s="35">
        <v>0.8</v>
      </c>
      <c r="F90" s="38"/>
      <c r="G90" s="39">
        <f t="shared" si="0"/>
        <v>0</v>
      </c>
      <c r="H90" s="39"/>
      <c r="I90" s="39">
        <f t="shared" si="1"/>
        <v>0</v>
      </c>
      <c r="J90" s="39"/>
      <c r="K90" s="39">
        <f t="shared" si="2"/>
        <v>0</v>
      </c>
      <c r="L90" s="39">
        <v>0</v>
      </c>
      <c r="M90" s="39">
        <f t="shared" si="3"/>
        <v>0</v>
      </c>
      <c r="N90" s="29">
        <v>0</v>
      </c>
      <c r="O90" s="29">
        <f t="shared" si="4"/>
        <v>0</v>
      </c>
      <c r="P90" s="29">
        <v>0</v>
      </c>
      <c r="Q90" s="29">
        <f t="shared" si="5"/>
        <v>0</v>
      </c>
      <c r="R90" s="29"/>
      <c r="S90" s="29"/>
      <c r="T90" s="30">
        <v>0</v>
      </c>
      <c r="U90" s="29">
        <f t="shared" si="6"/>
        <v>0</v>
      </c>
      <c r="V90" s="21"/>
      <c r="W90" s="21"/>
      <c r="X90" s="21"/>
      <c r="Y90" s="21"/>
      <c r="Z90" s="21"/>
      <c r="AA90" s="21"/>
      <c r="AB90" s="21"/>
      <c r="AC90" s="21"/>
      <c r="AD90" s="21"/>
      <c r="AE90" s="21" t="s">
        <v>122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</row>
    <row r="91" spans="1:60" x14ac:dyDescent="0.2">
      <c r="A91" s="23" t="s">
        <v>112</v>
      </c>
      <c r="B91" s="23" t="s">
        <v>85</v>
      </c>
      <c r="C91" s="62" t="s">
        <v>26</v>
      </c>
      <c r="D91" s="32"/>
      <c r="E91" s="37"/>
      <c r="F91" s="40"/>
      <c r="G91" s="40">
        <f>SUMIF(AE92:AE93,"&lt;&gt;NOR",G92:G93)</f>
        <v>0</v>
      </c>
      <c r="H91" s="40"/>
      <c r="I91" s="40">
        <f>SUM(I92:I93)</f>
        <v>0</v>
      </c>
      <c r="J91" s="40"/>
      <c r="K91" s="40">
        <f>SUM(K92:K93)</f>
        <v>0</v>
      </c>
      <c r="L91" s="40"/>
      <c r="M91" s="40">
        <f>SUM(M92:M93)</f>
        <v>0</v>
      </c>
      <c r="N91" s="33"/>
      <c r="O91" s="33">
        <f>SUM(O92:O93)</f>
        <v>0</v>
      </c>
      <c r="P91" s="33"/>
      <c r="Q91" s="33">
        <f>SUM(Q92:Q93)</f>
        <v>0</v>
      </c>
      <c r="R91" s="33"/>
      <c r="S91" s="33"/>
      <c r="T91" s="34"/>
      <c r="U91" s="33">
        <f>SUM(U92:U93)</f>
        <v>0</v>
      </c>
      <c r="AE91" t="s">
        <v>113</v>
      </c>
    </row>
    <row r="92" spans="1:60" outlineLevel="1" x14ac:dyDescent="0.2">
      <c r="A92" s="22">
        <v>47</v>
      </c>
      <c r="B92" s="22" t="s">
        <v>236</v>
      </c>
      <c r="C92" s="60" t="s">
        <v>237</v>
      </c>
      <c r="D92" s="28" t="s">
        <v>0</v>
      </c>
      <c r="E92" s="35">
        <v>1.5</v>
      </c>
      <c r="F92" s="38"/>
      <c r="G92" s="39">
        <f>ROUND(E92*F92,2)</f>
        <v>0</v>
      </c>
      <c r="H92" s="39"/>
      <c r="I92" s="39">
        <f>ROUND(E92*H92,2)</f>
        <v>0</v>
      </c>
      <c r="J92" s="39"/>
      <c r="K92" s="39">
        <f>ROUND(E92*J92,2)</f>
        <v>0</v>
      </c>
      <c r="L92" s="39">
        <v>0</v>
      </c>
      <c r="M92" s="39">
        <f>G92*(1+L92/100)</f>
        <v>0</v>
      </c>
      <c r="N92" s="29">
        <v>0</v>
      </c>
      <c r="O92" s="29">
        <f>ROUND(E92*N92,5)</f>
        <v>0</v>
      </c>
      <c r="P92" s="29">
        <v>0</v>
      </c>
      <c r="Q92" s="29">
        <f>ROUND(E92*P92,5)</f>
        <v>0</v>
      </c>
      <c r="R92" s="29"/>
      <c r="S92" s="29"/>
      <c r="T92" s="30">
        <v>0</v>
      </c>
      <c r="U92" s="29">
        <f>ROUND(E92*T92,2)</f>
        <v>0</v>
      </c>
      <c r="V92" s="21"/>
      <c r="W92" s="21"/>
      <c r="X92" s="21"/>
      <c r="Y92" s="21"/>
      <c r="Z92" s="21"/>
      <c r="AA92" s="21"/>
      <c r="AB92" s="21"/>
      <c r="AC92" s="21"/>
      <c r="AD92" s="21"/>
      <c r="AE92" s="21" t="s">
        <v>238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</row>
    <row r="93" spans="1:60" outlineLevel="1" x14ac:dyDescent="0.2">
      <c r="A93" s="49">
        <v>48</v>
      </c>
      <c r="B93" s="49" t="s">
        <v>239</v>
      </c>
      <c r="C93" s="63" t="s">
        <v>240</v>
      </c>
      <c r="D93" s="50" t="s">
        <v>173</v>
      </c>
      <c r="E93" s="51">
        <v>1</v>
      </c>
      <c r="F93" s="52"/>
      <c r="G93" s="53">
        <f>ROUND(E93*F93,2)</f>
        <v>0</v>
      </c>
      <c r="H93" s="53"/>
      <c r="I93" s="53">
        <f>ROUND(E93*H93,2)</f>
        <v>0</v>
      </c>
      <c r="J93" s="53"/>
      <c r="K93" s="53">
        <f>ROUND(E93*J93,2)</f>
        <v>0</v>
      </c>
      <c r="L93" s="53">
        <v>0</v>
      </c>
      <c r="M93" s="53">
        <f>G93*(1+L93/100)</f>
        <v>0</v>
      </c>
      <c r="N93" s="54">
        <v>0</v>
      </c>
      <c r="O93" s="54">
        <f>ROUND(E93*N93,5)</f>
        <v>0</v>
      </c>
      <c r="P93" s="54">
        <v>0</v>
      </c>
      <c r="Q93" s="54">
        <f>ROUND(E93*P93,5)</f>
        <v>0</v>
      </c>
      <c r="R93" s="54"/>
      <c r="S93" s="54"/>
      <c r="T93" s="55">
        <v>0</v>
      </c>
      <c r="U93" s="54">
        <f>ROUND(E93*T93,2)</f>
        <v>0</v>
      </c>
      <c r="V93" s="21"/>
      <c r="W93" s="21"/>
      <c r="X93" s="21"/>
      <c r="Y93" s="21"/>
      <c r="Z93" s="21"/>
      <c r="AA93" s="21"/>
      <c r="AB93" s="21"/>
      <c r="AC93" s="21"/>
      <c r="AD93" s="21"/>
      <c r="AE93" s="21" t="s">
        <v>122</v>
      </c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</row>
    <row r="94" spans="1:60" x14ac:dyDescent="0.2">
      <c r="A94" s="1"/>
      <c r="B94" s="2" t="s">
        <v>241</v>
      </c>
      <c r="C94" s="64" t="s">
        <v>241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AC94">
        <v>12</v>
      </c>
      <c r="AD94">
        <v>21</v>
      </c>
    </row>
    <row r="95" spans="1:60" x14ac:dyDescent="0.2">
      <c r="A95" s="56"/>
      <c r="B95" s="57" t="s">
        <v>28</v>
      </c>
      <c r="C95" s="65" t="s">
        <v>241</v>
      </c>
      <c r="D95" s="58"/>
      <c r="E95" s="58"/>
      <c r="F95" s="58"/>
      <c r="G95" s="59">
        <f>G8+G14+G17+G24+G30+G32+G48+G50+G55+G57+G62+G68+G79+G82+G84+G91</f>
        <v>0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AC95">
        <f>SUMIF(L7:L93,AC94,G7:G93)</f>
        <v>0</v>
      </c>
      <c r="AD95">
        <f>SUMIF(L7:L93,AD94,G7:G93)</f>
        <v>0</v>
      </c>
      <c r="AE95" t="s">
        <v>242</v>
      </c>
    </row>
    <row r="96" spans="1:60" x14ac:dyDescent="0.2">
      <c r="A96" s="1"/>
      <c r="B96" s="2" t="s">
        <v>241</v>
      </c>
      <c r="C96" s="64" t="s">
        <v>241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31" x14ac:dyDescent="0.2">
      <c r="A97" s="1"/>
      <c r="B97" s="2" t="s">
        <v>241</v>
      </c>
      <c r="C97" s="64" t="s">
        <v>241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31" x14ac:dyDescent="0.2">
      <c r="A98" s="261" t="s">
        <v>243</v>
      </c>
      <c r="B98" s="261"/>
      <c r="C98" s="26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31" x14ac:dyDescent="0.2">
      <c r="A99" s="242"/>
      <c r="B99" s="243"/>
      <c r="C99" s="244"/>
      <c r="D99" s="243"/>
      <c r="E99" s="243"/>
      <c r="F99" s="243"/>
      <c r="G99" s="24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AE99" t="s">
        <v>244</v>
      </c>
    </row>
    <row r="100" spans="1:31" x14ac:dyDescent="0.2">
      <c r="A100" s="246"/>
      <c r="B100" s="247"/>
      <c r="C100" s="248"/>
      <c r="D100" s="247"/>
      <c r="E100" s="247"/>
      <c r="F100" s="247"/>
      <c r="G100" s="24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31" x14ac:dyDescent="0.2">
      <c r="A101" s="246"/>
      <c r="B101" s="247"/>
      <c r="C101" s="248"/>
      <c r="D101" s="247"/>
      <c r="E101" s="247"/>
      <c r="F101" s="247"/>
      <c r="G101" s="24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31" x14ac:dyDescent="0.2">
      <c r="A102" s="246"/>
      <c r="B102" s="247"/>
      <c r="C102" s="248"/>
      <c r="D102" s="247"/>
      <c r="E102" s="247"/>
      <c r="F102" s="247"/>
      <c r="G102" s="249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31" x14ac:dyDescent="0.2">
      <c r="A103" s="250"/>
      <c r="B103" s="251"/>
      <c r="C103" s="252"/>
      <c r="D103" s="251"/>
      <c r="E103" s="251"/>
      <c r="F103" s="251"/>
      <c r="G103" s="25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31" x14ac:dyDescent="0.2">
      <c r="A104" s="1"/>
      <c r="B104" s="2" t="s">
        <v>241</v>
      </c>
      <c r="C104" s="64" t="s">
        <v>241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31" x14ac:dyDescent="0.2">
      <c r="C105" s="66"/>
      <c r="AE105" t="s">
        <v>245</v>
      </c>
    </row>
  </sheetData>
  <sheetProtection algorithmName="SHA-512" hashValue="9eVxS/pFBLbiRiHnE86RhqCdP0nYvwGEj/qulBpu7839jsLO3FnsiWc8+1yy7SX3p7olqFnUrg8p2Zq45cM/5Q==" saltValue="wVw06petVTGYQwNCJMN3uw==" spinCount="100000" sheet="1" objects="1" scenarios="1"/>
  <mergeCells count="6">
    <mergeCell ref="A99:G103"/>
    <mergeCell ref="A1:G1"/>
    <mergeCell ref="C2:G2"/>
    <mergeCell ref="C3:G3"/>
    <mergeCell ref="C4:G4"/>
    <mergeCell ref="A98:C98"/>
  </mergeCells>
  <pageMargins left="0.39370078740157499" right="0.19685039370078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5B674E7D-B908-4FA6-A06F-E7F94EC7D3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373DEF-CA8C-4D61-B3B6-58613050C0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332942-CEA8-4F51-AB61-787E50278117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Vávrů</dc:creator>
  <cp:lastModifiedBy>Tichý Radovan</cp:lastModifiedBy>
  <cp:lastPrinted>2014-02-28T09:52:57Z</cp:lastPrinted>
  <dcterms:created xsi:type="dcterms:W3CDTF">2009-04-08T07:15:50Z</dcterms:created>
  <dcterms:modified xsi:type="dcterms:W3CDTF">2025-03-24T08:51:39Z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