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92.168.0.5\odi\KLM\Třebětice\KABINA 2024 - Stavební úpravy sportovního areálu - I. etapa\VŘ\ZD\"/>
    </mc:Choice>
  </mc:AlternateContent>
  <xr:revisionPtr revIDLastSave="0" documentId="8_{51F9DC2D-2424-44CF-882D-D69B50948B9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2024-012-ZTI - Zdravotně ..." sheetId="2" r:id="rId2"/>
  </sheets>
  <definedNames>
    <definedName name="_xlnm._FilterDatabase" localSheetId="1" hidden="1">'2024-012-ZTI - Zdravotně ...'!$C$127:$K$244</definedName>
    <definedName name="_xlnm.Print_Titles" localSheetId="1">'2024-012-ZTI - Zdravotně ...'!$127:$127</definedName>
    <definedName name="_xlnm.Print_Titles" localSheetId="0">'Rekapitulace stavby'!$92:$92</definedName>
    <definedName name="_xlnm.Print_Area" localSheetId="1">'2024-012-ZTI - Zdravotně ...'!$C$4:$J$76,'2024-012-ZTI - Zdravotně ...'!$C$115:$J$244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P228" i="2" s="1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F35" i="2" s="1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F37" i="2" s="1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J34" i="2" s="1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F36" i="2" s="1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92" i="2" s="1"/>
  <c r="J23" i="2"/>
  <c r="J21" i="2"/>
  <c r="E21" i="2"/>
  <c r="J124" i="2" s="1"/>
  <c r="J20" i="2"/>
  <c r="J18" i="2"/>
  <c r="E18" i="2"/>
  <c r="F125" i="2" s="1"/>
  <c r="J17" i="2"/>
  <c r="J15" i="2"/>
  <c r="E15" i="2"/>
  <c r="F91" i="2" s="1"/>
  <c r="J14" i="2"/>
  <c r="J12" i="2"/>
  <c r="J122" i="2"/>
  <c r="E7" i="2"/>
  <c r="E85" i="2"/>
  <c r="L90" i="1"/>
  <c r="AM90" i="1"/>
  <c r="AM89" i="1"/>
  <c r="L89" i="1"/>
  <c r="AM87" i="1"/>
  <c r="L87" i="1"/>
  <c r="L85" i="1"/>
  <c r="L84" i="1"/>
  <c r="J141" i="2"/>
  <c r="J241" i="2"/>
  <c r="BK229" i="2"/>
  <c r="J192" i="2"/>
  <c r="J173" i="2"/>
  <c r="BK160" i="2"/>
  <c r="J137" i="2"/>
  <c r="J232" i="2"/>
  <c r="BK217" i="2"/>
  <c r="BK185" i="2"/>
  <c r="J167" i="2"/>
  <c r="BK142" i="2"/>
  <c r="J211" i="2"/>
  <c r="J186" i="2"/>
  <c r="J165" i="2"/>
  <c r="J154" i="2"/>
  <c r="BK141" i="2"/>
  <c r="BK163" i="2"/>
  <c r="BK137" i="2"/>
  <c r="BK237" i="2"/>
  <c r="J197" i="2"/>
  <c r="J157" i="2"/>
  <c r="BK143" i="2"/>
  <c r="J229" i="2"/>
  <c r="BK209" i="2"/>
  <c r="BK190" i="2"/>
  <c r="BK177" i="2"/>
  <c r="J148" i="2"/>
  <c r="J135" i="2"/>
  <c r="BK197" i="2"/>
  <c r="J178" i="2"/>
  <c r="J164" i="2"/>
  <c r="J224" i="2"/>
  <c r="J219" i="2"/>
  <c r="BK218" i="2"/>
  <c r="J216" i="2"/>
  <c r="BK214" i="2"/>
  <c r="BK211" i="2"/>
  <c r="J235" i="2"/>
  <c r="J225" i="2"/>
  <c r="J210" i="2"/>
  <c r="J206" i="2"/>
  <c r="BK203" i="2"/>
  <c r="J198" i="2"/>
  <c r="J188" i="2"/>
  <c r="BK178" i="2"/>
  <c r="J172" i="2"/>
  <c r="BK166" i="2"/>
  <c r="BK157" i="2"/>
  <c r="J140" i="2"/>
  <c r="J242" i="2"/>
  <c r="BK235" i="2"/>
  <c r="BK215" i="2"/>
  <c r="J195" i="2"/>
  <c r="BK181" i="2"/>
  <c r="BK164" i="2"/>
  <c r="J142" i="2"/>
  <c r="J132" i="2"/>
  <c r="BK219" i="2"/>
  <c r="J191" i="2"/>
  <c r="J163" i="2"/>
  <c r="J143" i="2"/>
  <c r="BK195" i="2"/>
  <c r="J175" i="2"/>
  <c r="J161" i="2"/>
  <c r="J149" i="2"/>
  <c r="J138" i="2"/>
  <c r="J230" i="2"/>
  <c r="J207" i="2"/>
  <c r="J201" i="2"/>
  <c r="J193" i="2"/>
  <c r="J182" i="2"/>
  <c r="BK175" i="2"/>
  <c r="J169" i="2"/>
  <c r="BK149" i="2"/>
  <c r="BK136" i="2"/>
  <c r="BK242" i="2"/>
  <c r="BK232" i="2"/>
  <c r="J189" i="2"/>
  <c r="J162" i="2"/>
  <c r="J145" i="2"/>
  <c r="J131" i="2"/>
  <c r="J220" i="2"/>
  <c r="BK200" i="2"/>
  <c r="BK179" i="2"/>
  <c r="J153" i="2"/>
  <c r="BK138" i="2"/>
  <c r="BK199" i="2"/>
  <c r="J185" i="2"/>
  <c r="BK169" i="2"/>
  <c r="BK152" i="2"/>
  <c r="BK213" i="2"/>
  <c r="J227" i="2"/>
  <c r="J209" i="2"/>
  <c r="BK205" i="2"/>
  <c r="J200" i="2"/>
  <c r="J190" i="2"/>
  <c r="J181" i="2"/>
  <c r="J171" i="2"/>
  <c r="J155" i="2"/>
  <c r="J144" i="2"/>
  <c r="J243" i="2"/>
  <c r="J234" i="2"/>
  <c r="BK226" i="2"/>
  <c r="J222" i="2"/>
  <c r="J218" i="2"/>
  <c r="BK210" i="2"/>
  <c r="BK207" i="2"/>
  <c r="BK201" i="2"/>
  <c r="BK184" i="2"/>
  <c r="J179" i="2"/>
  <c r="BK165" i="2"/>
  <c r="BK154" i="2"/>
  <c r="BK146" i="2"/>
  <c r="J136" i="2"/>
  <c r="BK234" i="2"/>
  <c r="J221" i="2"/>
  <c r="J214" i="2"/>
  <c r="J199" i="2"/>
  <c r="J184" i="2"/>
  <c r="BK170" i="2"/>
  <c r="BK144" i="2"/>
  <c r="J244" i="2"/>
  <c r="BK187" i="2"/>
  <c r="BK172" i="2"/>
  <c r="BK162" i="2"/>
  <c r="BK153" i="2"/>
  <c r="BK131" i="2"/>
  <c r="J202" i="2"/>
  <c r="J187" i="2"/>
  <c r="J176" i="2"/>
  <c r="BK167" i="2"/>
  <c r="BK148" i="2"/>
  <c r="J147" i="2"/>
  <c r="BK243" i="2"/>
  <c r="J237" i="2"/>
  <c r="BK198" i="2"/>
  <c r="J174" i="2"/>
  <c r="BK150" i="2"/>
  <c r="BK225" i="2"/>
  <c r="J213" i="2"/>
  <c r="BK189" i="2"/>
  <c r="BK176" i="2"/>
  <c r="BK151" i="2"/>
  <c r="BK191" i="2"/>
  <c r="BK168" i="2"/>
  <c r="J146" i="2"/>
  <c r="J160" i="2"/>
  <c r="J139" i="2"/>
  <c r="BK241" i="2"/>
  <c r="BK230" i="2"/>
  <c r="BK224" i="2"/>
  <c r="BK212" i="2"/>
  <c r="J205" i="2"/>
  <c r="BK193" i="2"/>
  <c r="J170" i="2"/>
  <c r="J152" i="2"/>
  <c r="BK140" i="2"/>
  <c r="AS94" i="1"/>
  <c r="J223" i="2"/>
  <c r="BK206" i="2"/>
  <c r="J180" i="2"/>
  <c r="BK159" i="2"/>
  <c r="BK238" i="2"/>
  <c r="BK227" i="2"/>
  <c r="J203" i="2"/>
  <c r="BK180" i="2"/>
  <c r="BK161" i="2"/>
  <c r="J151" i="2"/>
  <c r="BK139" i="2"/>
  <c r="J226" i="2"/>
  <c r="BK194" i="2"/>
  <c r="BK171" i="2"/>
  <c r="J150" i="2"/>
  <c r="BK202" i="2"/>
  <c r="J177" i="2"/>
  <c r="J159" i="2"/>
  <c r="BK147" i="2"/>
  <c r="BK233" i="2"/>
  <c r="BK220" i="2"/>
  <c r="J217" i="2"/>
  <c r="J215" i="2"/>
  <c r="J212" i="2"/>
  <c r="J233" i="2"/>
  <c r="BK221" i="2"/>
  <c r="BK208" i="2"/>
  <c r="BK204" i="2"/>
  <c r="J194" i="2"/>
  <c r="BK186" i="2"/>
  <c r="BK173" i="2"/>
  <c r="J158" i="2"/>
  <c r="BK135" i="2"/>
  <c r="J238" i="2"/>
  <c r="BK223" i="2"/>
  <c r="BK216" i="2"/>
  <c r="J208" i="2"/>
  <c r="BK188" i="2"/>
  <c r="J168" i="2"/>
  <c r="BK155" i="2"/>
  <c r="BK244" i="2"/>
  <c r="BK222" i="2"/>
  <c r="J204" i="2"/>
  <c r="BK182" i="2"/>
  <c r="J166" i="2"/>
  <c r="BK132" i="2"/>
  <c r="BK192" i="2"/>
  <c r="BK174" i="2"/>
  <c r="BK158" i="2"/>
  <c r="BK145" i="2"/>
  <c r="F34" i="2" l="1"/>
  <c r="R130" i="2"/>
  <c r="R129" i="2"/>
  <c r="P134" i="2"/>
  <c r="P156" i="2"/>
  <c r="BK156" i="2"/>
  <c r="J156" i="2" s="1"/>
  <c r="J101" i="2" s="1"/>
  <c r="P183" i="2"/>
  <c r="R134" i="2"/>
  <c r="R196" i="2"/>
  <c r="T231" i="2"/>
  <c r="BK196" i="2"/>
  <c r="J196" i="2" s="1"/>
  <c r="J103" i="2" s="1"/>
  <c r="BK228" i="2"/>
  <c r="J228" i="2"/>
  <c r="J104" i="2" s="1"/>
  <c r="BK240" i="2"/>
  <c r="BK239" i="2" s="1"/>
  <c r="J239" i="2" s="1"/>
  <c r="J107" i="2" s="1"/>
  <c r="BK134" i="2"/>
  <c r="J134" i="2"/>
  <c r="J100" i="2" s="1"/>
  <c r="BK183" i="2"/>
  <c r="J183" i="2" s="1"/>
  <c r="J102" i="2" s="1"/>
  <c r="T196" i="2"/>
  <c r="T228" i="2"/>
  <c r="T236" i="2"/>
  <c r="BK130" i="2"/>
  <c r="J130" i="2"/>
  <c r="J98" i="2"/>
  <c r="T130" i="2"/>
  <c r="T129" i="2"/>
  <c r="T156" i="2"/>
  <c r="R183" i="2"/>
  <c r="R228" i="2"/>
  <c r="R231" i="2"/>
  <c r="R236" i="2"/>
  <c r="P240" i="2"/>
  <c r="P239" i="2"/>
  <c r="P130" i="2"/>
  <c r="P129" i="2"/>
  <c r="R156" i="2"/>
  <c r="T183" i="2"/>
  <c r="T133" i="2" s="1"/>
  <c r="BK231" i="2"/>
  <c r="J231" i="2" s="1"/>
  <c r="J105" i="2" s="1"/>
  <c r="BK236" i="2"/>
  <c r="J236" i="2" s="1"/>
  <c r="J106" i="2" s="1"/>
  <c r="R240" i="2"/>
  <c r="R239" i="2"/>
  <c r="T134" i="2"/>
  <c r="P196" i="2"/>
  <c r="P231" i="2"/>
  <c r="P236" i="2"/>
  <c r="T240" i="2"/>
  <c r="T239" i="2" s="1"/>
  <c r="J89" i="2"/>
  <c r="E118" i="2"/>
  <c r="F124" i="2"/>
  <c r="J125" i="2"/>
  <c r="BE132" i="2"/>
  <c r="BE136" i="2"/>
  <c r="BE142" i="2"/>
  <c r="BE143" i="2"/>
  <c r="BE149" i="2"/>
  <c r="BE159" i="2"/>
  <c r="BE166" i="2"/>
  <c r="BE172" i="2"/>
  <c r="BE175" i="2"/>
  <c r="BE178" i="2"/>
  <c r="BE182" i="2"/>
  <c r="BE185" i="2"/>
  <c r="BE187" i="2"/>
  <c r="BE193" i="2"/>
  <c r="BE200" i="2"/>
  <c r="BE203" i="2"/>
  <c r="BE204" i="2"/>
  <c r="BE205" i="2"/>
  <c r="BE208" i="2"/>
  <c r="BE244" i="2"/>
  <c r="F92" i="2"/>
  <c r="BE138" i="2"/>
  <c r="BE139" i="2"/>
  <c r="BE140" i="2"/>
  <c r="BE145" i="2"/>
  <c r="BE150" i="2"/>
  <c r="BE151" i="2"/>
  <c r="BE152" i="2"/>
  <c r="BE153" i="2"/>
  <c r="BE154" i="2"/>
  <c r="BE155" i="2"/>
  <c r="BE160" i="2"/>
  <c r="BE163" i="2"/>
  <c r="BE164" i="2"/>
  <c r="BE169" i="2"/>
  <c r="BE170" i="2"/>
  <c r="BE174" i="2"/>
  <c r="BE177" i="2"/>
  <c r="BE180" i="2"/>
  <c r="BE190" i="2"/>
  <c r="BE197" i="2"/>
  <c r="BE201" i="2"/>
  <c r="BE202" i="2"/>
  <c r="BE210" i="2"/>
  <c r="BE215" i="2"/>
  <c r="BE217" i="2"/>
  <c r="BE218" i="2"/>
  <c r="BE223" i="2"/>
  <c r="BE233" i="2"/>
  <c r="BD95" i="1"/>
  <c r="J91" i="2"/>
  <c r="BE137" i="2"/>
  <c r="BE147" i="2"/>
  <c r="BE148" i="2"/>
  <c r="BE157" i="2"/>
  <c r="BE162" i="2"/>
  <c r="BE165" i="2"/>
  <c r="BE171" i="2"/>
  <c r="BE176" i="2"/>
  <c r="BE181" i="2"/>
  <c r="BE186" i="2"/>
  <c r="BE188" i="2"/>
  <c r="BE189" i="2"/>
  <c r="BE198" i="2"/>
  <c r="BE199" i="2"/>
  <c r="BE206" i="2"/>
  <c r="BE209" i="2"/>
  <c r="BE214" i="2"/>
  <c r="BE221" i="2"/>
  <c r="BE235" i="2"/>
  <c r="BE237" i="2"/>
  <c r="BE238" i="2"/>
  <c r="BE241" i="2"/>
  <c r="BE242" i="2"/>
  <c r="BE243" i="2"/>
  <c r="BA95" i="1"/>
  <c r="BA94" i="1" s="1"/>
  <c r="W30" i="1" s="1"/>
  <c r="AW95" i="1"/>
  <c r="BE131" i="2"/>
  <c r="BE135" i="2"/>
  <c r="BE141" i="2"/>
  <c r="BE144" i="2"/>
  <c r="BE146" i="2"/>
  <c r="BE158" i="2"/>
  <c r="BE161" i="2"/>
  <c r="BE167" i="2"/>
  <c r="BE168" i="2"/>
  <c r="BE173" i="2"/>
  <c r="BE179" i="2"/>
  <c r="BE184" i="2"/>
  <c r="BE191" i="2"/>
  <c r="BE192" i="2"/>
  <c r="BE194" i="2"/>
  <c r="BE195" i="2"/>
  <c r="BE207" i="2"/>
  <c r="BE211" i="2"/>
  <c r="BE212" i="2"/>
  <c r="BE213" i="2"/>
  <c r="BE216" i="2"/>
  <c r="BE219" i="2"/>
  <c r="BE220" i="2"/>
  <c r="BE222" i="2"/>
  <c r="BE226" i="2"/>
  <c r="BE229" i="2"/>
  <c r="BE230" i="2"/>
  <c r="BE232" i="2"/>
  <c r="BE224" i="2"/>
  <c r="BE225" i="2"/>
  <c r="BE227" i="2"/>
  <c r="BE234" i="2"/>
  <c r="BC95" i="1"/>
  <c r="BC94" i="1" s="1"/>
  <c r="AY94" i="1" s="1"/>
  <c r="BB95" i="1"/>
  <c r="BD94" i="1"/>
  <c r="W33" i="1" s="1"/>
  <c r="BB94" i="1"/>
  <c r="W31" i="1" s="1"/>
  <c r="R133" i="2" l="1"/>
  <c r="T128" i="2"/>
  <c r="P133" i="2"/>
  <c r="P128" i="2"/>
  <c r="AU95" i="1"/>
  <c r="R128" i="2"/>
  <c r="BK129" i="2"/>
  <c r="BK133" i="2"/>
  <c r="J133" i="2" s="1"/>
  <c r="J99" i="2" s="1"/>
  <c r="J240" i="2"/>
  <c r="J108" i="2"/>
  <c r="AX94" i="1"/>
  <c r="J33" i="2"/>
  <c r="AV95" i="1" s="1"/>
  <c r="AT95" i="1" s="1"/>
  <c r="AW94" i="1"/>
  <c r="AK30" i="1"/>
  <c r="W32" i="1"/>
  <c r="F33" i="2"/>
  <c r="AZ95" i="1" s="1"/>
  <c r="AZ94" i="1" s="1"/>
  <c r="W29" i="1" s="1"/>
  <c r="AU94" i="1"/>
  <c r="BK128" i="2" l="1"/>
  <c r="J128" i="2" s="1"/>
  <c r="J96" i="2" s="1"/>
  <c r="J129" i="2"/>
  <c r="J97" i="2"/>
  <c r="AV94" i="1"/>
  <c r="AK29" i="1" s="1"/>
  <c r="J30" i="2" l="1"/>
  <c r="AG95" i="1"/>
  <c r="AG94" i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<sst xmlns="http://schemas.openxmlformats.org/spreadsheetml/2006/main" count="1789" uniqueCount="561">
  <si>
    <t>Export Komplet</t>
  </si>
  <si>
    <t/>
  </si>
  <si>
    <t>2.0</t>
  </si>
  <si>
    <t>ZAMOK</t>
  </si>
  <si>
    <t>False</t>
  </si>
  <si>
    <t>{7b9767c4-ab90-4563-a3f7-106533303504}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</si>
  <si>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</si>
  <si>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</si>
  <si>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</si>
  <si>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</si>
  <si>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</si>
  <si>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</si>
  <si>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</si>
  <si>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</si>
  <si>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</si>
  <si>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</si>
  <si>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</si>
  <si>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nástavba budovy - sportovní areál Třebětice</t>
  </si>
  <si>
    <t>KSO:</t>
  </si>
  <si>
    <t>CC-CZ:</t>
  </si>
  <si>
    <t>Místo:</t>
  </si>
  <si>
    <t>Třebětice</t>
  </si>
  <si>
    <t>Datum:</t>
  </si>
  <si>
    <t>22. 8. 2024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</si>
  <si>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</si>
  <si>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</si>
  <si>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</si>
  <si>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</si>
  <si>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</si>
  <si>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</si>
  <si>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</si>
  <si>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</si>
  <si>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</si>
  <si>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</si>
  <si>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</si>
  <si>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</si>
  <si>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</si>
  <si>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</si>
  <si>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</si>
  <si>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</si>
  <si>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</si>
  <si>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</si>
  <si>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</si>
  <si>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</si>
  <si>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</si>
  <si>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</si>
  <si>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</si>
  <si>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</si>
  <si>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</si>
  <si>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</si>
  <si>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</si>
  <si>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</si>
  <si>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</si>
  <si>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</si>
  <si>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</si>
  <si>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</si>
  <si>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</si>
  <si>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</si>
  <si>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</si>
  <si>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</si>
  <si>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</si>
  <si>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</si>
  <si>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</si>
  <si>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</si>
  <si>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</si>
  <si>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</si>
  <si>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</si>
  <si>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</si>
  <si>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</si>
  <si>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</si>
  <si>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</si>
  <si>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</si>
  <si>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</si>
  <si>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</si>
  <si>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</si>
  <si>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</si>
  <si>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</si>
  <si>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</si>
  <si>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</si>
  <si>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2024-012-ZTI</t>
  </si>
  <si>
    <t>Zdravotně technické instalace</t>
  </si>
  <si>
    <t>STA</t>
  </si>
  <si>
    <t>1</t>
  </si>
  <si>
    <t>{58852ea8-30fb-41dc-b139-89587b169512}</t>
  </si>
  <si>
    <t>2</t>
  </si>
  <si>
    <t>KRYCÍ LIST SOUPISU PRACÍ</t>
  </si>
  <si>
    <t>Objekt:</t>
  </si>
  <si>
    <t>2024-012-ZTI - Zdravotně technické instalace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</si>
  <si>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</si>
  <si>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</si>
  <si>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</si>
  <si>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</si>
  <si>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</si>
  <si>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</si>
  <si>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8 - Trubní vedení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</si>
  <si>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</si>
  <si>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</si>
  <si>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</si>
  <si>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</si>
  <si>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</si>
  <si>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</si>
  <si>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</si>
  <si>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783 - Dokončovací práce - nátěry</t>
  </si>
  <si>
    <t>M - Práce a dodávky M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</si>
  <si>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</si>
  <si>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</si>
  <si>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</si>
  <si>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</si>
  <si>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</si>
  <si>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</si>
  <si>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</si>
  <si>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</si>
  <si>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</si>
  <si>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</si>
  <si>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</si>
  <si>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</si>
  <si>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</si>
  <si>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</si>
  <si>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</si>
  <si>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</si>
  <si>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</si>
  <si>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</si>
  <si>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</si>
  <si>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</si>
  <si>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871310310</t>
  </si>
  <si>
    <t>Montáž kanalizačního potrubí hladkého plnostěnného SN 10 z polypropylenu DN 150</t>
  </si>
  <si>
    <t>m</t>
  </si>
  <si>
    <t>4</t>
  </si>
  <si>
    <t>1340495830</t>
  </si>
  <si>
    <t>M</t>
  </si>
  <si>
    <t>OSM.770540</t>
  </si>
  <si>
    <t>PPKGEM trouba DN160x4,9/1000 SN10</t>
  </si>
  <si>
    <t>kus</t>
  </si>
  <si>
    <t>1702459856</t>
  </si>
  <si>
    <t>PSV</t>
  </si>
  <si>
    <t>Práce a dodávky PSV</t>
  </si>
  <si>
    <t>721</t>
  </si>
  <si>
    <t>Zdravotechnika - vnitřní kanalizace</t>
  </si>
  <si>
    <t>3</t>
  </si>
  <si>
    <t>721100913</t>
  </si>
  <si>
    <t>Vysekání otvoru do trouby (betonové, kameninové)</t>
  </si>
  <si>
    <t>16</t>
  </si>
  <si>
    <t>-168727938</t>
  </si>
  <si>
    <t>721110806</t>
  </si>
  <si>
    <t>Demontáž potrubí kameninové DN přes 100 do 200</t>
  </si>
  <si>
    <t>-1015398349</t>
  </si>
  <si>
    <t>5</t>
  </si>
  <si>
    <t>721171803</t>
  </si>
  <si>
    <t>Demontáž potrubí z PVC D do 75</t>
  </si>
  <si>
    <t>-2067062492</t>
  </si>
  <si>
    <t>6</t>
  </si>
  <si>
    <t>721171916</t>
  </si>
  <si>
    <t>Potrubí z PP propojení potrubí DN 125</t>
  </si>
  <si>
    <t>-1176448009</t>
  </si>
  <si>
    <t>7</t>
  </si>
  <si>
    <t>721171918</t>
  </si>
  <si>
    <t>Potrubí z PP160 napojení potrubí DN 300 (betonové, kameninové) a zapravení</t>
  </si>
  <si>
    <t>-1266239950</t>
  </si>
  <si>
    <t>721173401</t>
  </si>
  <si>
    <t>Potrubí kanalizační z PVC SN 4 svodné DN 110</t>
  </si>
  <si>
    <t>847998814</t>
  </si>
  <si>
    <t>9</t>
  </si>
  <si>
    <t>721173402</t>
  </si>
  <si>
    <t>Potrubí kanalizační z PVC SN 4 svodné DN 125</t>
  </si>
  <si>
    <t>-1064799936</t>
  </si>
  <si>
    <t>10</t>
  </si>
  <si>
    <t>721173403</t>
  </si>
  <si>
    <t>Potrubí kanalizační z PVC SN 4 svodné DN 160</t>
  </si>
  <si>
    <t>-466577615</t>
  </si>
  <si>
    <t>11</t>
  </si>
  <si>
    <t>721174042</t>
  </si>
  <si>
    <t>Potrubí kanalizační z PP připojovací DN 40</t>
  </si>
  <si>
    <t>1084993808</t>
  </si>
  <si>
    <t>721174043</t>
  </si>
  <si>
    <t>Potrubí kanalizační z PP připojovací DN 50</t>
  </si>
  <si>
    <t>2076321907</t>
  </si>
  <si>
    <t>13</t>
  </si>
  <si>
    <t>721174045</t>
  </si>
  <si>
    <t>Potrubí kanalizační z PP připojovací DN 110</t>
  </si>
  <si>
    <t>234651727</t>
  </si>
  <si>
    <t>14</t>
  </si>
  <si>
    <t>721194104</t>
  </si>
  <si>
    <t>Vyvedení a upevnění odpadních výpustek DN 40</t>
  </si>
  <si>
    <t>375068872</t>
  </si>
  <si>
    <t>15</t>
  </si>
  <si>
    <t>721194105</t>
  </si>
  <si>
    <t>Vyvedení a upevnění odpadních výpustek DN 50</t>
  </si>
  <si>
    <t>192761443</t>
  </si>
  <si>
    <t>721194109</t>
  </si>
  <si>
    <t>Vyvedení a upevnění odpadních výpustek DN 110</t>
  </si>
  <si>
    <t>-316997388</t>
  </si>
  <si>
    <t>17</t>
  </si>
  <si>
    <t>721210813</t>
  </si>
  <si>
    <t>Demontáž vpustí podlahových z kyselinovzdorné kameniny DN 100</t>
  </si>
  <si>
    <t>-1588453733</t>
  </si>
  <si>
    <t>18</t>
  </si>
  <si>
    <t>721226521</t>
  </si>
  <si>
    <t>Zápachová uzávěrka nástěnná pro odkap pojistého ventilu z plynového ohřívače vody</t>
  </si>
  <si>
    <t>-451153005</t>
  </si>
  <si>
    <t>19</t>
  </si>
  <si>
    <t>721290111</t>
  </si>
  <si>
    <t>Zkouška těsnosti potrubí kanalizace vodou DN do 125</t>
  </si>
  <si>
    <t>-1561705126</t>
  </si>
  <si>
    <t>20</t>
  </si>
  <si>
    <t>721290112</t>
  </si>
  <si>
    <t>Zkouška těsnosti potrubí kanalizace vodou DN 150/DN 200</t>
  </si>
  <si>
    <t>1674503710</t>
  </si>
  <si>
    <t>721290821</t>
  </si>
  <si>
    <t>Přemístění vnitrostaveništní demontovaných hmot vnitřní kanalizace v objektech v do 6  m</t>
  </si>
  <si>
    <t>t</t>
  </si>
  <si>
    <t>274935856</t>
  </si>
  <si>
    <t>22</t>
  </si>
  <si>
    <t>721R</t>
  </si>
  <si>
    <t>Zednické přípomoce pro vnitřní kanalizaci</t>
  </si>
  <si>
    <t>hod</t>
  </si>
  <si>
    <t>1535255260</t>
  </si>
  <si>
    <t>23</t>
  </si>
  <si>
    <t>998721121</t>
  </si>
  <si>
    <t>Přesun hmot tonážní pro vnitřní kanalizaci ruční v objektech v do 6 m</t>
  </si>
  <si>
    <t>-627132009</t>
  </si>
  <si>
    <t>722</t>
  </si>
  <si>
    <t>Zdravotechnika - vnitřní vodovod</t>
  </si>
  <si>
    <t>24</t>
  </si>
  <si>
    <t>722130801</t>
  </si>
  <si>
    <t>Demontáž potrubí ocelové pozinkované závitové DN do 25</t>
  </si>
  <si>
    <t>-712668069</t>
  </si>
  <si>
    <t>25</t>
  </si>
  <si>
    <t>722130802</t>
  </si>
  <si>
    <t>Demontáž potrubí ocelové pozinkované závitové DN přes 25 do 40</t>
  </si>
  <si>
    <t>-1903499142</t>
  </si>
  <si>
    <t>26</t>
  </si>
  <si>
    <t>722131933</t>
  </si>
  <si>
    <t>Potrubí plastové - napojení na stávající vodoměrnou sestavu DN 25</t>
  </si>
  <si>
    <t>-1599071493</t>
  </si>
  <si>
    <t>27</t>
  </si>
  <si>
    <t>722174022</t>
  </si>
  <si>
    <t>Potrubí vodovodní plastové PPR svar polyfúze PN 20 D 20x3,4 mm</t>
  </si>
  <si>
    <t>-764623665</t>
  </si>
  <si>
    <t>28</t>
  </si>
  <si>
    <t>722174023</t>
  </si>
  <si>
    <t>Potrubí vodovodní plastové PPR svar polyfúze PN 20 D 25x4,2 mm</t>
  </si>
  <si>
    <t>-1306641963</t>
  </si>
  <si>
    <t>29</t>
  </si>
  <si>
    <t>722174024</t>
  </si>
  <si>
    <t>Potrubí vodovodní plastové PPR svar polyfúze PN 20 D 32x5,4 mm</t>
  </si>
  <si>
    <t>-983268919</t>
  </si>
  <si>
    <t>86</t>
  </si>
  <si>
    <t>722174025</t>
  </si>
  <si>
    <t>Potrubí vodovodní plastové PPR svar polyfúze PN 20 D 40x6,7 mm</t>
  </si>
  <si>
    <t>1538684348</t>
  </si>
  <si>
    <t>30</t>
  </si>
  <si>
    <t>722181111</t>
  </si>
  <si>
    <t>Ochrana vodovodního potrubí plstěnými pásy DN do 20 mm</t>
  </si>
  <si>
    <t>722894874</t>
  </si>
  <si>
    <t>31</t>
  </si>
  <si>
    <t>722181113</t>
  </si>
  <si>
    <t>Ochrana vodovodního potrubí plstěnými pásy DN do 25 mm</t>
  </si>
  <si>
    <t>-1651705439</t>
  </si>
  <si>
    <t>32</t>
  </si>
  <si>
    <t>722181114</t>
  </si>
  <si>
    <t>Ochrana vodovodního potrubí plstěnými pásy DN 32 a DN 40 mm</t>
  </si>
  <si>
    <t>-1752423283</t>
  </si>
  <si>
    <t>33</t>
  </si>
  <si>
    <t>722181231</t>
  </si>
  <si>
    <t>Ochrana vodovodního potrubí přilepenými termoizolačními trubicemi z PE tl přes 9 do 13 mm DN do 22 mm</t>
  </si>
  <si>
    <t>1982255366</t>
  </si>
  <si>
    <t>34</t>
  </si>
  <si>
    <t>722181232</t>
  </si>
  <si>
    <t>Ochrana vodovodního potrubí přilepenými termoizolačními trubicemi z PE tl přes 9 do 13 mm DN přes 22 do 45 mm</t>
  </si>
  <si>
    <t>-67348943</t>
  </si>
  <si>
    <t>35</t>
  </si>
  <si>
    <t>722181241</t>
  </si>
  <si>
    <t>Ochrana vodovodního potrubí přilepenými termoizolačními trubicemi z PE tl přes 13 do 20 mm DN do 22 mm</t>
  </si>
  <si>
    <t>-910138386</t>
  </si>
  <si>
    <t>36</t>
  </si>
  <si>
    <t>722181242</t>
  </si>
  <si>
    <t>Ochrana vodovodního potrubí přilepenými termoizolačními trubicemi z PE tl přes 13 do 20 mm DN přes 22 do 45 mm</t>
  </si>
  <si>
    <t>-465863800</t>
  </si>
  <si>
    <t>37</t>
  </si>
  <si>
    <t>722190401</t>
  </si>
  <si>
    <t>Vyvedení a upevnění výpustku DN do 25</t>
  </si>
  <si>
    <t>-1046945639</t>
  </si>
  <si>
    <t>38</t>
  </si>
  <si>
    <t>722190901</t>
  </si>
  <si>
    <t>Uzavření nebo otevření vodovodního potrubí při opravách</t>
  </si>
  <si>
    <t>918697598</t>
  </si>
  <si>
    <t>39</t>
  </si>
  <si>
    <t>722220152</t>
  </si>
  <si>
    <t>Nástěnka závitová plastová PPR PN 20 DN 20 x G 1/2"</t>
  </si>
  <si>
    <t>1565583223</t>
  </si>
  <si>
    <t>40</t>
  </si>
  <si>
    <t>722220232</t>
  </si>
  <si>
    <t>Přechodka dGK PPR PN 20 D 25 x G 1/2" s kovovým vnitřním závitem</t>
  </si>
  <si>
    <t>-1034890704</t>
  </si>
  <si>
    <t>41</t>
  </si>
  <si>
    <t>722220233</t>
  </si>
  <si>
    <t>Přechodka dGK PPR PN 20 D 32 x G 1" s kovovým vnitřním závitem</t>
  </si>
  <si>
    <t>-285068072</t>
  </si>
  <si>
    <t>85</t>
  </si>
  <si>
    <t>722220234</t>
  </si>
  <si>
    <t>Přechodka dGK PPR PN 20 D 40 x G 5/4" s kovovým vnitřním závitem</t>
  </si>
  <si>
    <t>2005973078</t>
  </si>
  <si>
    <t>42</t>
  </si>
  <si>
    <t>722240123</t>
  </si>
  <si>
    <t>Kohout kulový plastový PPR DN 25</t>
  </si>
  <si>
    <t>697044308</t>
  </si>
  <si>
    <t>43</t>
  </si>
  <si>
    <t>722290234</t>
  </si>
  <si>
    <t>Proplach a dezinfekce vodovodního potrubí DN do 80</t>
  </si>
  <si>
    <t>164170937</t>
  </si>
  <si>
    <t>44</t>
  </si>
  <si>
    <t>722290246</t>
  </si>
  <si>
    <t>Zkouška těsnosti vodovodního potrubí plastového DN do 40</t>
  </si>
  <si>
    <t>-104930611</t>
  </si>
  <si>
    <t>45</t>
  </si>
  <si>
    <t>722290821</t>
  </si>
  <si>
    <t>Přemístění vnitrostaveništní demontovaných hmot pro vnitřní vodovod v objektech v do 6 m</t>
  </si>
  <si>
    <t>-2048916186</t>
  </si>
  <si>
    <t>46</t>
  </si>
  <si>
    <t>722R</t>
  </si>
  <si>
    <t>Zednické přípomoce pro vnitřní vodovod</t>
  </si>
  <si>
    <t>-995555953</t>
  </si>
  <si>
    <t>47</t>
  </si>
  <si>
    <t>998722121</t>
  </si>
  <si>
    <t>Přesun hmot tonážní pro vnitřní vodovod ruční v objektech v do 6 m</t>
  </si>
  <si>
    <t>1313585972</t>
  </si>
  <si>
    <t>723</t>
  </si>
  <si>
    <t>Zdravotechnika - vnitřní plynovod</t>
  </si>
  <si>
    <t>48</t>
  </si>
  <si>
    <t>723111202</t>
  </si>
  <si>
    <t>Potrubí ocelové závitové černé bezešvé svařované běžné DN 15</t>
  </si>
  <si>
    <t>-1028893519</t>
  </si>
  <si>
    <t>49</t>
  </si>
  <si>
    <t>723111204</t>
  </si>
  <si>
    <t>Potrubí ocelové závitové černé bezešvé svařované běžné DN 25</t>
  </si>
  <si>
    <t>163172770</t>
  </si>
  <si>
    <t>50</t>
  </si>
  <si>
    <t>723120804</t>
  </si>
  <si>
    <t>Demontáž potrubí ocelové závitové svařované DN do 25</t>
  </si>
  <si>
    <t>-462311997</t>
  </si>
  <si>
    <t>51</t>
  </si>
  <si>
    <t>723150365</t>
  </si>
  <si>
    <t>Chránička D 38x2,6 mm</t>
  </si>
  <si>
    <t>1895835855</t>
  </si>
  <si>
    <t>52</t>
  </si>
  <si>
    <t>723190201</t>
  </si>
  <si>
    <t>Přípojka plynovodní ocelová závitová černá bezešvá spojovaná na závit běžná DN 10 - připojení plynového zásobníkového ohřívače vody</t>
  </si>
  <si>
    <t>soubor</t>
  </si>
  <si>
    <t>1026390844</t>
  </si>
  <si>
    <t>87</t>
  </si>
  <si>
    <t>723190202</t>
  </si>
  <si>
    <t>Přípojka plynovodní ocelová závitová černá bezešvá spojovaná na závit běžná DN 15 - připojení plynového topidla a 2x plynového zásobníkového ohřívače vody</t>
  </si>
  <si>
    <t>-1194724206</t>
  </si>
  <si>
    <t>53</t>
  </si>
  <si>
    <t>723190901</t>
  </si>
  <si>
    <t>Uzavření,otevření plynovodního potrubí při opravě</t>
  </si>
  <si>
    <t>982421625</t>
  </si>
  <si>
    <t>88</t>
  </si>
  <si>
    <t>723190912</t>
  </si>
  <si>
    <t>Propojení nového potrubí DN 15 a stávajícího potrubí plynovodní DN 25</t>
  </si>
  <si>
    <t>1616393627</t>
  </si>
  <si>
    <t>54</t>
  </si>
  <si>
    <t>723190914R</t>
  </si>
  <si>
    <t>Propojení nového a stávajícího plynového potrubí DN 25</t>
  </si>
  <si>
    <t>-1547397495</t>
  </si>
  <si>
    <t>55</t>
  </si>
  <si>
    <t>723290821</t>
  </si>
  <si>
    <t>Přemístění vnitrostaveništní demontovaných hmot pro vnitřní plynovod v objektech výšky do 6 m</t>
  </si>
  <si>
    <t>44756309</t>
  </si>
  <si>
    <t>56</t>
  </si>
  <si>
    <t>723R</t>
  </si>
  <si>
    <t>Zednické přípomoce pro vnitřní plynovod</t>
  </si>
  <si>
    <t>1762374790</t>
  </si>
  <si>
    <t>89</t>
  </si>
  <si>
    <t>998723121</t>
  </si>
  <si>
    <t>Přesun hmot tonážní pro vnitřní plynovod ruční v objektech v do 6 m</t>
  </si>
  <si>
    <t>-2082747999</t>
  </si>
  <si>
    <t>725</t>
  </si>
  <si>
    <t>Zdravotechnika - zařizovací předměty</t>
  </si>
  <si>
    <t>58</t>
  </si>
  <si>
    <t>725110814</t>
  </si>
  <si>
    <t>Demontáž klozetu Kombi</t>
  </si>
  <si>
    <t>-1574382204</t>
  </si>
  <si>
    <t>59</t>
  </si>
  <si>
    <t>725112022</t>
  </si>
  <si>
    <t>Klozet keramický závěsný na nosné stěny odpad vodorovný</t>
  </si>
  <si>
    <t>2059043967</t>
  </si>
  <si>
    <t>60</t>
  </si>
  <si>
    <t>725121527</t>
  </si>
  <si>
    <t>Pisoárový záchodek automatický s integrovaným napájecím zdrojem</t>
  </si>
  <si>
    <t>-358316798</t>
  </si>
  <si>
    <t>61</t>
  </si>
  <si>
    <t>725122817</t>
  </si>
  <si>
    <t>Demontáž pisoárových stání bez nádrže a jedním záchodkem</t>
  </si>
  <si>
    <t>-568633032</t>
  </si>
  <si>
    <t>62</t>
  </si>
  <si>
    <t>725210821</t>
  </si>
  <si>
    <t>Demontáž umyvadel bez výtokových armatur</t>
  </si>
  <si>
    <t>-1220125302</t>
  </si>
  <si>
    <t>63</t>
  </si>
  <si>
    <t>725211602</t>
  </si>
  <si>
    <t>Umyvadlo keramické bílé šířky 550 mm bez krytu na sifon připevněné na stěnu šrouby</t>
  </si>
  <si>
    <t>-1748564863</t>
  </si>
  <si>
    <t>100</t>
  </si>
  <si>
    <t>725220812</t>
  </si>
  <si>
    <t>Demontáž van na pedikúru</t>
  </si>
  <si>
    <t>27453127</t>
  </si>
  <si>
    <t>103</t>
  </si>
  <si>
    <t>725241213</t>
  </si>
  <si>
    <t>Vanička sprchová z litého polymermramoru čtvercová 900x900 mm</t>
  </si>
  <si>
    <t>-740603117</t>
  </si>
  <si>
    <t>104</t>
  </si>
  <si>
    <t>725244203</t>
  </si>
  <si>
    <t>Zástěna sprchová skleněná tl. 6 mm pevná bezdveřová na vaničku šířky 900 mm včetně vzpěry</t>
  </si>
  <si>
    <t>1876398469</t>
  </si>
  <si>
    <t>64</t>
  </si>
  <si>
    <t>725331111</t>
  </si>
  <si>
    <t>Výlevka bez výtokových armatur keramická se sklopnou plastovou mřížkou stojící výšky 425 mm</t>
  </si>
  <si>
    <t>704125022</t>
  </si>
  <si>
    <t>65</t>
  </si>
  <si>
    <t>725510802</t>
  </si>
  <si>
    <t>Demontáž ohřívač zásobníkový plynový cirkulační do 500 l</t>
  </si>
  <si>
    <t>1606529675</t>
  </si>
  <si>
    <t>66</t>
  </si>
  <si>
    <t>725515286</t>
  </si>
  <si>
    <t>Montáž ohřívačů plynových zásobníkových závěsných s nuceným odtahem spalin sada horizontální</t>
  </si>
  <si>
    <t>-648893691</t>
  </si>
  <si>
    <t>84</t>
  </si>
  <si>
    <t>48438542</t>
  </si>
  <si>
    <t>ohřívač vody plynový zásobníkový závěsný s uzavřenou spalovací komorou verze turbo 5 kW 75L</t>
  </si>
  <si>
    <t>-791015427</t>
  </si>
  <si>
    <t>90</t>
  </si>
  <si>
    <t>725515287</t>
  </si>
  <si>
    <t>Montáž ohřívačů plynových zásobníkových závěsných s nuceným odtahem spalin sada s rozdělovačem</t>
  </si>
  <si>
    <t>-986489973</t>
  </si>
  <si>
    <t>91</t>
  </si>
  <si>
    <t>48438547</t>
  </si>
  <si>
    <t>ohřívač vody plynový velkoobjemový s uzavřenou spalovací komorou verze turbo 300L 23kW</t>
  </si>
  <si>
    <t>58943715</t>
  </si>
  <si>
    <t>68</t>
  </si>
  <si>
    <t>725590811</t>
  </si>
  <si>
    <t>Přemístění vnitrostaveništní demontovaných zařizovacích předmětů v objektech v do 6 m</t>
  </si>
  <si>
    <t>236012185</t>
  </si>
  <si>
    <t>96</t>
  </si>
  <si>
    <t>725659102</t>
  </si>
  <si>
    <t>Montáž otopných těles plynových s odtahem souosým obvodovou stěnou</t>
  </si>
  <si>
    <t>-599350706</t>
  </si>
  <si>
    <t>97</t>
  </si>
  <si>
    <t>54141102</t>
  </si>
  <si>
    <t>topidlo plynové "vafky" electronic 4 - 3,9kW</t>
  </si>
  <si>
    <t>-670863288</t>
  </si>
  <si>
    <t>99</t>
  </si>
  <si>
    <t>KVT.1100021</t>
  </si>
  <si>
    <t>výdech přes zeď do 600 mm, sada montážních šroubů - podokenní verze</t>
  </si>
  <si>
    <t>1424845377</t>
  </si>
  <si>
    <t>69</t>
  </si>
  <si>
    <t>725810811</t>
  </si>
  <si>
    <t>Demontáž ventilů výtokových nástěnných</t>
  </si>
  <si>
    <t>99693301</t>
  </si>
  <si>
    <t>70</t>
  </si>
  <si>
    <t>725820801</t>
  </si>
  <si>
    <t>Demontáž baterie nástěnné do G 3 / 4</t>
  </si>
  <si>
    <t>-611583554</t>
  </si>
  <si>
    <t>71</t>
  </si>
  <si>
    <t>725829101</t>
  </si>
  <si>
    <t>Montáž baterie nástěnné dřezové pákové a klasické</t>
  </si>
  <si>
    <t>81852119</t>
  </si>
  <si>
    <t>72</t>
  </si>
  <si>
    <t>55143977</t>
  </si>
  <si>
    <t>baterie dřezová páková nástěnná s kulatým ústím 200-300 mm</t>
  </si>
  <si>
    <t>430655714</t>
  </si>
  <si>
    <t>73</t>
  </si>
  <si>
    <t>725829131</t>
  </si>
  <si>
    <t>Montáž baterie umyvadlové stojánkové G 1/2" ostatní typ</t>
  </si>
  <si>
    <t>579074279</t>
  </si>
  <si>
    <t>74</t>
  </si>
  <si>
    <t>55144006</t>
  </si>
  <si>
    <t>baterie umyvadlová stojánková páková otáčivé ústí</t>
  </si>
  <si>
    <t>2102623969</t>
  </si>
  <si>
    <t>105</t>
  </si>
  <si>
    <t>725849411</t>
  </si>
  <si>
    <t>Montáž baterie sprchové nástěnná s nastavitelnou výškou sprchy</t>
  </si>
  <si>
    <t>1716105968</t>
  </si>
  <si>
    <t>106</t>
  </si>
  <si>
    <t>55145594</t>
  </si>
  <si>
    <t>baterie sprchová páková 150mm chrom</t>
  </si>
  <si>
    <t>1111660472</t>
  </si>
  <si>
    <t>107</t>
  </si>
  <si>
    <t>55192852</t>
  </si>
  <si>
    <t>růžice sprchová chrom jednopolohová</t>
  </si>
  <si>
    <t>111831507</t>
  </si>
  <si>
    <t>108</t>
  </si>
  <si>
    <t>55192854</t>
  </si>
  <si>
    <t>hadice sprchová 150</t>
  </si>
  <si>
    <t>230206089</t>
  </si>
  <si>
    <t>109</t>
  </si>
  <si>
    <t>55192881.1</t>
  </si>
  <si>
    <t>sprchová tyč s posuvným držákem</t>
  </si>
  <si>
    <t>1142609932</t>
  </si>
  <si>
    <t>101</t>
  </si>
  <si>
    <t>998725121</t>
  </si>
  <si>
    <t>Přesun hmot tonážní pro zařizovací předměty ruční v objektech v do 6 m</t>
  </si>
  <si>
    <t>1070217303</t>
  </si>
  <si>
    <t>726</t>
  </si>
  <si>
    <t>Zdravotechnika - předstěnové instalace</t>
  </si>
  <si>
    <t>76</t>
  </si>
  <si>
    <t>726111031</t>
  </si>
  <si>
    <t>Instalační předstěna pro klozet s ovládáním zepředu v 1080 mm závěsný do masivní zděné kce</t>
  </si>
  <si>
    <t>345269168</t>
  </si>
  <si>
    <t>102</t>
  </si>
  <si>
    <t>998726131</t>
  </si>
  <si>
    <t>Přesun hmot tonážní pro instalační prefabrikáty ruční v objektech v do 6 m</t>
  </si>
  <si>
    <t>-653074315</t>
  </si>
  <si>
    <t>731</t>
  </si>
  <si>
    <t>Ústřední vytápění - kotelny</t>
  </si>
  <si>
    <t>92</t>
  </si>
  <si>
    <t>731810311</t>
  </si>
  <si>
    <t>Montáž nuceného odtahu spalin soustředným potrubím pro ohřívač vody vodorovný 60/38 mm přes vnější stěnu</t>
  </si>
  <si>
    <t>189048003</t>
  </si>
  <si>
    <t>94</t>
  </si>
  <si>
    <t>731810311-1</t>
  </si>
  <si>
    <t>sestava nuceného odtahu spalin pro ohřívač vody vodorovný 60/38 mm přes vnější stěnu</t>
  </si>
  <si>
    <t>750653915</t>
  </si>
  <si>
    <t>93</t>
  </si>
  <si>
    <t>731810401</t>
  </si>
  <si>
    <t>Montáž nuceného odtah spalin dvoutrubkovým pro ohřívač vody - vodorovný 80 mm přívod vzduchu přes stěnu a svislý 80 mm odth spalin přes střechu</t>
  </si>
  <si>
    <t>1509391669</t>
  </si>
  <si>
    <t>95</t>
  </si>
  <si>
    <t>731810401-1</t>
  </si>
  <si>
    <t>nucený odtah spalin dvoutrubkovým pro ohřívač vody - vodorovný 80 mm přívod vzduchu přes stěnu a svislý 80 mm odth spalin přes střechu</t>
  </si>
  <si>
    <t>286819137</t>
  </si>
  <si>
    <t>783</t>
  </si>
  <si>
    <t>Dokončovací práce - nátěry</t>
  </si>
  <si>
    <t>78</t>
  </si>
  <si>
    <t>783614651</t>
  </si>
  <si>
    <t>Základní antikorozní jednonásobný syntetický potrubí DN do 50 mm</t>
  </si>
  <si>
    <t>-465026088</t>
  </si>
  <si>
    <t>79</t>
  </si>
  <si>
    <t>783617611</t>
  </si>
  <si>
    <t>Krycí dvojnásobný syntetický nátěr potrubí DN do 50 mm</t>
  </si>
  <si>
    <t>1310250414</t>
  </si>
  <si>
    <t>Práce a dodávky M</t>
  </si>
  <si>
    <t>58-M</t>
  </si>
  <si>
    <t>Revize vyhrazených technických zařízení</t>
  </si>
  <si>
    <t>80</t>
  </si>
  <si>
    <t>580506320</t>
  </si>
  <si>
    <t>Provedení tlakové zkoušky plynovodu nízkotlakého, včetně zprávy</t>
  </si>
  <si>
    <t>úsek</t>
  </si>
  <si>
    <t>71481737</t>
  </si>
  <si>
    <t>81</t>
  </si>
  <si>
    <t>580506333</t>
  </si>
  <si>
    <t>Revize odběrního plynového zařízení, včetně písemné zprávy</t>
  </si>
  <si>
    <t>1210733481</t>
  </si>
  <si>
    <t>82</t>
  </si>
  <si>
    <t>580507208</t>
  </si>
  <si>
    <t>Uvedení plynového spotřebiče do 50 kW do provozu</t>
  </si>
  <si>
    <t>1053731586</t>
  </si>
  <si>
    <t>83</t>
  </si>
  <si>
    <t>580507218</t>
  </si>
  <si>
    <t>Revize spalinové cesty plynového spotřebiče do 50 kW, včetně písemné zprávy</t>
  </si>
  <si>
    <t>717118860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</si>
</sst>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H71" sqref="AH7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85" t="s">
        <v>14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R5" s="16"/>
      <c r="BE5" s="182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86" t="s">
        <v>17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R6" s="16"/>
      <c r="BE6" s="183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83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83"/>
      <c r="BS8" s="13" t="s">
        <v>6</v>
      </c>
    </row>
    <row r="9" spans="1:74" ht="14.45" customHeight="1">
      <c r="B9" s="16"/>
      <c r="AR9" s="16"/>
      <c r="BE9" s="183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83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83"/>
      <c r="BS11" s="13" t="s">
        <v>6</v>
      </c>
    </row>
    <row r="12" spans="1:74" ht="6.95" customHeight="1">
      <c r="B12" s="16"/>
      <c r="AR12" s="16"/>
      <c r="BE12" s="183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83"/>
      <c r="BS13" s="13" t="s">
        <v>6</v>
      </c>
    </row>
    <row r="14" spans="1:74" ht="12.75">
      <c r="B14" s="16"/>
      <c r="E14" s="187" t="s">
        <v>29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3" t="s">
        <v>27</v>
      </c>
      <c r="AN14" s="25" t="s">
        <v>29</v>
      </c>
      <c r="AR14" s="16"/>
      <c r="BE14" s="183"/>
      <c r="BS14" s="13" t="s">
        <v>6</v>
      </c>
    </row>
    <row r="15" spans="1:74" ht="6.95" customHeight="1">
      <c r="B15" s="16"/>
      <c r="AR15" s="16"/>
      <c r="BE15" s="183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83"/>
      <c r="BS16" s="13" t="s">
        <v>4</v>
      </c>
    </row>
    <row r="17" spans="2:71" ht="18.399999999999999" customHeight="1">
      <c r="B17" s="16"/>
      <c r="E17" s="21" t="s">
        <v>26</v>
      </c>
      <c r="AK17" s="23" t="s">
        <v>27</v>
      </c>
      <c r="AN17" s="21" t="s">
        <v>1</v>
      </c>
      <c r="AR17" s="16"/>
      <c r="BE17" s="183"/>
      <c r="BS17" s="13" t="s">
        <v>31</v>
      </c>
    </row>
    <row r="18" spans="2:71" ht="6.95" customHeight="1">
      <c r="B18" s="16"/>
      <c r="AR18" s="16"/>
      <c r="BE18" s="183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 t="s">
        <v>1</v>
      </c>
      <c r="AR19" s="16"/>
      <c r="BE19" s="183"/>
      <c r="BS19" s="13" t="s">
        <v>6</v>
      </c>
    </row>
    <row r="20" spans="2:71" ht="18.399999999999999" customHeight="1">
      <c r="B20" s="16"/>
      <c r="E20" s="21" t="s">
        <v>26</v>
      </c>
      <c r="AK20" s="23" t="s">
        <v>27</v>
      </c>
      <c r="AN20" s="21" t="s">
        <v>1</v>
      </c>
      <c r="AR20" s="16"/>
      <c r="BE20" s="183"/>
      <c r="BS20" s="13" t="s">
        <v>31</v>
      </c>
    </row>
    <row r="21" spans="2:71" ht="6.95" customHeight="1">
      <c r="B21" s="16"/>
      <c r="AR21" s="16"/>
      <c r="BE21" s="183"/>
    </row>
    <row r="22" spans="2:71" ht="12" customHeight="1">
      <c r="B22" s="16"/>
      <c r="D22" s="23" t="s">
        <v>33</v>
      </c>
      <c r="AR22" s="16"/>
      <c r="BE22" s="183"/>
    </row>
    <row r="23" spans="2:71" ht="16.5" customHeight="1">
      <c r="B23" s="16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6"/>
      <c r="BE23" s="183"/>
    </row>
    <row r="24" spans="2:71" ht="6.95" customHeight="1">
      <c r="B24" s="16"/>
      <c r="AR24" s="16"/>
      <c r="BE24" s="183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3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0">
        <f>ROUND(AG94,2)</f>
        <v>0</v>
      </c>
      <c r="AL26" s="191"/>
      <c r="AM26" s="191"/>
      <c r="AN26" s="191"/>
      <c r="AO26" s="191"/>
      <c r="AR26" s="28"/>
      <c r="BE26" s="183"/>
    </row>
    <row r="27" spans="2:71" s="1" customFormat="1" ht="6.95" customHeight="1">
      <c r="B27" s="28"/>
      <c r="AR27" s="28"/>
      <c r="BE27" s="183"/>
    </row>
    <row r="28" spans="2:71" s="1" customFormat="1" ht="12.75">
      <c r="B28" s="28"/>
      <c r="L28" s="192" t="s">
        <v>35</v>
      </c>
      <c r="M28" s="192"/>
      <c r="N28" s="192"/>
      <c r="O28" s="192"/>
      <c r="P28" s="192"/>
      <c r="W28" s="192" t="s">
        <v>36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37</v>
      </c>
      <c r="AL28" s="192"/>
      <c r="AM28" s="192"/>
      <c r="AN28" s="192"/>
      <c r="AO28" s="192"/>
      <c r="AR28" s="28"/>
      <c r="BE28" s="183"/>
    </row>
    <row r="29" spans="2:71" s="2" customFormat="1" ht="14.45" customHeight="1">
      <c r="B29" s="32"/>
      <c r="D29" s="23" t="s">
        <v>38</v>
      </c>
      <c r="F29" s="23" t="s">
        <v>39</v>
      </c>
      <c r="L29" s="177">
        <v>0.21</v>
      </c>
      <c r="M29" s="176"/>
      <c r="N29" s="176"/>
      <c r="O29" s="176"/>
      <c r="P29" s="176"/>
      <c r="W29" s="175">
        <f>ROUND(AZ94, 2)</f>
        <v>0</v>
      </c>
      <c r="X29" s="176"/>
      <c r="Y29" s="176"/>
      <c r="Z29" s="176"/>
      <c r="AA29" s="176"/>
      <c r="AB29" s="176"/>
      <c r="AC29" s="176"/>
      <c r="AD29" s="176"/>
      <c r="AE29" s="176"/>
      <c r="AK29" s="175">
        <f>ROUND(AV94, 2)</f>
        <v>0</v>
      </c>
      <c r="AL29" s="176"/>
      <c r="AM29" s="176"/>
      <c r="AN29" s="176"/>
      <c r="AO29" s="176"/>
      <c r="AR29" s="32"/>
      <c r="BE29" s="184"/>
    </row>
    <row r="30" spans="2:71" s="2" customFormat="1" ht="14.45" customHeight="1">
      <c r="B30" s="32"/>
      <c r="F30" s="23" t="s">
        <v>40</v>
      </c>
      <c r="L30" s="177">
        <v>0.12</v>
      </c>
      <c r="M30" s="176"/>
      <c r="N30" s="176"/>
      <c r="O30" s="176"/>
      <c r="P30" s="176"/>
      <c r="W30" s="175">
        <f>ROUND(BA94, 2)</f>
        <v>0</v>
      </c>
      <c r="X30" s="176"/>
      <c r="Y30" s="176"/>
      <c r="Z30" s="176"/>
      <c r="AA30" s="176"/>
      <c r="AB30" s="176"/>
      <c r="AC30" s="176"/>
      <c r="AD30" s="176"/>
      <c r="AE30" s="176"/>
      <c r="AK30" s="175">
        <f>ROUND(AW94, 2)</f>
        <v>0</v>
      </c>
      <c r="AL30" s="176"/>
      <c r="AM30" s="176"/>
      <c r="AN30" s="176"/>
      <c r="AO30" s="176"/>
      <c r="AR30" s="32"/>
      <c r="BE30" s="184"/>
    </row>
    <row r="31" spans="2:71" s="2" customFormat="1" ht="14.45" hidden="1" customHeight="1">
      <c r="B31" s="32"/>
      <c r="F31" s="23" t="s">
        <v>41</v>
      </c>
      <c r="L31" s="177">
        <v>0.21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32"/>
      <c r="BE31" s="184"/>
    </row>
    <row r="32" spans="2:71" s="2" customFormat="1" ht="14.45" hidden="1" customHeight="1">
      <c r="B32" s="32"/>
      <c r="F32" s="23" t="s">
        <v>42</v>
      </c>
      <c r="L32" s="177">
        <v>0.12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32"/>
      <c r="BE32" s="184"/>
    </row>
    <row r="33" spans="2:57" s="2" customFormat="1" ht="14.45" hidden="1" customHeight="1">
      <c r="B33" s="32"/>
      <c r="F33" s="23" t="s">
        <v>43</v>
      </c>
      <c r="L33" s="177">
        <v>0</v>
      </c>
      <c r="M33" s="176"/>
      <c r="N33" s="176"/>
      <c r="O33" s="176"/>
      <c r="P33" s="176"/>
      <c r="W33" s="175">
        <f>ROUND(BD94,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5">
        <v>0</v>
      </c>
      <c r="AL33" s="176"/>
      <c r="AM33" s="176"/>
      <c r="AN33" s="176"/>
      <c r="AO33" s="176"/>
      <c r="AR33" s="32"/>
      <c r="BE33" s="184"/>
    </row>
    <row r="34" spans="2:57" s="1" customFormat="1" ht="6.95" customHeight="1">
      <c r="B34" s="28"/>
      <c r="AR34" s="28"/>
      <c r="BE34" s="183"/>
    </row>
    <row r="35" spans="2:57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178" t="s">
        <v>46</v>
      </c>
      <c r="Y35" s="179"/>
      <c r="Z35" s="179"/>
      <c r="AA35" s="179"/>
      <c r="AB35" s="179"/>
      <c r="AC35" s="35"/>
      <c r="AD35" s="35"/>
      <c r="AE35" s="35"/>
      <c r="AF35" s="35"/>
      <c r="AG35" s="35"/>
      <c r="AH35" s="35"/>
      <c r="AI35" s="35"/>
      <c r="AJ35" s="35"/>
      <c r="AK35" s="180">
        <f>SUM(AK26:AK33)</f>
        <v>0</v>
      </c>
      <c r="AL35" s="179"/>
      <c r="AM35" s="179"/>
      <c r="AN35" s="179"/>
      <c r="AO35" s="181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2024-012</v>
      </c>
      <c r="AR84" s="44"/>
    </row>
    <row r="85" spans="1:91" s="4" customFormat="1" ht="36.950000000000003" customHeight="1">
      <c r="B85" s="45"/>
      <c r="C85" s="46" t="s">
        <v>16</v>
      </c>
      <c r="L85" s="166" t="str">
        <f>K6</f>
        <v>Stavební úpravy a nástavba budovy - sportovní areál Třebětice</v>
      </c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Třebětice</v>
      </c>
      <c r="AI87" s="23" t="s">
        <v>22</v>
      </c>
      <c r="AM87" s="168" t="str">
        <f>IF(AN8= "","",AN8)</f>
        <v>22. 8. 2024</v>
      </c>
      <c r="AN87" s="168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30</v>
      </c>
      <c r="AM89" s="169" t="str">
        <f>IF(E17="","",E17)</f>
        <v xml:space="preserve"> </v>
      </c>
      <c r="AN89" s="170"/>
      <c r="AO89" s="170"/>
      <c r="AP89" s="170"/>
      <c r="AR89" s="28"/>
      <c r="AS89" s="171" t="s">
        <v>54</v>
      </c>
      <c r="AT89" s="17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169" t="str">
        <f>IF(E20="","",E20)</f>
        <v xml:space="preserve"> </v>
      </c>
      <c r="AN90" s="170"/>
      <c r="AO90" s="170"/>
      <c r="AP90" s="170"/>
      <c r="AR90" s="28"/>
      <c r="AS90" s="173"/>
      <c r="AT90" s="174"/>
      <c r="BD90" s="52"/>
    </row>
    <row r="91" spans="1:91" s="1" customFormat="1" ht="10.9" customHeight="1">
      <c r="B91" s="28"/>
      <c r="AR91" s="28"/>
      <c r="AS91" s="173"/>
      <c r="AT91" s="174"/>
      <c r="BD91" s="52"/>
    </row>
    <row r="92" spans="1:91" s="1" customFormat="1" ht="29.25" customHeight="1">
      <c r="B92" s="28"/>
      <c r="C92" s="156" t="s">
        <v>55</v>
      </c>
      <c r="D92" s="157"/>
      <c r="E92" s="157"/>
      <c r="F92" s="157"/>
      <c r="G92" s="157"/>
      <c r="H92" s="53"/>
      <c r="I92" s="158" t="s">
        <v>56</v>
      </c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9" t="s">
        <v>57</v>
      </c>
      <c r="AH92" s="157"/>
      <c r="AI92" s="157"/>
      <c r="AJ92" s="157"/>
      <c r="AK92" s="157"/>
      <c r="AL92" s="157"/>
      <c r="AM92" s="157"/>
      <c r="AN92" s="158" t="s">
        <v>58</v>
      </c>
      <c r="AO92" s="157"/>
      <c r="AP92" s="160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4">
        <f>ROUND(AG95,2)</f>
        <v>0</v>
      </c>
      <c r="AH94" s="164"/>
      <c r="AI94" s="164"/>
      <c r="AJ94" s="164"/>
      <c r="AK94" s="164"/>
      <c r="AL94" s="164"/>
      <c r="AM94" s="164"/>
      <c r="AN94" s="165">
        <f>SUM(AG94,AT94)</f>
        <v>0</v>
      </c>
      <c r="AO94" s="165"/>
      <c r="AP94" s="165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5</v>
      </c>
      <c r="BX94" s="68" t="s">
        <v>77</v>
      </c>
      <c r="CL94" s="68" t="s">
        <v>1</v>
      </c>
    </row>
    <row r="95" spans="1:91" s="6" customFormat="1" ht="24.75" customHeight="1">
      <c r="A95" s="70" t="s">
        <v>78</v>
      </c>
      <c r="B95" s="71"/>
      <c r="C95" s="72"/>
      <c r="D95" s="163" t="s">
        <v>79</v>
      </c>
      <c r="E95" s="163"/>
      <c r="F95" s="163"/>
      <c r="G95" s="163"/>
      <c r="H95" s="163"/>
      <c r="I95" s="73"/>
      <c r="J95" s="163" t="s">
        <v>80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1">
        <f>'2024-012-ZTI - Zdravotně ...'!J30</f>
        <v>0</v>
      </c>
      <c r="AH95" s="162"/>
      <c r="AI95" s="162"/>
      <c r="AJ95" s="162"/>
      <c r="AK95" s="162"/>
      <c r="AL95" s="162"/>
      <c r="AM95" s="162"/>
      <c r="AN95" s="161">
        <f>SUM(AG95,AT95)</f>
        <v>0</v>
      </c>
      <c r="AO95" s="162"/>
      <c r="AP95" s="162"/>
      <c r="AQ95" s="74" t="s">
        <v>81</v>
      </c>
      <c r="AR95" s="71"/>
      <c r="AS95" s="75">
        <v>0</v>
      </c>
      <c r="AT95" s="76">
        <f>ROUND(SUM(AV95:AW95),2)</f>
        <v>0</v>
      </c>
      <c r="AU95" s="77">
        <f>'2024-012-ZTI - Zdravotně ...'!P128</f>
        <v>0</v>
      </c>
      <c r="AV95" s="76">
        <f>'2024-012-ZTI - Zdravotně ...'!J33</f>
        <v>0</v>
      </c>
      <c r="AW95" s="76">
        <f>'2024-012-ZTI - Zdravotně ...'!J34</f>
        <v>0</v>
      </c>
      <c r="AX95" s="76">
        <f>'2024-012-ZTI - Zdravotně ...'!J35</f>
        <v>0</v>
      </c>
      <c r="AY95" s="76">
        <f>'2024-012-ZTI - Zdravotně ...'!J36</f>
        <v>0</v>
      </c>
      <c r="AZ95" s="76">
        <f>'2024-012-ZTI - Zdravotně ...'!F33</f>
        <v>0</v>
      </c>
      <c r="BA95" s="76">
        <f>'2024-012-ZTI - Zdravotně ...'!F34</f>
        <v>0</v>
      </c>
      <c r="BB95" s="76">
        <f>'2024-012-ZTI - Zdravotně ...'!F35</f>
        <v>0</v>
      </c>
      <c r="BC95" s="76">
        <f>'2024-012-ZTI - Zdravotně ...'!F36</f>
        <v>0</v>
      </c>
      <c r="BD95" s="78">
        <f>'2024-012-ZTI - Zdravotně ...'!F37</f>
        <v>0</v>
      </c>
      <c r="BT95" s="79" t="s">
        <v>82</v>
      </c>
      <c r="BV95" s="79" t="s">
        <v>76</v>
      </c>
      <c r="BW95" s="79" t="s">
        <v>83</v>
      </c>
      <c r="BX95" s="79" t="s">
        <v>5</v>
      </c>
      <c r="CL95" s="79" t="s">
        <v>1</v>
      </c>
      <c r="CM95" s="79" t="s">
        <v>84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5Q+xvQJd1vIQ/sDar5JrwvvCkForgnv0JkKArqlyqQvHl3GHPEeVlPLTugCpNvdNvP57y5yqfQIOzHQJXlhlOQ==" saltValue="q8SSyAlws6J9+PEZxFVInmSIdOJKdHMapWtJJnHXWsoQK7ti9ToTirOcbu8nCgV4QvACM47ccc8Uz+D7nPSng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4-012-ZTI - Zdravotně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5"/>
  <sheetViews>
    <sheetView showGridLines="0" tabSelected="1" topLeftCell="A135" workbookViewId="0">
      <selection activeCell="I145" sqref="I14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85</v>
      </c>
      <c r="L4" s="16"/>
      <c r="M4" s="80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4" t="str">
        <f>'Rekapitulace stavby'!K6</f>
        <v>Stavební úpravy a nástavba budovy - sportovní areál Třebětice</v>
      </c>
      <c r="F7" s="195"/>
      <c r="G7" s="195"/>
      <c r="H7" s="195"/>
      <c r="L7" s="16"/>
    </row>
    <row r="8" spans="2:46" s="1" customFormat="1" ht="12" customHeight="1">
      <c r="B8" s="28"/>
      <c r="D8" s="23" t="s">
        <v>86</v>
      </c>
      <c r="L8" s="28"/>
    </row>
    <row r="9" spans="2:46" s="1" customFormat="1" ht="16.5" customHeight="1">
      <c r="B9" s="28"/>
      <c r="E9" s="166" t="s">
        <v>87</v>
      </c>
      <c r="F9" s="193"/>
      <c r="G9" s="193"/>
      <c r="H9" s="19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22. 8. 2024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6" t="str">
        <f>'Rekapitulace stavby'!E14</f>
        <v>Vyplň údaj</v>
      </c>
      <c r="F18" s="185"/>
      <c r="G18" s="185"/>
      <c r="H18" s="185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1"/>
      <c r="E27" s="189" t="s">
        <v>1</v>
      </c>
      <c r="F27" s="189"/>
      <c r="G27" s="189"/>
      <c r="H27" s="189"/>
      <c r="L27" s="81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34</v>
      </c>
      <c r="J30" s="62">
        <f>ROUND(J128,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1" t="s">
        <v>38</v>
      </c>
      <c r="E33" s="23" t="s">
        <v>39</v>
      </c>
      <c r="F33" s="83">
        <f>ROUND((SUM(BE128:BE244)),  2)</f>
        <v>0</v>
      </c>
      <c r="I33" s="84">
        <v>0.21</v>
      </c>
      <c r="J33" s="83">
        <f>ROUND(((SUM(BE128:BE244))*I33),  2)</f>
        <v>0</v>
      </c>
      <c r="L33" s="28"/>
    </row>
    <row r="34" spans="2:12" s="1" customFormat="1" ht="14.45" customHeight="1">
      <c r="B34" s="28"/>
      <c r="E34" s="23" t="s">
        <v>40</v>
      </c>
      <c r="F34" s="83">
        <f>ROUND((SUM(BF128:BF244)),  2)</f>
        <v>0</v>
      </c>
      <c r="I34" s="84">
        <v>0.12</v>
      </c>
      <c r="J34" s="83">
        <f>ROUND(((SUM(BF128:BF244))*I34),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3">
        <f>ROUND((SUM(BG128:BG244)),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3">
        <f>ROUND((SUM(BH128:BH244)),  2)</f>
        <v>0</v>
      </c>
      <c r="I36" s="84">
        <v>0.12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43</v>
      </c>
      <c r="F37" s="83">
        <f>ROUND((SUM(BI128:BI244)),  2)</f>
        <v>0</v>
      </c>
      <c r="I37" s="84">
        <v>0</v>
      </c>
      <c r="J37" s="83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5"/>
      <c r="D39" s="86" t="s">
        <v>44</v>
      </c>
      <c r="E39" s="53"/>
      <c r="F39" s="53"/>
      <c r="G39" s="87" t="s">
        <v>45</v>
      </c>
      <c r="H39" s="88" t="s">
        <v>46</v>
      </c>
      <c r="I39" s="53"/>
      <c r="J39" s="89">
        <f>SUM(J30:J37)</f>
        <v>0</v>
      </c>
      <c r="K39" s="9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39" t="s">
        <v>49</v>
      </c>
      <c r="E61" s="30"/>
      <c r="F61" s="91" t="s">
        <v>50</v>
      </c>
      <c r="G61" s="39" t="s">
        <v>49</v>
      </c>
      <c r="H61" s="30"/>
      <c r="I61" s="30"/>
      <c r="J61" s="9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39" t="s">
        <v>49</v>
      </c>
      <c r="E76" s="30"/>
      <c r="F76" s="91" t="s">
        <v>50</v>
      </c>
      <c r="G76" s="39" t="s">
        <v>49</v>
      </c>
      <c r="H76" s="30"/>
      <c r="I76" s="30"/>
      <c r="J76" s="92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88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194" t="str">
        <f>E7</f>
        <v>Stavební úpravy a nástavba budovy - sportovní areál Třebětice</v>
      </c>
      <c r="F85" s="195"/>
      <c r="G85" s="195"/>
      <c r="H85" s="195"/>
      <c r="L85" s="28"/>
    </row>
    <row r="86" spans="2:47" s="1" customFormat="1" ht="12" hidden="1" customHeight="1">
      <c r="B86" s="28"/>
      <c r="C86" s="23" t="s">
        <v>86</v>
      </c>
      <c r="L86" s="28"/>
    </row>
    <row r="87" spans="2:47" s="1" customFormat="1" ht="16.5" hidden="1" customHeight="1">
      <c r="B87" s="28"/>
      <c r="E87" s="166" t="str">
        <f>E9</f>
        <v>2024-012-ZTI - Zdravotně technické instalace</v>
      </c>
      <c r="F87" s="193"/>
      <c r="G87" s="193"/>
      <c r="H87" s="193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Třebětice</v>
      </c>
      <c r="I89" s="23" t="s">
        <v>22</v>
      </c>
      <c r="J89" s="48" t="str">
        <f>IF(J12="","",J12)</f>
        <v>22. 8. 2024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24</v>
      </c>
      <c r="F91" s="21" t="str">
        <f>E15</f>
        <v xml:space="preserve"> </v>
      </c>
      <c r="I91" s="23" t="s">
        <v>30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89</v>
      </c>
      <c r="D94" s="85"/>
      <c r="E94" s="85"/>
      <c r="F94" s="85"/>
      <c r="G94" s="85"/>
      <c r="H94" s="85"/>
      <c r="I94" s="85"/>
      <c r="J94" s="94" t="s">
        <v>90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91</v>
      </c>
      <c r="J96" s="62">
        <f>J128</f>
        <v>0</v>
      </c>
      <c r="L96" s="28"/>
      <c r="AU96" s="13" t="s">
        <v>92</v>
      </c>
    </row>
    <row r="97" spans="2:12" s="8" customFormat="1" ht="24.95" hidden="1" customHeight="1">
      <c r="B97" s="96"/>
      <c r="D97" s="97" t="s">
        <v>93</v>
      </c>
      <c r="E97" s="98"/>
      <c r="F97" s="98"/>
      <c r="G97" s="98"/>
      <c r="H97" s="98"/>
      <c r="I97" s="98"/>
      <c r="J97" s="99">
        <f>J129</f>
        <v>0</v>
      </c>
      <c r="L97" s="96"/>
    </row>
    <row r="98" spans="2:12" s="9" customFormat="1" ht="19.899999999999999" hidden="1" customHeight="1">
      <c r="B98" s="100"/>
      <c r="D98" s="101" t="s">
        <v>94</v>
      </c>
      <c r="E98" s="102"/>
      <c r="F98" s="102"/>
      <c r="G98" s="102"/>
      <c r="H98" s="102"/>
      <c r="I98" s="102"/>
      <c r="J98" s="103">
        <f>J130</f>
        <v>0</v>
      </c>
      <c r="L98" s="100"/>
    </row>
    <row r="99" spans="2:12" s="8" customFormat="1" ht="24.95" hidden="1" customHeight="1">
      <c r="B99" s="96"/>
      <c r="D99" s="97" t="s">
        <v>95</v>
      </c>
      <c r="E99" s="98"/>
      <c r="F99" s="98"/>
      <c r="G99" s="98"/>
      <c r="H99" s="98"/>
      <c r="I99" s="98"/>
      <c r="J99" s="99">
        <f>J133</f>
        <v>0</v>
      </c>
      <c r="L99" s="96"/>
    </row>
    <row r="100" spans="2:12" s="9" customFormat="1" ht="19.899999999999999" hidden="1" customHeight="1">
      <c r="B100" s="100"/>
      <c r="D100" s="101" t="s">
        <v>96</v>
      </c>
      <c r="E100" s="102"/>
      <c r="F100" s="102"/>
      <c r="G100" s="102"/>
      <c r="H100" s="102"/>
      <c r="I100" s="102"/>
      <c r="J100" s="103">
        <f>J134</f>
        <v>0</v>
      </c>
      <c r="L100" s="100"/>
    </row>
    <row r="101" spans="2:12" s="9" customFormat="1" ht="19.899999999999999" hidden="1" customHeight="1">
      <c r="B101" s="100"/>
      <c r="D101" s="101" t="s">
        <v>97</v>
      </c>
      <c r="E101" s="102"/>
      <c r="F101" s="102"/>
      <c r="G101" s="102"/>
      <c r="H101" s="102"/>
      <c r="I101" s="102"/>
      <c r="J101" s="103">
        <f>J156</f>
        <v>0</v>
      </c>
      <c r="L101" s="100"/>
    </row>
    <row r="102" spans="2:12" s="9" customFormat="1" ht="19.899999999999999" hidden="1" customHeight="1">
      <c r="B102" s="100"/>
      <c r="D102" s="101" t="s">
        <v>98</v>
      </c>
      <c r="E102" s="102"/>
      <c r="F102" s="102"/>
      <c r="G102" s="102"/>
      <c r="H102" s="102"/>
      <c r="I102" s="102"/>
      <c r="J102" s="103">
        <f>J183</f>
        <v>0</v>
      </c>
      <c r="L102" s="100"/>
    </row>
    <row r="103" spans="2:12" s="9" customFormat="1" ht="19.899999999999999" hidden="1" customHeight="1">
      <c r="B103" s="100"/>
      <c r="D103" s="101" t="s">
        <v>99</v>
      </c>
      <c r="E103" s="102"/>
      <c r="F103" s="102"/>
      <c r="G103" s="102"/>
      <c r="H103" s="102"/>
      <c r="I103" s="102"/>
      <c r="J103" s="103">
        <f>J196</f>
        <v>0</v>
      </c>
      <c r="L103" s="100"/>
    </row>
    <row r="104" spans="2:12" s="9" customFormat="1" ht="19.899999999999999" hidden="1" customHeight="1">
      <c r="B104" s="100"/>
      <c r="D104" s="101" t="s">
        <v>100</v>
      </c>
      <c r="E104" s="102"/>
      <c r="F104" s="102"/>
      <c r="G104" s="102"/>
      <c r="H104" s="102"/>
      <c r="I104" s="102"/>
      <c r="J104" s="103">
        <f>J228</f>
        <v>0</v>
      </c>
      <c r="L104" s="100"/>
    </row>
    <row r="105" spans="2:12" s="9" customFormat="1" ht="19.899999999999999" hidden="1" customHeight="1">
      <c r="B105" s="100"/>
      <c r="D105" s="101" t="s">
        <v>101</v>
      </c>
      <c r="E105" s="102"/>
      <c r="F105" s="102"/>
      <c r="G105" s="102"/>
      <c r="H105" s="102"/>
      <c r="I105" s="102"/>
      <c r="J105" s="103">
        <f>J231</f>
        <v>0</v>
      </c>
      <c r="L105" s="100"/>
    </row>
    <row r="106" spans="2:12" s="9" customFormat="1" ht="19.899999999999999" hidden="1" customHeight="1">
      <c r="B106" s="100"/>
      <c r="D106" s="101" t="s">
        <v>102</v>
      </c>
      <c r="E106" s="102"/>
      <c r="F106" s="102"/>
      <c r="G106" s="102"/>
      <c r="H106" s="102"/>
      <c r="I106" s="102"/>
      <c r="J106" s="103">
        <f>J236</f>
        <v>0</v>
      </c>
      <c r="L106" s="100"/>
    </row>
    <row r="107" spans="2:12" s="8" customFormat="1" ht="24.95" hidden="1" customHeight="1">
      <c r="B107" s="96"/>
      <c r="D107" s="97" t="s">
        <v>103</v>
      </c>
      <c r="E107" s="98"/>
      <c r="F107" s="98"/>
      <c r="G107" s="98"/>
      <c r="H107" s="98"/>
      <c r="I107" s="98"/>
      <c r="J107" s="99">
        <f>J239</f>
        <v>0</v>
      </c>
      <c r="L107" s="96"/>
    </row>
    <row r="108" spans="2:12" s="9" customFormat="1" ht="19.899999999999999" hidden="1" customHeight="1">
      <c r="B108" s="100"/>
      <c r="D108" s="101" t="s">
        <v>104</v>
      </c>
      <c r="E108" s="102"/>
      <c r="F108" s="102"/>
      <c r="G108" s="102"/>
      <c r="H108" s="102"/>
      <c r="I108" s="102"/>
      <c r="J108" s="103">
        <f>J240</f>
        <v>0</v>
      </c>
      <c r="L108" s="100"/>
    </row>
    <row r="109" spans="2:12" s="1" customFormat="1" ht="21.75" hidden="1" customHeight="1">
      <c r="B109" s="28"/>
      <c r="L109" s="28"/>
    </row>
    <row r="110" spans="2:12" s="1" customFormat="1" ht="6.95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12" hidden="1"/>
    <row r="112" spans="2:12" hidden="1"/>
    <row r="113" spans="2:63" hidden="1"/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17" t="s">
        <v>105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3" t="s">
        <v>16</v>
      </c>
      <c r="L117" s="28"/>
    </row>
    <row r="118" spans="2:63" s="1" customFormat="1" ht="16.5" customHeight="1">
      <c r="B118" s="28"/>
      <c r="E118" s="194" t="str">
        <f>E7</f>
        <v>Stavební úpravy a nástavba budovy - sportovní areál Třebětice</v>
      </c>
      <c r="F118" s="195"/>
      <c r="G118" s="195"/>
      <c r="H118" s="195"/>
      <c r="L118" s="28"/>
    </row>
    <row r="119" spans="2:63" s="1" customFormat="1" ht="12" customHeight="1">
      <c r="B119" s="28"/>
      <c r="C119" s="23" t="s">
        <v>86</v>
      </c>
      <c r="L119" s="28"/>
    </row>
    <row r="120" spans="2:63" s="1" customFormat="1" ht="16.5" customHeight="1">
      <c r="B120" s="28"/>
      <c r="E120" s="166" t="str">
        <f>E9</f>
        <v>2024-012-ZTI - Zdravotně technické instalace</v>
      </c>
      <c r="F120" s="193"/>
      <c r="G120" s="193"/>
      <c r="H120" s="193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20</v>
      </c>
      <c r="F122" s="21" t="str">
        <f>F12</f>
        <v>Třebětice</v>
      </c>
      <c r="I122" s="23" t="s">
        <v>22</v>
      </c>
      <c r="J122" s="48" t="str">
        <f>IF(J12="","",J12)</f>
        <v>22. 8. 2024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24</v>
      </c>
      <c r="F124" s="21" t="str">
        <f>E15</f>
        <v xml:space="preserve"> </v>
      </c>
      <c r="I124" s="23" t="s">
        <v>30</v>
      </c>
      <c r="J124" s="26" t="str">
        <f>E21</f>
        <v xml:space="preserve"> </v>
      </c>
      <c r="L124" s="28"/>
    </row>
    <row r="125" spans="2:63" s="1" customFormat="1" ht="15.2" customHeight="1">
      <c r="B125" s="28"/>
      <c r="C125" s="23" t="s">
        <v>28</v>
      </c>
      <c r="F125" s="21" t="str">
        <f>IF(E18="","",E18)</f>
        <v>Vyplň údaj</v>
      </c>
      <c r="I125" s="23" t="s">
        <v>32</v>
      </c>
      <c r="J125" s="26" t="str">
        <f>E24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4"/>
      <c r="C127" s="105" t="s">
        <v>106</v>
      </c>
      <c r="D127" s="106" t="s">
        <v>59</v>
      </c>
      <c r="E127" s="106" t="s">
        <v>55</v>
      </c>
      <c r="F127" s="106" t="s">
        <v>56</v>
      </c>
      <c r="G127" s="106" t="s">
        <v>107</v>
      </c>
      <c r="H127" s="106" t="s">
        <v>108</v>
      </c>
      <c r="I127" s="106" t="s">
        <v>109</v>
      </c>
      <c r="J127" s="107" t="s">
        <v>90</v>
      </c>
      <c r="K127" s="108" t="s">
        <v>110</v>
      </c>
      <c r="L127" s="104"/>
      <c r="M127" s="55" t="s">
        <v>1</v>
      </c>
      <c r="N127" s="56" t="s">
        <v>38</v>
      </c>
      <c r="O127" s="56" t="s">
        <v>111</v>
      </c>
      <c r="P127" s="56" t="s">
        <v>112</v>
      </c>
      <c r="Q127" s="56" t="s">
        <v>113</v>
      </c>
      <c r="R127" s="56" t="s">
        <v>114</v>
      </c>
      <c r="S127" s="56" t="s">
        <v>115</v>
      </c>
      <c r="T127" s="57" t="s">
        <v>116</v>
      </c>
    </row>
    <row r="128" spans="2:63" s="1" customFormat="1" ht="22.9" customHeight="1">
      <c r="B128" s="28"/>
      <c r="C128" s="60" t="s">
        <v>117</v>
      </c>
      <c r="J128" s="109">
        <f>BK128</f>
        <v>0</v>
      </c>
      <c r="L128" s="28"/>
      <c r="M128" s="58"/>
      <c r="N128" s="49"/>
      <c r="O128" s="49"/>
      <c r="P128" s="110">
        <f>P129+P133+P239</f>
        <v>0</v>
      </c>
      <c r="Q128" s="49"/>
      <c r="R128" s="110">
        <f>R129+R133+R239</f>
        <v>1.7419240000000002</v>
      </c>
      <c r="S128" s="49"/>
      <c r="T128" s="111">
        <f>T129+T133+T239</f>
        <v>1.9677500000000001</v>
      </c>
      <c r="AT128" s="13" t="s">
        <v>73</v>
      </c>
      <c r="AU128" s="13" t="s">
        <v>92</v>
      </c>
      <c r="BK128" s="112">
        <f>BK129+BK133+BK239</f>
        <v>0</v>
      </c>
    </row>
    <row r="129" spans="2:65" s="11" customFormat="1" ht="25.9" customHeight="1">
      <c r="B129" s="113"/>
      <c r="D129" s="114" t="s">
        <v>73</v>
      </c>
      <c r="E129" s="115" t="s">
        <v>118</v>
      </c>
      <c r="F129" s="115" t="s">
        <v>119</v>
      </c>
      <c r="I129" s="116"/>
      <c r="J129" s="117">
        <f>BK129</f>
        <v>0</v>
      </c>
      <c r="L129" s="113"/>
      <c r="M129" s="118"/>
      <c r="P129" s="119">
        <f>P130</f>
        <v>0</v>
      </c>
      <c r="R129" s="119">
        <f>R130</f>
        <v>3.2579999999999998E-2</v>
      </c>
      <c r="T129" s="120">
        <f>T130</f>
        <v>0</v>
      </c>
      <c r="AR129" s="114" t="s">
        <v>82</v>
      </c>
      <c r="AT129" s="121" t="s">
        <v>73</v>
      </c>
      <c r="AU129" s="121" t="s">
        <v>74</v>
      </c>
      <c r="AY129" s="114" t="s">
        <v>120</v>
      </c>
      <c r="BK129" s="122">
        <f>BK130</f>
        <v>0</v>
      </c>
    </row>
    <row r="130" spans="2:65" s="11" customFormat="1" ht="22.9" customHeight="1">
      <c r="B130" s="113"/>
      <c r="D130" s="114" t="s">
        <v>73</v>
      </c>
      <c r="E130" s="123" t="s">
        <v>121</v>
      </c>
      <c r="F130" s="123" t="s">
        <v>122</v>
      </c>
      <c r="I130" s="116"/>
      <c r="J130" s="124">
        <f>BK130</f>
        <v>0</v>
      </c>
      <c r="L130" s="113"/>
      <c r="M130" s="118"/>
      <c r="P130" s="119">
        <f>SUM(P131:P132)</f>
        <v>0</v>
      </c>
      <c r="R130" s="119">
        <f>SUM(R131:R132)</f>
        <v>3.2579999999999998E-2</v>
      </c>
      <c r="T130" s="120">
        <f>SUM(T131:T132)</f>
        <v>0</v>
      </c>
      <c r="AR130" s="114" t="s">
        <v>82</v>
      </c>
      <c r="AT130" s="121" t="s">
        <v>73</v>
      </c>
      <c r="AU130" s="121" t="s">
        <v>82</v>
      </c>
      <c r="AY130" s="114" t="s">
        <v>120</v>
      </c>
      <c r="BK130" s="122">
        <f>SUM(BK131:BK132)</f>
        <v>0</v>
      </c>
    </row>
    <row r="131" spans="2:65" s="1" customFormat="1" ht="24.2" customHeight="1">
      <c r="B131" s="28"/>
      <c r="C131" s="125" t="s">
        <v>82</v>
      </c>
      <c r="D131" s="125" t="s">
        <v>123</v>
      </c>
      <c r="E131" s="126" t="s">
        <v>124</v>
      </c>
      <c r="F131" s="127" t="s">
        <v>125</v>
      </c>
      <c r="G131" s="128" t="s">
        <v>126</v>
      </c>
      <c r="H131" s="129">
        <v>9</v>
      </c>
      <c r="I131" s="130"/>
      <c r="J131" s="131">
        <f>ROUND(I131*H131,2)</f>
        <v>0</v>
      </c>
      <c r="K131" s="132"/>
      <c r="L131" s="28"/>
      <c r="M131" s="133" t="s">
        <v>1</v>
      </c>
      <c r="N131" s="134" t="s">
        <v>39</v>
      </c>
      <c r="P131" s="135">
        <f>O131*H131</f>
        <v>0</v>
      </c>
      <c r="Q131" s="135">
        <v>1.0000000000000001E-5</v>
      </c>
      <c r="R131" s="135">
        <f>Q131*H131</f>
        <v>9.0000000000000006E-5</v>
      </c>
      <c r="S131" s="135">
        <v>0</v>
      </c>
      <c r="T131" s="136">
        <f>S131*H131</f>
        <v>0</v>
      </c>
      <c r="AR131" s="137" t="s">
        <v>127</v>
      </c>
      <c r="AT131" s="137" t="s">
        <v>123</v>
      </c>
      <c r="AU131" s="137" t="s">
        <v>84</v>
      </c>
      <c r="AY131" s="13" t="s">
        <v>120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3" t="s">
        <v>82</v>
      </c>
      <c r="BK131" s="138">
        <f>ROUND(I131*H131,2)</f>
        <v>0</v>
      </c>
      <c r="BL131" s="13" t="s">
        <v>127</v>
      </c>
      <c r="BM131" s="137" t="s">
        <v>128</v>
      </c>
    </row>
    <row r="132" spans="2:65" s="1" customFormat="1" ht="16.5" customHeight="1">
      <c r="B132" s="28"/>
      <c r="C132" s="139" t="s">
        <v>84</v>
      </c>
      <c r="D132" s="139" t="s">
        <v>129</v>
      </c>
      <c r="E132" s="140" t="s">
        <v>130</v>
      </c>
      <c r="F132" s="141" t="s">
        <v>131</v>
      </c>
      <c r="G132" s="142" t="s">
        <v>132</v>
      </c>
      <c r="H132" s="143">
        <v>9</v>
      </c>
      <c r="I132" s="144"/>
      <c r="J132" s="145">
        <f>ROUND(I132*H132,2)</f>
        <v>0</v>
      </c>
      <c r="K132" s="146"/>
      <c r="L132" s="147"/>
      <c r="M132" s="148" t="s">
        <v>1</v>
      </c>
      <c r="N132" s="149" t="s">
        <v>39</v>
      </c>
      <c r="P132" s="135">
        <f>O132*H132</f>
        <v>0</v>
      </c>
      <c r="Q132" s="135">
        <v>3.6099999999999999E-3</v>
      </c>
      <c r="R132" s="135">
        <f>Q132*H132</f>
        <v>3.2489999999999998E-2</v>
      </c>
      <c r="S132" s="135">
        <v>0</v>
      </c>
      <c r="T132" s="136">
        <f>S132*H132</f>
        <v>0</v>
      </c>
      <c r="AR132" s="137" t="s">
        <v>121</v>
      </c>
      <c r="AT132" s="137" t="s">
        <v>129</v>
      </c>
      <c r="AU132" s="137" t="s">
        <v>84</v>
      </c>
      <c r="AY132" s="13" t="s">
        <v>120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3" t="s">
        <v>82</v>
      </c>
      <c r="BK132" s="138">
        <f>ROUND(I132*H132,2)</f>
        <v>0</v>
      </c>
      <c r="BL132" s="13" t="s">
        <v>127</v>
      </c>
      <c r="BM132" s="137" t="s">
        <v>133</v>
      </c>
    </row>
    <row r="133" spans="2:65" s="11" customFormat="1" ht="25.9" customHeight="1">
      <c r="B133" s="113"/>
      <c r="D133" s="114" t="s">
        <v>73</v>
      </c>
      <c r="E133" s="115" t="s">
        <v>134</v>
      </c>
      <c r="F133" s="115" t="s">
        <v>135</v>
      </c>
      <c r="I133" s="116"/>
      <c r="J133" s="117">
        <f>BK133</f>
        <v>0</v>
      </c>
      <c r="L133" s="113"/>
      <c r="M133" s="118"/>
      <c r="P133" s="119">
        <f>P134+P156+P183+P196+P228+P231+P236</f>
        <v>0</v>
      </c>
      <c r="R133" s="119">
        <f>R134+R156+R183+R196+R228+R231+R236</f>
        <v>1.7093440000000002</v>
      </c>
      <c r="T133" s="120">
        <f>T134+T156+T183+T196+T228+T231+T236</f>
        <v>1.9677500000000001</v>
      </c>
      <c r="AR133" s="114" t="s">
        <v>84</v>
      </c>
      <c r="AT133" s="121" t="s">
        <v>73</v>
      </c>
      <c r="AU133" s="121" t="s">
        <v>74</v>
      </c>
      <c r="AY133" s="114" t="s">
        <v>120</v>
      </c>
      <c r="BK133" s="122">
        <f>BK134+BK156+BK183+BK196+BK228+BK231+BK236</f>
        <v>0</v>
      </c>
    </row>
    <row r="134" spans="2:65" s="11" customFormat="1" ht="22.9" customHeight="1">
      <c r="B134" s="113"/>
      <c r="D134" s="114" t="s">
        <v>73</v>
      </c>
      <c r="E134" s="123" t="s">
        <v>136</v>
      </c>
      <c r="F134" s="123" t="s">
        <v>137</v>
      </c>
      <c r="I134" s="116"/>
      <c r="J134" s="124">
        <f>BK134</f>
        <v>0</v>
      </c>
      <c r="L134" s="113"/>
      <c r="M134" s="118"/>
      <c r="P134" s="119">
        <f>SUM(P135:P155)</f>
        <v>0</v>
      </c>
      <c r="R134" s="119">
        <f>SUM(R135:R155)</f>
        <v>0.23581399999999997</v>
      </c>
      <c r="T134" s="120">
        <f>SUM(T135:T155)</f>
        <v>1.01244</v>
      </c>
      <c r="AR134" s="114" t="s">
        <v>84</v>
      </c>
      <c r="AT134" s="121" t="s">
        <v>73</v>
      </c>
      <c r="AU134" s="121" t="s">
        <v>82</v>
      </c>
      <c r="AY134" s="114" t="s">
        <v>120</v>
      </c>
      <c r="BK134" s="122">
        <f>SUM(BK135:BK155)</f>
        <v>0</v>
      </c>
    </row>
    <row r="135" spans="2:65" s="1" customFormat="1" ht="21.75" customHeight="1">
      <c r="B135" s="28"/>
      <c r="C135" s="125" t="s">
        <v>138</v>
      </c>
      <c r="D135" s="125" t="s">
        <v>123</v>
      </c>
      <c r="E135" s="126" t="s">
        <v>139</v>
      </c>
      <c r="F135" s="127" t="s">
        <v>140</v>
      </c>
      <c r="G135" s="128" t="s">
        <v>132</v>
      </c>
      <c r="H135" s="129">
        <v>3</v>
      </c>
      <c r="I135" s="130"/>
      <c r="J135" s="131">
        <f t="shared" ref="J135:J155" si="0">ROUND(I135*H135,2)</f>
        <v>0</v>
      </c>
      <c r="K135" s="132"/>
      <c r="L135" s="28"/>
      <c r="M135" s="133" t="s">
        <v>1</v>
      </c>
      <c r="N135" s="134" t="s">
        <v>39</v>
      </c>
      <c r="P135" s="135">
        <f t="shared" ref="P135:P155" si="1">O135*H135</f>
        <v>0</v>
      </c>
      <c r="Q135" s="135">
        <v>0</v>
      </c>
      <c r="R135" s="135">
        <f t="shared" ref="R135:R155" si="2">Q135*H135</f>
        <v>0</v>
      </c>
      <c r="S135" s="135">
        <v>2E-3</v>
      </c>
      <c r="T135" s="136">
        <f t="shared" ref="T135:T155" si="3">S135*H135</f>
        <v>6.0000000000000001E-3</v>
      </c>
      <c r="AR135" s="137" t="s">
        <v>141</v>
      </c>
      <c r="AT135" s="137" t="s">
        <v>123</v>
      </c>
      <c r="AU135" s="137" t="s">
        <v>84</v>
      </c>
      <c r="AY135" s="13" t="s">
        <v>120</v>
      </c>
      <c r="BE135" s="138">
        <f t="shared" ref="BE135:BE155" si="4">IF(N135="základní",J135,0)</f>
        <v>0</v>
      </c>
      <c r="BF135" s="138">
        <f t="shared" ref="BF135:BF155" si="5">IF(N135="snížená",J135,0)</f>
        <v>0</v>
      </c>
      <c r="BG135" s="138">
        <f t="shared" ref="BG135:BG155" si="6">IF(N135="zákl. přenesená",J135,0)</f>
        <v>0</v>
      </c>
      <c r="BH135" s="138">
        <f t="shared" ref="BH135:BH155" si="7">IF(N135="sníž. přenesená",J135,0)</f>
        <v>0</v>
      </c>
      <c r="BI135" s="138">
        <f t="shared" ref="BI135:BI155" si="8">IF(N135="nulová",J135,0)</f>
        <v>0</v>
      </c>
      <c r="BJ135" s="13" t="s">
        <v>82</v>
      </c>
      <c r="BK135" s="138">
        <f t="shared" ref="BK135:BK155" si="9">ROUND(I135*H135,2)</f>
        <v>0</v>
      </c>
      <c r="BL135" s="13" t="s">
        <v>141</v>
      </c>
      <c r="BM135" s="137" t="s">
        <v>142</v>
      </c>
    </row>
    <row r="136" spans="2:65" s="1" customFormat="1" ht="21.75" customHeight="1">
      <c r="B136" s="28"/>
      <c r="C136" s="125" t="s">
        <v>127</v>
      </c>
      <c r="D136" s="125" t="s">
        <v>123</v>
      </c>
      <c r="E136" s="126" t="s">
        <v>143</v>
      </c>
      <c r="F136" s="127" t="s">
        <v>144</v>
      </c>
      <c r="G136" s="128" t="s">
        <v>126</v>
      </c>
      <c r="H136" s="129">
        <v>32</v>
      </c>
      <c r="I136" s="130"/>
      <c r="J136" s="131">
        <f t="shared" si="0"/>
        <v>0</v>
      </c>
      <c r="K136" s="132"/>
      <c r="L136" s="28"/>
      <c r="M136" s="133" t="s">
        <v>1</v>
      </c>
      <c r="N136" s="134" t="s">
        <v>39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2.6700000000000002E-2</v>
      </c>
      <c r="T136" s="136">
        <f t="shared" si="3"/>
        <v>0.85440000000000005</v>
      </c>
      <c r="AR136" s="137" t="s">
        <v>141</v>
      </c>
      <c r="AT136" s="137" t="s">
        <v>123</v>
      </c>
      <c r="AU136" s="137" t="s">
        <v>84</v>
      </c>
      <c r="AY136" s="13" t="s">
        <v>120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82</v>
      </c>
      <c r="BK136" s="138">
        <f t="shared" si="9"/>
        <v>0</v>
      </c>
      <c r="BL136" s="13" t="s">
        <v>141</v>
      </c>
      <c r="BM136" s="137" t="s">
        <v>145</v>
      </c>
    </row>
    <row r="137" spans="2:65" s="1" customFormat="1" ht="16.5" customHeight="1">
      <c r="B137" s="28"/>
      <c r="C137" s="125" t="s">
        <v>146</v>
      </c>
      <c r="D137" s="125" t="s">
        <v>123</v>
      </c>
      <c r="E137" s="126" t="s">
        <v>147</v>
      </c>
      <c r="F137" s="127" t="s">
        <v>148</v>
      </c>
      <c r="G137" s="128" t="s">
        <v>126</v>
      </c>
      <c r="H137" s="129">
        <v>16</v>
      </c>
      <c r="I137" s="130"/>
      <c r="J137" s="131">
        <f t="shared" si="0"/>
        <v>0</v>
      </c>
      <c r="K137" s="132"/>
      <c r="L137" s="28"/>
      <c r="M137" s="133" t="s">
        <v>1</v>
      </c>
      <c r="N137" s="134" t="s">
        <v>39</v>
      </c>
      <c r="P137" s="135">
        <f t="shared" si="1"/>
        <v>0</v>
      </c>
      <c r="Q137" s="135">
        <v>0</v>
      </c>
      <c r="R137" s="135">
        <f t="shared" si="2"/>
        <v>0</v>
      </c>
      <c r="S137" s="135">
        <v>2.0999999999999999E-3</v>
      </c>
      <c r="T137" s="136">
        <f t="shared" si="3"/>
        <v>3.3599999999999998E-2</v>
      </c>
      <c r="AR137" s="137" t="s">
        <v>141</v>
      </c>
      <c r="AT137" s="137" t="s">
        <v>123</v>
      </c>
      <c r="AU137" s="137" t="s">
        <v>84</v>
      </c>
      <c r="AY137" s="13" t="s">
        <v>120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82</v>
      </c>
      <c r="BK137" s="138">
        <f t="shared" si="9"/>
        <v>0</v>
      </c>
      <c r="BL137" s="13" t="s">
        <v>141</v>
      </c>
      <c r="BM137" s="137" t="s">
        <v>149</v>
      </c>
    </row>
    <row r="138" spans="2:65" s="1" customFormat="1" ht="16.5" customHeight="1">
      <c r="B138" s="28"/>
      <c r="C138" s="125" t="s">
        <v>150</v>
      </c>
      <c r="D138" s="125" t="s">
        <v>123</v>
      </c>
      <c r="E138" s="126" t="s">
        <v>151</v>
      </c>
      <c r="F138" s="127" t="s">
        <v>152</v>
      </c>
      <c r="G138" s="128" t="s">
        <v>132</v>
      </c>
      <c r="H138" s="129">
        <v>3</v>
      </c>
      <c r="I138" s="130"/>
      <c r="J138" s="131">
        <f t="shared" si="0"/>
        <v>0</v>
      </c>
      <c r="K138" s="132"/>
      <c r="L138" s="28"/>
      <c r="M138" s="133" t="s">
        <v>1</v>
      </c>
      <c r="N138" s="134" t="s">
        <v>39</v>
      </c>
      <c r="P138" s="135">
        <f t="shared" si="1"/>
        <v>0</v>
      </c>
      <c r="Q138" s="135">
        <v>1.1199999999999999E-3</v>
      </c>
      <c r="R138" s="135">
        <f t="shared" si="2"/>
        <v>3.3599999999999997E-3</v>
      </c>
      <c r="S138" s="135">
        <v>0</v>
      </c>
      <c r="T138" s="136">
        <f t="shared" si="3"/>
        <v>0</v>
      </c>
      <c r="AR138" s="137" t="s">
        <v>141</v>
      </c>
      <c r="AT138" s="137" t="s">
        <v>123</v>
      </c>
      <c r="AU138" s="137" t="s">
        <v>84</v>
      </c>
      <c r="AY138" s="13" t="s">
        <v>120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82</v>
      </c>
      <c r="BK138" s="138">
        <f t="shared" si="9"/>
        <v>0</v>
      </c>
      <c r="BL138" s="13" t="s">
        <v>141</v>
      </c>
      <c r="BM138" s="137" t="s">
        <v>153</v>
      </c>
    </row>
    <row r="139" spans="2:65" s="1" customFormat="1" ht="24.2" customHeight="1">
      <c r="B139" s="28"/>
      <c r="C139" s="125" t="s">
        <v>154</v>
      </c>
      <c r="D139" s="125" t="s">
        <v>123</v>
      </c>
      <c r="E139" s="126" t="s">
        <v>155</v>
      </c>
      <c r="F139" s="127" t="s">
        <v>156</v>
      </c>
      <c r="G139" s="128" t="s">
        <v>132</v>
      </c>
      <c r="H139" s="129">
        <v>3</v>
      </c>
      <c r="I139" s="130"/>
      <c r="J139" s="131">
        <f t="shared" si="0"/>
        <v>0</v>
      </c>
      <c r="K139" s="132"/>
      <c r="L139" s="28"/>
      <c r="M139" s="133" t="s">
        <v>1</v>
      </c>
      <c r="N139" s="134" t="s">
        <v>39</v>
      </c>
      <c r="P139" s="135">
        <f t="shared" si="1"/>
        <v>0</v>
      </c>
      <c r="Q139" s="135">
        <v>7.7499999999999999E-3</v>
      </c>
      <c r="R139" s="135">
        <f t="shared" si="2"/>
        <v>2.325E-2</v>
      </c>
      <c r="S139" s="135">
        <v>0</v>
      </c>
      <c r="T139" s="136">
        <f t="shared" si="3"/>
        <v>0</v>
      </c>
      <c r="AR139" s="137" t="s">
        <v>141</v>
      </c>
      <c r="AT139" s="137" t="s">
        <v>123</v>
      </c>
      <c r="AU139" s="137" t="s">
        <v>84</v>
      </c>
      <c r="AY139" s="13" t="s">
        <v>120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82</v>
      </c>
      <c r="BK139" s="138">
        <f t="shared" si="9"/>
        <v>0</v>
      </c>
      <c r="BL139" s="13" t="s">
        <v>141</v>
      </c>
      <c r="BM139" s="137" t="s">
        <v>157</v>
      </c>
    </row>
    <row r="140" spans="2:65" s="1" customFormat="1" ht="21.75" customHeight="1">
      <c r="B140" s="28"/>
      <c r="C140" s="125" t="s">
        <v>121</v>
      </c>
      <c r="D140" s="125" t="s">
        <v>123</v>
      </c>
      <c r="E140" s="126" t="s">
        <v>158</v>
      </c>
      <c r="F140" s="127" t="s">
        <v>159</v>
      </c>
      <c r="G140" s="128" t="s">
        <v>126</v>
      </c>
      <c r="H140" s="129">
        <v>44.4</v>
      </c>
      <c r="I140" s="130"/>
      <c r="J140" s="131">
        <f t="shared" si="0"/>
        <v>0</v>
      </c>
      <c r="K140" s="132"/>
      <c r="L140" s="28"/>
      <c r="M140" s="133" t="s">
        <v>1</v>
      </c>
      <c r="N140" s="134" t="s">
        <v>39</v>
      </c>
      <c r="P140" s="135">
        <f t="shared" si="1"/>
        <v>0</v>
      </c>
      <c r="Q140" s="135">
        <v>1.42E-3</v>
      </c>
      <c r="R140" s="135">
        <f t="shared" si="2"/>
        <v>6.3047999999999993E-2</v>
      </c>
      <c r="S140" s="135">
        <v>0</v>
      </c>
      <c r="T140" s="136">
        <f t="shared" si="3"/>
        <v>0</v>
      </c>
      <c r="AR140" s="137" t="s">
        <v>141</v>
      </c>
      <c r="AT140" s="137" t="s">
        <v>123</v>
      </c>
      <c r="AU140" s="137" t="s">
        <v>84</v>
      </c>
      <c r="AY140" s="13" t="s">
        <v>120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82</v>
      </c>
      <c r="BK140" s="138">
        <f t="shared" si="9"/>
        <v>0</v>
      </c>
      <c r="BL140" s="13" t="s">
        <v>141</v>
      </c>
      <c r="BM140" s="137" t="s">
        <v>160</v>
      </c>
    </row>
    <row r="141" spans="2:65" s="1" customFormat="1" ht="21.75" customHeight="1">
      <c r="B141" s="28"/>
      <c r="C141" s="125" t="s">
        <v>161</v>
      </c>
      <c r="D141" s="125" t="s">
        <v>123</v>
      </c>
      <c r="E141" s="126" t="s">
        <v>162</v>
      </c>
      <c r="F141" s="127" t="s">
        <v>163</v>
      </c>
      <c r="G141" s="128" t="s">
        <v>126</v>
      </c>
      <c r="H141" s="129">
        <v>36.799999999999997</v>
      </c>
      <c r="I141" s="130"/>
      <c r="J141" s="131">
        <f t="shared" si="0"/>
        <v>0</v>
      </c>
      <c r="K141" s="132"/>
      <c r="L141" s="28"/>
      <c r="M141" s="133" t="s">
        <v>1</v>
      </c>
      <c r="N141" s="134" t="s">
        <v>39</v>
      </c>
      <c r="P141" s="135">
        <f t="shared" si="1"/>
        <v>0</v>
      </c>
      <c r="Q141" s="135">
        <v>1.97E-3</v>
      </c>
      <c r="R141" s="135">
        <f t="shared" si="2"/>
        <v>7.2495999999999991E-2</v>
      </c>
      <c r="S141" s="135">
        <v>0</v>
      </c>
      <c r="T141" s="136">
        <f t="shared" si="3"/>
        <v>0</v>
      </c>
      <c r="AR141" s="137" t="s">
        <v>141</v>
      </c>
      <c r="AT141" s="137" t="s">
        <v>123</v>
      </c>
      <c r="AU141" s="137" t="s">
        <v>84</v>
      </c>
      <c r="AY141" s="13" t="s">
        <v>120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82</v>
      </c>
      <c r="BK141" s="138">
        <f t="shared" si="9"/>
        <v>0</v>
      </c>
      <c r="BL141" s="13" t="s">
        <v>141</v>
      </c>
      <c r="BM141" s="137" t="s">
        <v>164</v>
      </c>
    </row>
    <row r="142" spans="2:65" s="1" customFormat="1" ht="21.75" customHeight="1">
      <c r="B142" s="28"/>
      <c r="C142" s="125" t="s">
        <v>165</v>
      </c>
      <c r="D142" s="125" t="s">
        <v>123</v>
      </c>
      <c r="E142" s="126" t="s">
        <v>166</v>
      </c>
      <c r="F142" s="127" t="s">
        <v>167</v>
      </c>
      <c r="G142" s="128" t="s">
        <v>126</v>
      </c>
      <c r="H142" s="129">
        <v>13.2</v>
      </c>
      <c r="I142" s="130"/>
      <c r="J142" s="131">
        <f t="shared" si="0"/>
        <v>0</v>
      </c>
      <c r="K142" s="132"/>
      <c r="L142" s="28"/>
      <c r="M142" s="133" t="s">
        <v>1</v>
      </c>
      <c r="N142" s="134" t="s">
        <v>39</v>
      </c>
      <c r="P142" s="135">
        <f t="shared" si="1"/>
        <v>0</v>
      </c>
      <c r="Q142" s="135">
        <v>3.0400000000000002E-3</v>
      </c>
      <c r="R142" s="135">
        <f t="shared" si="2"/>
        <v>4.0127999999999997E-2</v>
      </c>
      <c r="S142" s="135">
        <v>0</v>
      </c>
      <c r="T142" s="136">
        <f t="shared" si="3"/>
        <v>0</v>
      </c>
      <c r="AR142" s="137" t="s">
        <v>141</v>
      </c>
      <c r="AT142" s="137" t="s">
        <v>123</v>
      </c>
      <c r="AU142" s="137" t="s">
        <v>84</v>
      </c>
      <c r="AY142" s="13" t="s">
        <v>120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82</v>
      </c>
      <c r="BK142" s="138">
        <f t="shared" si="9"/>
        <v>0</v>
      </c>
      <c r="BL142" s="13" t="s">
        <v>141</v>
      </c>
      <c r="BM142" s="137" t="s">
        <v>168</v>
      </c>
    </row>
    <row r="143" spans="2:65" s="1" customFormat="1" ht="16.5" customHeight="1">
      <c r="B143" s="28"/>
      <c r="C143" s="125" t="s">
        <v>169</v>
      </c>
      <c r="D143" s="125" t="s">
        <v>123</v>
      </c>
      <c r="E143" s="126" t="s">
        <v>170</v>
      </c>
      <c r="F143" s="127" t="s">
        <v>171</v>
      </c>
      <c r="G143" s="128" t="s">
        <v>126</v>
      </c>
      <c r="H143" s="129">
        <v>10.4</v>
      </c>
      <c r="I143" s="130"/>
      <c r="J143" s="131">
        <f t="shared" si="0"/>
        <v>0</v>
      </c>
      <c r="K143" s="132"/>
      <c r="L143" s="28"/>
      <c r="M143" s="133" t="s">
        <v>1</v>
      </c>
      <c r="N143" s="134" t="s">
        <v>39</v>
      </c>
      <c r="P143" s="135">
        <f t="shared" si="1"/>
        <v>0</v>
      </c>
      <c r="Q143" s="135">
        <v>4.2999999999999999E-4</v>
      </c>
      <c r="R143" s="135">
        <f t="shared" si="2"/>
        <v>4.4720000000000003E-3</v>
      </c>
      <c r="S143" s="135">
        <v>0</v>
      </c>
      <c r="T143" s="136">
        <f t="shared" si="3"/>
        <v>0</v>
      </c>
      <c r="AR143" s="137" t="s">
        <v>141</v>
      </c>
      <c r="AT143" s="137" t="s">
        <v>123</v>
      </c>
      <c r="AU143" s="137" t="s">
        <v>84</v>
      </c>
      <c r="AY143" s="13" t="s">
        <v>120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82</v>
      </c>
      <c r="BK143" s="138">
        <f t="shared" si="9"/>
        <v>0</v>
      </c>
      <c r="BL143" s="13" t="s">
        <v>141</v>
      </c>
      <c r="BM143" s="137" t="s">
        <v>172</v>
      </c>
    </row>
    <row r="144" spans="2:65" s="1" customFormat="1" ht="16.5" customHeight="1">
      <c r="B144" s="28"/>
      <c r="C144" s="125" t="s">
        <v>8</v>
      </c>
      <c r="D144" s="125" t="s">
        <v>123</v>
      </c>
      <c r="E144" s="126" t="s">
        <v>173</v>
      </c>
      <c r="F144" s="127" t="s">
        <v>174</v>
      </c>
      <c r="G144" s="128" t="s">
        <v>126</v>
      </c>
      <c r="H144" s="129">
        <v>23.2</v>
      </c>
      <c r="I144" s="130"/>
      <c r="J144" s="131">
        <f t="shared" si="0"/>
        <v>0</v>
      </c>
      <c r="K144" s="132"/>
      <c r="L144" s="28"/>
      <c r="M144" s="133" t="s">
        <v>1</v>
      </c>
      <c r="N144" s="134" t="s">
        <v>39</v>
      </c>
      <c r="P144" s="135">
        <f t="shared" si="1"/>
        <v>0</v>
      </c>
      <c r="Q144" s="135">
        <v>5.0000000000000001E-4</v>
      </c>
      <c r="R144" s="135">
        <f t="shared" si="2"/>
        <v>1.1599999999999999E-2</v>
      </c>
      <c r="S144" s="135">
        <v>0</v>
      </c>
      <c r="T144" s="136">
        <f t="shared" si="3"/>
        <v>0</v>
      </c>
      <c r="AR144" s="137" t="s">
        <v>141</v>
      </c>
      <c r="AT144" s="137" t="s">
        <v>123</v>
      </c>
      <c r="AU144" s="137" t="s">
        <v>84</v>
      </c>
      <c r="AY144" s="13" t="s">
        <v>120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82</v>
      </c>
      <c r="BK144" s="138">
        <f t="shared" si="9"/>
        <v>0</v>
      </c>
      <c r="BL144" s="13" t="s">
        <v>141</v>
      </c>
      <c r="BM144" s="137" t="s">
        <v>175</v>
      </c>
    </row>
    <row r="145" spans="2:65" s="1" customFormat="1" ht="16.5" customHeight="1">
      <c r="B145" s="28"/>
      <c r="C145" s="125" t="s">
        <v>176</v>
      </c>
      <c r="D145" s="125" t="s">
        <v>123</v>
      </c>
      <c r="E145" s="126" t="s">
        <v>177</v>
      </c>
      <c r="F145" s="127" t="s">
        <v>178</v>
      </c>
      <c r="G145" s="128" t="s">
        <v>126</v>
      </c>
      <c r="H145" s="129">
        <v>10</v>
      </c>
      <c r="I145" s="130"/>
      <c r="J145" s="131">
        <f t="shared" si="0"/>
        <v>0</v>
      </c>
      <c r="K145" s="132"/>
      <c r="L145" s="28"/>
      <c r="M145" s="133" t="s">
        <v>1</v>
      </c>
      <c r="N145" s="134" t="s">
        <v>39</v>
      </c>
      <c r="P145" s="135">
        <f t="shared" si="1"/>
        <v>0</v>
      </c>
      <c r="Q145" s="135">
        <v>1.5299999999999999E-3</v>
      </c>
      <c r="R145" s="135">
        <f t="shared" si="2"/>
        <v>1.5299999999999999E-2</v>
      </c>
      <c r="S145" s="135">
        <v>0</v>
      </c>
      <c r="T145" s="136">
        <f t="shared" si="3"/>
        <v>0</v>
      </c>
      <c r="AR145" s="137" t="s">
        <v>141</v>
      </c>
      <c r="AT145" s="137" t="s">
        <v>123</v>
      </c>
      <c r="AU145" s="137" t="s">
        <v>84</v>
      </c>
      <c r="AY145" s="13" t="s">
        <v>120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82</v>
      </c>
      <c r="BK145" s="138">
        <f t="shared" si="9"/>
        <v>0</v>
      </c>
      <c r="BL145" s="13" t="s">
        <v>141</v>
      </c>
      <c r="BM145" s="137" t="s">
        <v>179</v>
      </c>
    </row>
    <row r="146" spans="2:65" s="1" customFormat="1" ht="16.5" customHeight="1">
      <c r="B146" s="28"/>
      <c r="C146" s="125" t="s">
        <v>180</v>
      </c>
      <c r="D146" s="125" t="s">
        <v>123</v>
      </c>
      <c r="E146" s="126" t="s">
        <v>181</v>
      </c>
      <c r="F146" s="127" t="s">
        <v>182</v>
      </c>
      <c r="G146" s="128" t="s">
        <v>132</v>
      </c>
      <c r="H146" s="129">
        <v>11</v>
      </c>
      <c r="I146" s="130"/>
      <c r="J146" s="131">
        <f t="shared" si="0"/>
        <v>0</v>
      </c>
      <c r="K146" s="132"/>
      <c r="L146" s="28"/>
      <c r="M146" s="133" t="s">
        <v>1</v>
      </c>
      <c r="N146" s="134" t="s">
        <v>39</v>
      </c>
      <c r="P146" s="135">
        <f t="shared" si="1"/>
        <v>0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AR146" s="137" t="s">
        <v>141</v>
      </c>
      <c r="AT146" s="137" t="s">
        <v>123</v>
      </c>
      <c r="AU146" s="137" t="s">
        <v>84</v>
      </c>
      <c r="AY146" s="13" t="s">
        <v>120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82</v>
      </c>
      <c r="BK146" s="138">
        <f t="shared" si="9"/>
        <v>0</v>
      </c>
      <c r="BL146" s="13" t="s">
        <v>141</v>
      </c>
      <c r="BM146" s="137" t="s">
        <v>183</v>
      </c>
    </row>
    <row r="147" spans="2:65" s="1" customFormat="1" ht="16.5" customHeight="1">
      <c r="B147" s="28"/>
      <c r="C147" s="125" t="s">
        <v>184</v>
      </c>
      <c r="D147" s="125" t="s">
        <v>123</v>
      </c>
      <c r="E147" s="126" t="s">
        <v>185</v>
      </c>
      <c r="F147" s="127" t="s">
        <v>186</v>
      </c>
      <c r="G147" s="128" t="s">
        <v>132</v>
      </c>
      <c r="H147" s="129">
        <v>9</v>
      </c>
      <c r="I147" s="130"/>
      <c r="J147" s="131">
        <f t="shared" si="0"/>
        <v>0</v>
      </c>
      <c r="K147" s="132"/>
      <c r="L147" s="28"/>
      <c r="M147" s="133" t="s">
        <v>1</v>
      </c>
      <c r="N147" s="134" t="s">
        <v>39</v>
      </c>
      <c r="P147" s="135">
        <f t="shared" si="1"/>
        <v>0</v>
      </c>
      <c r="Q147" s="135">
        <v>0</v>
      </c>
      <c r="R147" s="135">
        <f t="shared" si="2"/>
        <v>0</v>
      </c>
      <c r="S147" s="135">
        <v>0</v>
      </c>
      <c r="T147" s="136">
        <f t="shared" si="3"/>
        <v>0</v>
      </c>
      <c r="AR147" s="137" t="s">
        <v>141</v>
      </c>
      <c r="AT147" s="137" t="s">
        <v>123</v>
      </c>
      <c r="AU147" s="137" t="s">
        <v>84</v>
      </c>
      <c r="AY147" s="13" t="s">
        <v>120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82</v>
      </c>
      <c r="BK147" s="138">
        <f t="shared" si="9"/>
        <v>0</v>
      </c>
      <c r="BL147" s="13" t="s">
        <v>141</v>
      </c>
      <c r="BM147" s="137" t="s">
        <v>187</v>
      </c>
    </row>
    <row r="148" spans="2:65" s="1" customFormat="1" ht="21.75" customHeight="1">
      <c r="B148" s="28"/>
      <c r="C148" s="125" t="s">
        <v>141</v>
      </c>
      <c r="D148" s="125" t="s">
        <v>123</v>
      </c>
      <c r="E148" s="126" t="s">
        <v>188</v>
      </c>
      <c r="F148" s="127" t="s">
        <v>189</v>
      </c>
      <c r="G148" s="128" t="s">
        <v>132</v>
      </c>
      <c r="H148" s="129">
        <v>10</v>
      </c>
      <c r="I148" s="130"/>
      <c r="J148" s="131">
        <f t="shared" si="0"/>
        <v>0</v>
      </c>
      <c r="K148" s="132"/>
      <c r="L148" s="28"/>
      <c r="M148" s="133" t="s">
        <v>1</v>
      </c>
      <c r="N148" s="134" t="s">
        <v>39</v>
      </c>
      <c r="P148" s="135">
        <f t="shared" si="1"/>
        <v>0</v>
      </c>
      <c r="Q148" s="135">
        <v>0</v>
      </c>
      <c r="R148" s="135">
        <f t="shared" si="2"/>
        <v>0</v>
      </c>
      <c r="S148" s="135">
        <v>0</v>
      </c>
      <c r="T148" s="136">
        <f t="shared" si="3"/>
        <v>0</v>
      </c>
      <c r="AR148" s="137" t="s">
        <v>141</v>
      </c>
      <c r="AT148" s="137" t="s">
        <v>123</v>
      </c>
      <c r="AU148" s="137" t="s">
        <v>84</v>
      </c>
      <c r="AY148" s="13" t="s">
        <v>120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82</v>
      </c>
      <c r="BK148" s="138">
        <f t="shared" si="9"/>
        <v>0</v>
      </c>
      <c r="BL148" s="13" t="s">
        <v>141</v>
      </c>
      <c r="BM148" s="137" t="s">
        <v>190</v>
      </c>
    </row>
    <row r="149" spans="2:65" s="1" customFormat="1" ht="24.2" customHeight="1">
      <c r="B149" s="28"/>
      <c r="C149" s="125" t="s">
        <v>191</v>
      </c>
      <c r="D149" s="125" t="s">
        <v>123</v>
      </c>
      <c r="E149" s="126" t="s">
        <v>192</v>
      </c>
      <c r="F149" s="127" t="s">
        <v>193</v>
      </c>
      <c r="G149" s="128" t="s">
        <v>132</v>
      </c>
      <c r="H149" s="129">
        <v>4</v>
      </c>
      <c r="I149" s="130"/>
      <c r="J149" s="131">
        <f t="shared" si="0"/>
        <v>0</v>
      </c>
      <c r="K149" s="132"/>
      <c r="L149" s="28"/>
      <c r="M149" s="133" t="s">
        <v>1</v>
      </c>
      <c r="N149" s="134" t="s">
        <v>39</v>
      </c>
      <c r="P149" s="135">
        <f t="shared" si="1"/>
        <v>0</v>
      </c>
      <c r="Q149" s="135">
        <v>0</v>
      </c>
      <c r="R149" s="135">
        <f t="shared" si="2"/>
        <v>0</v>
      </c>
      <c r="S149" s="135">
        <v>2.9610000000000001E-2</v>
      </c>
      <c r="T149" s="136">
        <f t="shared" si="3"/>
        <v>0.11844</v>
      </c>
      <c r="AR149" s="137" t="s">
        <v>141</v>
      </c>
      <c r="AT149" s="137" t="s">
        <v>123</v>
      </c>
      <c r="AU149" s="137" t="s">
        <v>84</v>
      </c>
      <c r="AY149" s="13" t="s">
        <v>120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82</v>
      </c>
      <c r="BK149" s="138">
        <f t="shared" si="9"/>
        <v>0</v>
      </c>
      <c r="BL149" s="13" t="s">
        <v>141</v>
      </c>
      <c r="BM149" s="137" t="s">
        <v>194</v>
      </c>
    </row>
    <row r="150" spans="2:65" s="1" customFormat="1" ht="24.2" customHeight="1">
      <c r="B150" s="28"/>
      <c r="C150" s="125" t="s">
        <v>195</v>
      </c>
      <c r="D150" s="125" t="s">
        <v>123</v>
      </c>
      <c r="E150" s="126" t="s">
        <v>196</v>
      </c>
      <c r="F150" s="127" t="s">
        <v>197</v>
      </c>
      <c r="G150" s="128" t="s">
        <v>132</v>
      </c>
      <c r="H150" s="129">
        <v>2</v>
      </c>
      <c r="I150" s="130"/>
      <c r="J150" s="131">
        <f t="shared" si="0"/>
        <v>0</v>
      </c>
      <c r="K150" s="132"/>
      <c r="L150" s="28"/>
      <c r="M150" s="133" t="s">
        <v>1</v>
      </c>
      <c r="N150" s="134" t="s">
        <v>39</v>
      </c>
      <c r="P150" s="135">
        <f t="shared" si="1"/>
        <v>0</v>
      </c>
      <c r="Q150" s="135">
        <v>5.0000000000000001E-4</v>
      </c>
      <c r="R150" s="135">
        <f t="shared" si="2"/>
        <v>1E-3</v>
      </c>
      <c r="S150" s="135">
        <v>0</v>
      </c>
      <c r="T150" s="136">
        <f t="shared" si="3"/>
        <v>0</v>
      </c>
      <c r="AR150" s="137" t="s">
        <v>141</v>
      </c>
      <c r="AT150" s="137" t="s">
        <v>123</v>
      </c>
      <c r="AU150" s="137" t="s">
        <v>84</v>
      </c>
      <c r="AY150" s="13" t="s">
        <v>120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82</v>
      </c>
      <c r="BK150" s="138">
        <f t="shared" si="9"/>
        <v>0</v>
      </c>
      <c r="BL150" s="13" t="s">
        <v>141</v>
      </c>
      <c r="BM150" s="137" t="s">
        <v>198</v>
      </c>
    </row>
    <row r="151" spans="2:65" s="1" customFormat="1" ht="21.75" customHeight="1">
      <c r="B151" s="28"/>
      <c r="C151" s="125" t="s">
        <v>199</v>
      </c>
      <c r="D151" s="125" t="s">
        <v>123</v>
      </c>
      <c r="E151" s="126" t="s">
        <v>200</v>
      </c>
      <c r="F151" s="127" t="s">
        <v>201</v>
      </c>
      <c r="G151" s="128" t="s">
        <v>126</v>
      </c>
      <c r="H151" s="129">
        <v>124.8</v>
      </c>
      <c r="I151" s="130"/>
      <c r="J151" s="131">
        <f t="shared" si="0"/>
        <v>0</v>
      </c>
      <c r="K151" s="132"/>
      <c r="L151" s="28"/>
      <c r="M151" s="133" t="s">
        <v>1</v>
      </c>
      <c r="N151" s="134" t="s">
        <v>39</v>
      </c>
      <c r="P151" s="135">
        <f t="shared" si="1"/>
        <v>0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AR151" s="137" t="s">
        <v>141</v>
      </c>
      <c r="AT151" s="137" t="s">
        <v>123</v>
      </c>
      <c r="AU151" s="137" t="s">
        <v>84</v>
      </c>
      <c r="AY151" s="13" t="s">
        <v>120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82</v>
      </c>
      <c r="BK151" s="138">
        <f t="shared" si="9"/>
        <v>0</v>
      </c>
      <c r="BL151" s="13" t="s">
        <v>141</v>
      </c>
      <c r="BM151" s="137" t="s">
        <v>202</v>
      </c>
    </row>
    <row r="152" spans="2:65" s="1" customFormat="1" ht="24.2" customHeight="1">
      <c r="B152" s="28"/>
      <c r="C152" s="125" t="s">
        <v>203</v>
      </c>
      <c r="D152" s="125" t="s">
        <v>123</v>
      </c>
      <c r="E152" s="126" t="s">
        <v>204</v>
      </c>
      <c r="F152" s="127" t="s">
        <v>205</v>
      </c>
      <c r="G152" s="128" t="s">
        <v>126</v>
      </c>
      <c r="H152" s="129">
        <v>22.2</v>
      </c>
      <c r="I152" s="130"/>
      <c r="J152" s="131">
        <f t="shared" si="0"/>
        <v>0</v>
      </c>
      <c r="K152" s="132"/>
      <c r="L152" s="28"/>
      <c r="M152" s="133" t="s">
        <v>1</v>
      </c>
      <c r="N152" s="134" t="s">
        <v>39</v>
      </c>
      <c r="P152" s="135">
        <f t="shared" si="1"/>
        <v>0</v>
      </c>
      <c r="Q152" s="135">
        <v>0</v>
      </c>
      <c r="R152" s="135">
        <f t="shared" si="2"/>
        <v>0</v>
      </c>
      <c r="S152" s="135">
        <v>0</v>
      </c>
      <c r="T152" s="136">
        <f t="shared" si="3"/>
        <v>0</v>
      </c>
      <c r="AR152" s="137" t="s">
        <v>141</v>
      </c>
      <c r="AT152" s="137" t="s">
        <v>123</v>
      </c>
      <c r="AU152" s="137" t="s">
        <v>84</v>
      </c>
      <c r="AY152" s="13" t="s">
        <v>120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3" t="s">
        <v>82</v>
      </c>
      <c r="BK152" s="138">
        <f t="shared" si="9"/>
        <v>0</v>
      </c>
      <c r="BL152" s="13" t="s">
        <v>141</v>
      </c>
      <c r="BM152" s="137" t="s">
        <v>206</v>
      </c>
    </row>
    <row r="153" spans="2:65" s="1" customFormat="1" ht="24.2" customHeight="1">
      <c r="B153" s="28"/>
      <c r="C153" s="125" t="s">
        <v>7</v>
      </c>
      <c r="D153" s="125" t="s">
        <v>123</v>
      </c>
      <c r="E153" s="126" t="s">
        <v>207</v>
      </c>
      <c r="F153" s="127" t="s">
        <v>208</v>
      </c>
      <c r="G153" s="128" t="s">
        <v>209</v>
      </c>
      <c r="H153" s="129">
        <v>1.012</v>
      </c>
      <c r="I153" s="130"/>
      <c r="J153" s="131">
        <f t="shared" si="0"/>
        <v>0</v>
      </c>
      <c r="K153" s="132"/>
      <c r="L153" s="28"/>
      <c r="M153" s="133" t="s">
        <v>1</v>
      </c>
      <c r="N153" s="134" t="s">
        <v>39</v>
      </c>
      <c r="P153" s="135">
        <f t="shared" si="1"/>
        <v>0</v>
      </c>
      <c r="Q153" s="135">
        <v>0</v>
      </c>
      <c r="R153" s="135">
        <f t="shared" si="2"/>
        <v>0</v>
      </c>
      <c r="S153" s="135">
        <v>0</v>
      </c>
      <c r="T153" s="136">
        <f t="shared" si="3"/>
        <v>0</v>
      </c>
      <c r="AR153" s="137" t="s">
        <v>141</v>
      </c>
      <c r="AT153" s="137" t="s">
        <v>123</v>
      </c>
      <c r="AU153" s="137" t="s">
        <v>84</v>
      </c>
      <c r="AY153" s="13" t="s">
        <v>120</v>
      </c>
      <c r="BE153" s="138">
        <f t="shared" si="4"/>
        <v>0</v>
      </c>
      <c r="BF153" s="138">
        <f t="shared" si="5"/>
        <v>0</v>
      </c>
      <c r="BG153" s="138">
        <f t="shared" si="6"/>
        <v>0</v>
      </c>
      <c r="BH153" s="138">
        <f t="shared" si="7"/>
        <v>0</v>
      </c>
      <c r="BI153" s="138">
        <f t="shared" si="8"/>
        <v>0</v>
      </c>
      <c r="BJ153" s="13" t="s">
        <v>82</v>
      </c>
      <c r="BK153" s="138">
        <f t="shared" si="9"/>
        <v>0</v>
      </c>
      <c r="BL153" s="13" t="s">
        <v>141</v>
      </c>
      <c r="BM153" s="137" t="s">
        <v>210</v>
      </c>
    </row>
    <row r="154" spans="2:65" s="1" customFormat="1" ht="16.5" customHeight="1">
      <c r="B154" s="28"/>
      <c r="C154" s="125" t="s">
        <v>211</v>
      </c>
      <c r="D154" s="125" t="s">
        <v>123</v>
      </c>
      <c r="E154" s="126" t="s">
        <v>212</v>
      </c>
      <c r="F154" s="127" t="s">
        <v>213</v>
      </c>
      <c r="G154" s="128" t="s">
        <v>214</v>
      </c>
      <c r="H154" s="129">
        <v>4</v>
      </c>
      <c r="I154" s="130"/>
      <c r="J154" s="131">
        <f t="shared" si="0"/>
        <v>0</v>
      </c>
      <c r="K154" s="132"/>
      <c r="L154" s="28"/>
      <c r="M154" s="133" t="s">
        <v>1</v>
      </c>
      <c r="N154" s="134" t="s">
        <v>39</v>
      </c>
      <c r="P154" s="135">
        <f t="shared" si="1"/>
        <v>0</v>
      </c>
      <c r="Q154" s="135">
        <v>2.9E-4</v>
      </c>
      <c r="R154" s="135">
        <f t="shared" si="2"/>
        <v>1.16E-3</v>
      </c>
      <c r="S154" s="135">
        <v>0</v>
      </c>
      <c r="T154" s="136">
        <f t="shared" si="3"/>
        <v>0</v>
      </c>
      <c r="AR154" s="137" t="s">
        <v>141</v>
      </c>
      <c r="AT154" s="137" t="s">
        <v>123</v>
      </c>
      <c r="AU154" s="137" t="s">
        <v>84</v>
      </c>
      <c r="AY154" s="13" t="s">
        <v>120</v>
      </c>
      <c r="BE154" s="138">
        <f t="shared" si="4"/>
        <v>0</v>
      </c>
      <c r="BF154" s="138">
        <f t="shared" si="5"/>
        <v>0</v>
      </c>
      <c r="BG154" s="138">
        <f t="shared" si="6"/>
        <v>0</v>
      </c>
      <c r="BH154" s="138">
        <f t="shared" si="7"/>
        <v>0</v>
      </c>
      <c r="BI154" s="138">
        <f t="shared" si="8"/>
        <v>0</v>
      </c>
      <c r="BJ154" s="13" t="s">
        <v>82</v>
      </c>
      <c r="BK154" s="138">
        <f t="shared" si="9"/>
        <v>0</v>
      </c>
      <c r="BL154" s="13" t="s">
        <v>141</v>
      </c>
      <c r="BM154" s="137" t="s">
        <v>215</v>
      </c>
    </row>
    <row r="155" spans="2:65" s="1" customFormat="1" ht="24.2" customHeight="1">
      <c r="B155" s="28"/>
      <c r="C155" s="125" t="s">
        <v>216</v>
      </c>
      <c r="D155" s="125" t="s">
        <v>123</v>
      </c>
      <c r="E155" s="126" t="s">
        <v>217</v>
      </c>
      <c r="F155" s="127" t="s">
        <v>218</v>
      </c>
      <c r="G155" s="128" t="s">
        <v>209</v>
      </c>
      <c r="H155" s="129">
        <v>0.23599999999999999</v>
      </c>
      <c r="I155" s="130"/>
      <c r="J155" s="131">
        <f t="shared" si="0"/>
        <v>0</v>
      </c>
      <c r="K155" s="132"/>
      <c r="L155" s="28"/>
      <c r="M155" s="133" t="s">
        <v>1</v>
      </c>
      <c r="N155" s="134" t="s">
        <v>39</v>
      </c>
      <c r="P155" s="135">
        <f t="shared" si="1"/>
        <v>0</v>
      </c>
      <c r="Q155" s="135">
        <v>0</v>
      </c>
      <c r="R155" s="135">
        <f t="shared" si="2"/>
        <v>0</v>
      </c>
      <c r="S155" s="135">
        <v>0</v>
      </c>
      <c r="T155" s="136">
        <f t="shared" si="3"/>
        <v>0</v>
      </c>
      <c r="AR155" s="137" t="s">
        <v>141</v>
      </c>
      <c r="AT155" s="137" t="s">
        <v>123</v>
      </c>
      <c r="AU155" s="137" t="s">
        <v>84</v>
      </c>
      <c r="AY155" s="13" t="s">
        <v>120</v>
      </c>
      <c r="BE155" s="138">
        <f t="shared" si="4"/>
        <v>0</v>
      </c>
      <c r="BF155" s="138">
        <f t="shared" si="5"/>
        <v>0</v>
      </c>
      <c r="BG155" s="138">
        <f t="shared" si="6"/>
        <v>0</v>
      </c>
      <c r="BH155" s="138">
        <f t="shared" si="7"/>
        <v>0</v>
      </c>
      <c r="BI155" s="138">
        <f t="shared" si="8"/>
        <v>0</v>
      </c>
      <c r="BJ155" s="13" t="s">
        <v>82</v>
      </c>
      <c r="BK155" s="138">
        <f t="shared" si="9"/>
        <v>0</v>
      </c>
      <c r="BL155" s="13" t="s">
        <v>141</v>
      </c>
      <c r="BM155" s="137" t="s">
        <v>219</v>
      </c>
    </row>
    <row r="156" spans="2:65" s="11" customFormat="1" ht="22.9" customHeight="1">
      <c r="B156" s="113"/>
      <c r="D156" s="114" t="s">
        <v>73</v>
      </c>
      <c r="E156" s="123" t="s">
        <v>220</v>
      </c>
      <c r="F156" s="123" t="s">
        <v>221</v>
      </c>
      <c r="I156" s="116"/>
      <c r="J156" s="124">
        <f>BK156</f>
        <v>0</v>
      </c>
      <c r="L156" s="113"/>
      <c r="M156" s="118"/>
      <c r="P156" s="119">
        <f>SUM(P157:P182)</f>
        <v>0</v>
      </c>
      <c r="R156" s="119">
        <f>SUM(R157:R182)</f>
        <v>0.32500999999999997</v>
      </c>
      <c r="T156" s="120">
        <f>SUM(T157:T182)</f>
        <v>0.20234999999999997</v>
      </c>
      <c r="AR156" s="114" t="s">
        <v>84</v>
      </c>
      <c r="AT156" s="121" t="s">
        <v>73</v>
      </c>
      <c r="AU156" s="121" t="s">
        <v>82</v>
      </c>
      <c r="AY156" s="114" t="s">
        <v>120</v>
      </c>
      <c r="BK156" s="122">
        <f>SUM(BK157:BK182)</f>
        <v>0</v>
      </c>
    </row>
    <row r="157" spans="2:65" s="1" customFormat="1" ht="24.2" customHeight="1">
      <c r="B157" s="28"/>
      <c r="C157" s="125" t="s">
        <v>222</v>
      </c>
      <c r="D157" s="125" t="s">
        <v>123</v>
      </c>
      <c r="E157" s="126" t="s">
        <v>223</v>
      </c>
      <c r="F157" s="127" t="s">
        <v>224</v>
      </c>
      <c r="G157" s="128" t="s">
        <v>126</v>
      </c>
      <c r="H157" s="129">
        <v>60</v>
      </c>
      <c r="I157" s="130"/>
      <c r="J157" s="131">
        <f t="shared" ref="J157:J182" si="10">ROUND(I157*H157,2)</f>
        <v>0</v>
      </c>
      <c r="K157" s="132"/>
      <c r="L157" s="28"/>
      <c r="M157" s="133" t="s">
        <v>1</v>
      </c>
      <c r="N157" s="134" t="s">
        <v>39</v>
      </c>
      <c r="P157" s="135">
        <f t="shared" ref="P157:P182" si="11">O157*H157</f>
        <v>0</v>
      </c>
      <c r="Q157" s="135">
        <v>0</v>
      </c>
      <c r="R157" s="135">
        <f t="shared" ref="R157:R182" si="12">Q157*H157</f>
        <v>0</v>
      </c>
      <c r="S157" s="135">
        <v>2.1299999999999999E-3</v>
      </c>
      <c r="T157" s="136">
        <f t="shared" ref="T157:T182" si="13">S157*H157</f>
        <v>0.1278</v>
      </c>
      <c r="AR157" s="137" t="s">
        <v>141</v>
      </c>
      <c r="AT157" s="137" t="s">
        <v>123</v>
      </c>
      <c r="AU157" s="137" t="s">
        <v>84</v>
      </c>
      <c r="AY157" s="13" t="s">
        <v>120</v>
      </c>
      <c r="BE157" s="138">
        <f t="shared" ref="BE157:BE182" si="14">IF(N157="základní",J157,0)</f>
        <v>0</v>
      </c>
      <c r="BF157" s="138">
        <f t="shared" ref="BF157:BF182" si="15">IF(N157="snížená",J157,0)</f>
        <v>0</v>
      </c>
      <c r="BG157" s="138">
        <f t="shared" ref="BG157:BG182" si="16">IF(N157="zákl. přenesená",J157,0)</f>
        <v>0</v>
      </c>
      <c r="BH157" s="138">
        <f t="shared" ref="BH157:BH182" si="17">IF(N157="sníž. přenesená",J157,0)</f>
        <v>0</v>
      </c>
      <c r="BI157" s="138">
        <f t="shared" ref="BI157:BI182" si="18">IF(N157="nulová",J157,0)</f>
        <v>0</v>
      </c>
      <c r="BJ157" s="13" t="s">
        <v>82</v>
      </c>
      <c r="BK157" s="138">
        <f t="shared" ref="BK157:BK182" si="19">ROUND(I157*H157,2)</f>
        <v>0</v>
      </c>
      <c r="BL157" s="13" t="s">
        <v>141</v>
      </c>
      <c r="BM157" s="137" t="s">
        <v>225</v>
      </c>
    </row>
    <row r="158" spans="2:65" s="1" customFormat="1" ht="24.2" customHeight="1">
      <c r="B158" s="28"/>
      <c r="C158" s="125" t="s">
        <v>226</v>
      </c>
      <c r="D158" s="125" t="s">
        <v>123</v>
      </c>
      <c r="E158" s="126" t="s">
        <v>227</v>
      </c>
      <c r="F158" s="127" t="s">
        <v>228</v>
      </c>
      <c r="G158" s="128" t="s">
        <v>126</v>
      </c>
      <c r="H158" s="129">
        <v>15</v>
      </c>
      <c r="I158" s="130"/>
      <c r="J158" s="131">
        <f t="shared" si="10"/>
        <v>0</v>
      </c>
      <c r="K158" s="132"/>
      <c r="L158" s="28"/>
      <c r="M158" s="133" t="s">
        <v>1</v>
      </c>
      <c r="N158" s="134" t="s">
        <v>39</v>
      </c>
      <c r="P158" s="135">
        <f t="shared" si="11"/>
        <v>0</v>
      </c>
      <c r="Q158" s="135">
        <v>0</v>
      </c>
      <c r="R158" s="135">
        <f t="shared" si="12"/>
        <v>0</v>
      </c>
      <c r="S158" s="135">
        <v>4.9699999999999996E-3</v>
      </c>
      <c r="T158" s="136">
        <f t="shared" si="13"/>
        <v>7.4549999999999991E-2</v>
      </c>
      <c r="AR158" s="137" t="s">
        <v>141</v>
      </c>
      <c r="AT158" s="137" t="s">
        <v>123</v>
      </c>
      <c r="AU158" s="137" t="s">
        <v>84</v>
      </c>
      <c r="AY158" s="13" t="s">
        <v>120</v>
      </c>
      <c r="BE158" s="138">
        <f t="shared" si="14"/>
        <v>0</v>
      </c>
      <c r="BF158" s="138">
        <f t="shared" si="15"/>
        <v>0</v>
      </c>
      <c r="BG158" s="138">
        <f t="shared" si="16"/>
        <v>0</v>
      </c>
      <c r="BH158" s="138">
        <f t="shared" si="17"/>
        <v>0</v>
      </c>
      <c r="BI158" s="138">
        <f t="shared" si="18"/>
        <v>0</v>
      </c>
      <c r="BJ158" s="13" t="s">
        <v>82</v>
      </c>
      <c r="BK158" s="138">
        <f t="shared" si="19"/>
        <v>0</v>
      </c>
      <c r="BL158" s="13" t="s">
        <v>141</v>
      </c>
      <c r="BM158" s="137" t="s">
        <v>229</v>
      </c>
    </row>
    <row r="159" spans="2:65" s="1" customFormat="1" ht="24.2" customHeight="1">
      <c r="B159" s="28"/>
      <c r="C159" s="125" t="s">
        <v>230</v>
      </c>
      <c r="D159" s="125" t="s">
        <v>123</v>
      </c>
      <c r="E159" s="126" t="s">
        <v>231</v>
      </c>
      <c r="F159" s="127" t="s">
        <v>232</v>
      </c>
      <c r="G159" s="128" t="s">
        <v>132</v>
      </c>
      <c r="H159" s="129">
        <v>1</v>
      </c>
      <c r="I159" s="130"/>
      <c r="J159" s="131">
        <f t="shared" si="10"/>
        <v>0</v>
      </c>
      <c r="K159" s="132"/>
      <c r="L159" s="28"/>
      <c r="M159" s="133" t="s">
        <v>1</v>
      </c>
      <c r="N159" s="134" t="s">
        <v>39</v>
      </c>
      <c r="P159" s="135">
        <f t="shared" si="11"/>
        <v>0</v>
      </c>
      <c r="Q159" s="135">
        <v>6.2E-4</v>
      </c>
      <c r="R159" s="135">
        <f t="shared" si="12"/>
        <v>6.2E-4</v>
      </c>
      <c r="S159" s="135">
        <v>0</v>
      </c>
      <c r="T159" s="136">
        <f t="shared" si="13"/>
        <v>0</v>
      </c>
      <c r="AR159" s="137" t="s">
        <v>141</v>
      </c>
      <c r="AT159" s="137" t="s">
        <v>123</v>
      </c>
      <c r="AU159" s="137" t="s">
        <v>84</v>
      </c>
      <c r="AY159" s="13" t="s">
        <v>120</v>
      </c>
      <c r="BE159" s="138">
        <f t="shared" si="14"/>
        <v>0</v>
      </c>
      <c r="BF159" s="138">
        <f t="shared" si="15"/>
        <v>0</v>
      </c>
      <c r="BG159" s="138">
        <f t="shared" si="16"/>
        <v>0</v>
      </c>
      <c r="BH159" s="138">
        <f t="shared" si="17"/>
        <v>0</v>
      </c>
      <c r="BI159" s="138">
        <f t="shared" si="18"/>
        <v>0</v>
      </c>
      <c r="BJ159" s="13" t="s">
        <v>82</v>
      </c>
      <c r="BK159" s="138">
        <f t="shared" si="19"/>
        <v>0</v>
      </c>
      <c r="BL159" s="13" t="s">
        <v>141</v>
      </c>
      <c r="BM159" s="137" t="s">
        <v>233</v>
      </c>
    </row>
    <row r="160" spans="2:65" s="1" customFormat="1" ht="24.2" customHeight="1">
      <c r="B160" s="28"/>
      <c r="C160" s="125" t="s">
        <v>234</v>
      </c>
      <c r="D160" s="125" t="s">
        <v>123</v>
      </c>
      <c r="E160" s="126" t="s">
        <v>235</v>
      </c>
      <c r="F160" s="127" t="s">
        <v>236</v>
      </c>
      <c r="G160" s="128" t="s">
        <v>126</v>
      </c>
      <c r="H160" s="129">
        <v>72</v>
      </c>
      <c r="I160" s="130"/>
      <c r="J160" s="131">
        <f t="shared" si="10"/>
        <v>0</v>
      </c>
      <c r="K160" s="132"/>
      <c r="L160" s="28"/>
      <c r="M160" s="133" t="s">
        <v>1</v>
      </c>
      <c r="N160" s="134" t="s">
        <v>39</v>
      </c>
      <c r="P160" s="135">
        <f t="shared" si="11"/>
        <v>0</v>
      </c>
      <c r="Q160" s="135">
        <v>8.0000000000000004E-4</v>
      </c>
      <c r="R160" s="135">
        <f t="shared" si="12"/>
        <v>5.7600000000000005E-2</v>
      </c>
      <c r="S160" s="135">
        <v>0</v>
      </c>
      <c r="T160" s="136">
        <f t="shared" si="13"/>
        <v>0</v>
      </c>
      <c r="AR160" s="137" t="s">
        <v>141</v>
      </c>
      <c r="AT160" s="137" t="s">
        <v>123</v>
      </c>
      <c r="AU160" s="137" t="s">
        <v>84</v>
      </c>
      <c r="AY160" s="13" t="s">
        <v>120</v>
      </c>
      <c r="BE160" s="138">
        <f t="shared" si="14"/>
        <v>0</v>
      </c>
      <c r="BF160" s="138">
        <f t="shared" si="15"/>
        <v>0</v>
      </c>
      <c r="BG160" s="138">
        <f t="shared" si="16"/>
        <v>0</v>
      </c>
      <c r="BH160" s="138">
        <f t="shared" si="17"/>
        <v>0</v>
      </c>
      <c r="BI160" s="138">
        <f t="shared" si="18"/>
        <v>0</v>
      </c>
      <c r="BJ160" s="13" t="s">
        <v>82</v>
      </c>
      <c r="BK160" s="138">
        <f t="shared" si="19"/>
        <v>0</v>
      </c>
      <c r="BL160" s="13" t="s">
        <v>141</v>
      </c>
      <c r="BM160" s="137" t="s">
        <v>237</v>
      </c>
    </row>
    <row r="161" spans="2:65" s="1" customFormat="1" ht="24.2" customHeight="1">
      <c r="B161" s="28"/>
      <c r="C161" s="125" t="s">
        <v>238</v>
      </c>
      <c r="D161" s="125" t="s">
        <v>123</v>
      </c>
      <c r="E161" s="126" t="s">
        <v>239</v>
      </c>
      <c r="F161" s="127" t="s">
        <v>240</v>
      </c>
      <c r="G161" s="128" t="s">
        <v>126</v>
      </c>
      <c r="H161" s="129">
        <v>88</v>
      </c>
      <c r="I161" s="130"/>
      <c r="J161" s="131">
        <f t="shared" si="10"/>
        <v>0</v>
      </c>
      <c r="K161" s="132"/>
      <c r="L161" s="28"/>
      <c r="M161" s="133" t="s">
        <v>1</v>
      </c>
      <c r="N161" s="134" t="s">
        <v>39</v>
      </c>
      <c r="P161" s="135">
        <f t="shared" si="11"/>
        <v>0</v>
      </c>
      <c r="Q161" s="135">
        <v>1.2600000000000001E-3</v>
      </c>
      <c r="R161" s="135">
        <f t="shared" si="12"/>
        <v>0.11088000000000001</v>
      </c>
      <c r="S161" s="135">
        <v>0</v>
      </c>
      <c r="T161" s="136">
        <f t="shared" si="13"/>
        <v>0</v>
      </c>
      <c r="AR161" s="137" t="s">
        <v>141</v>
      </c>
      <c r="AT161" s="137" t="s">
        <v>123</v>
      </c>
      <c r="AU161" s="137" t="s">
        <v>84</v>
      </c>
      <c r="AY161" s="13" t="s">
        <v>120</v>
      </c>
      <c r="BE161" s="138">
        <f t="shared" si="14"/>
        <v>0</v>
      </c>
      <c r="BF161" s="138">
        <f t="shared" si="15"/>
        <v>0</v>
      </c>
      <c r="BG161" s="138">
        <f t="shared" si="16"/>
        <v>0</v>
      </c>
      <c r="BH161" s="138">
        <f t="shared" si="17"/>
        <v>0</v>
      </c>
      <c r="BI161" s="138">
        <f t="shared" si="18"/>
        <v>0</v>
      </c>
      <c r="BJ161" s="13" t="s">
        <v>82</v>
      </c>
      <c r="BK161" s="138">
        <f t="shared" si="19"/>
        <v>0</v>
      </c>
      <c r="BL161" s="13" t="s">
        <v>141</v>
      </c>
      <c r="BM161" s="137" t="s">
        <v>241</v>
      </c>
    </row>
    <row r="162" spans="2:65" s="1" customFormat="1" ht="24.2" customHeight="1">
      <c r="B162" s="28"/>
      <c r="C162" s="125" t="s">
        <v>242</v>
      </c>
      <c r="D162" s="125" t="s">
        <v>123</v>
      </c>
      <c r="E162" s="126" t="s">
        <v>243</v>
      </c>
      <c r="F162" s="127" t="s">
        <v>244</v>
      </c>
      <c r="G162" s="128" t="s">
        <v>126</v>
      </c>
      <c r="H162" s="129">
        <v>10</v>
      </c>
      <c r="I162" s="130"/>
      <c r="J162" s="131">
        <f t="shared" si="10"/>
        <v>0</v>
      </c>
      <c r="K162" s="132"/>
      <c r="L162" s="28"/>
      <c r="M162" s="133" t="s">
        <v>1</v>
      </c>
      <c r="N162" s="134" t="s">
        <v>39</v>
      </c>
      <c r="P162" s="135">
        <f t="shared" si="11"/>
        <v>0</v>
      </c>
      <c r="Q162" s="135">
        <v>1.3799999999999999E-3</v>
      </c>
      <c r="R162" s="135">
        <f t="shared" si="12"/>
        <v>1.38E-2</v>
      </c>
      <c r="S162" s="135">
        <v>0</v>
      </c>
      <c r="T162" s="136">
        <f t="shared" si="13"/>
        <v>0</v>
      </c>
      <c r="AR162" s="137" t="s">
        <v>141</v>
      </c>
      <c r="AT162" s="137" t="s">
        <v>123</v>
      </c>
      <c r="AU162" s="137" t="s">
        <v>84</v>
      </c>
      <c r="AY162" s="13" t="s">
        <v>120</v>
      </c>
      <c r="BE162" s="138">
        <f t="shared" si="14"/>
        <v>0</v>
      </c>
      <c r="BF162" s="138">
        <f t="shared" si="15"/>
        <v>0</v>
      </c>
      <c r="BG162" s="138">
        <f t="shared" si="16"/>
        <v>0</v>
      </c>
      <c r="BH162" s="138">
        <f t="shared" si="17"/>
        <v>0</v>
      </c>
      <c r="BI162" s="138">
        <f t="shared" si="18"/>
        <v>0</v>
      </c>
      <c r="BJ162" s="13" t="s">
        <v>82</v>
      </c>
      <c r="BK162" s="138">
        <f t="shared" si="19"/>
        <v>0</v>
      </c>
      <c r="BL162" s="13" t="s">
        <v>141</v>
      </c>
      <c r="BM162" s="137" t="s">
        <v>245</v>
      </c>
    </row>
    <row r="163" spans="2:65" s="1" customFormat="1" ht="24.2" customHeight="1">
      <c r="B163" s="28"/>
      <c r="C163" s="125" t="s">
        <v>246</v>
      </c>
      <c r="D163" s="125" t="s">
        <v>123</v>
      </c>
      <c r="E163" s="126" t="s">
        <v>247</v>
      </c>
      <c r="F163" s="127" t="s">
        <v>248</v>
      </c>
      <c r="G163" s="128" t="s">
        <v>126</v>
      </c>
      <c r="H163" s="129">
        <v>32</v>
      </c>
      <c r="I163" s="130"/>
      <c r="J163" s="131">
        <f t="shared" si="10"/>
        <v>0</v>
      </c>
      <c r="K163" s="132"/>
      <c r="L163" s="28"/>
      <c r="M163" s="133" t="s">
        <v>1</v>
      </c>
      <c r="N163" s="134" t="s">
        <v>39</v>
      </c>
      <c r="P163" s="135">
        <f t="shared" si="11"/>
        <v>0</v>
      </c>
      <c r="Q163" s="135">
        <v>2.6199999999999999E-3</v>
      </c>
      <c r="R163" s="135">
        <f t="shared" si="12"/>
        <v>8.3839999999999998E-2</v>
      </c>
      <c r="S163" s="135">
        <v>0</v>
      </c>
      <c r="T163" s="136">
        <f t="shared" si="13"/>
        <v>0</v>
      </c>
      <c r="AR163" s="137" t="s">
        <v>141</v>
      </c>
      <c r="AT163" s="137" t="s">
        <v>123</v>
      </c>
      <c r="AU163" s="137" t="s">
        <v>84</v>
      </c>
      <c r="AY163" s="13" t="s">
        <v>120</v>
      </c>
      <c r="BE163" s="138">
        <f t="shared" si="14"/>
        <v>0</v>
      </c>
      <c r="BF163" s="138">
        <f t="shared" si="15"/>
        <v>0</v>
      </c>
      <c r="BG163" s="138">
        <f t="shared" si="16"/>
        <v>0</v>
      </c>
      <c r="BH163" s="138">
        <f t="shared" si="17"/>
        <v>0</v>
      </c>
      <c r="BI163" s="138">
        <f t="shared" si="18"/>
        <v>0</v>
      </c>
      <c r="BJ163" s="13" t="s">
        <v>82</v>
      </c>
      <c r="BK163" s="138">
        <f t="shared" si="19"/>
        <v>0</v>
      </c>
      <c r="BL163" s="13" t="s">
        <v>141</v>
      </c>
      <c r="BM163" s="137" t="s">
        <v>249</v>
      </c>
    </row>
    <row r="164" spans="2:65" s="1" customFormat="1" ht="24.2" customHeight="1">
      <c r="B164" s="28"/>
      <c r="C164" s="125" t="s">
        <v>250</v>
      </c>
      <c r="D164" s="125" t="s">
        <v>123</v>
      </c>
      <c r="E164" s="126" t="s">
        <v>251</v>
      </c>
      <c r="F164" s="127" t="s">
        <v>252</v>
      </c>
      <c r="G164" s="128" t="s">
        <v>126</v>
      </c>
      <c r="H164" s="129">
        <v>8</v>
      </c>
      <c r="I164" s="130"/>
      <c r="J164" s="131">
        <f t="shared" si="10"/>
        <v>0</v>
      </c>
      <c r="K164" s="132"/>
      <c r="L164" s="28"/>
      <c r="M164" s="133" t="s">
        <v>1</v>
      </c>
      <c r="N164" s="134" t="s">
        <v>39</v>
      </c>
      <c r="P164" s="135">
        <f t="shared" si="11"/>
        <v>0</v>
      </c>
      <c r="Q164" s="135">
        <v>1.2999999999999999E-4</v>
      </c>
      <c r="R164" s="135">
        <f t="shared" si="12"/>
        <v>1.0399999999999999E-3</v>
      </c>
      <c r="S164" s="135">
        <v>0</v>
      </c>
      <c r="T164" s="136">
        <f t="shared" si="13"/>
        <v>0</v>
      </c>
      <c r="AR164" s="137" t="s">
        <v>141</v>
      </c>
      <c r="AT164" s="137" t="s">
        <v>123</v>
      </c>
      <c r="AU164" s="137" t="s">
        <v>84</v>
      </c>
      <c r="AY164" s="13" t="s">
        <v>120</v>
      </c>
      <c r="BE164" s="138">
        <f t="shared" si="14"/>
        <v>0</v>
      </c>
      <c r="BF164" s="138">
        <f t="shared" si="15"/>
        <v>0</v>
      </c>
      <c r="BG164" s="138">
        <f t="shared" si="16"/>
        <v>0</v>
      </c>
      <c r="BH164" s="138">
        <f t="shared" si="17"/>
        <v>0</v>
      </c>
      <c r="BI164" s="138">
        <f t="shared" si="18"/>
        <v>0</v>
      </c>
      <c r="BJ164" s="13" t="s">
        <v>82</v>
      </c>
      <c r="BK164" s="138">
        <f t="shared" si="19"/>
        <v>0</v>
      </c>
      <c r="BL164" s="13" t="s">
        <v>141</v>
      </c>
      <c r="BM164" s="137" t="s">
        <v>253</v>
      </c>
    </row>
    <row r="165" spans="2:65" s="1" customFormat="1" ht="24.2" customHeight="1">
      <c r="B165" s="28"/>
      <c r="C165" s="125" t="s">
        <v>254</v>
      </c>
      <c r="D165" s="125" t="s">
        <v>123</v>
      </c>
      <c r="E165" s="126" t="s">
        <v>255</v>
      </c>
      <c r="F165" s="127" t="s">
        <v>256</v>
      </c>
      <c r="G165" s="128" t="s">
        <v>126</v>
      </c>
      <c r="H165" s="129">
        <v>6</v>
      </c>
      <c r="I165" s="130"/>
      <c r="J165" s="131">
        <f t="shared" si="10"/>
        <v>0</v>
      </c>
      <c r="K165" s="132"/>
      <c r="L165" s="28"/>
      <c r="M165" s="133" t="s">
        <v>1</v>
      </c>
      <c r="N165" s="134" t="s">
        <v>39</v>
      </c>
      <c r="P165" s="135">
        <f t="shared" si="11"/>
        <v>0</v>
      </c>
      <c r="Q165" s="135">
        <v>1.6000000000000001E-4</v>
      </c>
      <c r="R165" s="135">
        <f t="shared" si="12"/>
        <v>9.6000000000000013E-4</v>
      </c>
      <c r="S165" s="135">
        <v>0</v>
      </c>
      <c r="T165" s="136">
        <f t="shared" si="13"/>
        <v>0</v>
      </c>
      <c r="AR165" s="137" t="s">
        <v>141</v>
      </c>
      <c r="AT165" s="137" t="s">
        <v>123</v>
      </c>
      <c r="AU165" s="137" t="s">
        <v>84</v>
      </c>
      <c r="AY165" s="13" t="s">
        <v>120</v>
      </c>
      <c r="BE165" s="138">
        <f t="shared" si="14"/>
        <v>0</v>
      </c>
      <c r="BF165" s="138">
        <f t="shared" si="15"/>
        <v>0</v>
      </c>
      <c r="BG165" s="138">
        <f t="shared" si="16"/>
        <v>0</v>
      </c>
      <c r="BH165" s="138">
        <f t="shared" si="17"/>
        <v>0</v>
      </c>
      <c r="BI165" s="138">
        <f t="shared" si="18"/>
        <v>0</v>
      </c>
      <c r="BJ165" s="13" t="s">
        <v>82</v>
      </c>
      <c r="BK165" s="138">
        <f t="shared" si="19"/>
        <v>0</v>
      </c>
      <c r="BL165" s="13" t="s">
        <v>141</v>
      </c>
      <c r="BM165" s="137" t="s">
        <v>257</v>
      </c>
    </row>
    <row r="166" spans="2:65" s="1" customFormat="1" ht="24.2" customHeight="1">
      <c r="B166" s="28"/>
      <c r="C166" s="125" t="s">
        <v>258</v>
      </c>
      <c r="D166" s="125" t="s">
        <v>123</v>
      </c>
      <c r="E166" s="126" t="s">
        <v>259</v>
      </c>
      <c r="F166" s="127" t="s">
        <v>260</v>
      </c>
      <c r="G166" s="128" t="s">
        <v>126</v>
      </c>
      <c r="H166" s="129">
        <v>4</v>
      </c>
      <c r="I166" s="130"/>
      <c r="J166" s="131">
        <f t="shared" si="10"/>
        <v>0</v>
      </c>
      <c r="K166" s="132"/>
      <c r="L166" s="28"/>
      <c r="M166" s="133" t="s">
        <v>1</v>
      </c>
      <c r="N166" s="134" t="s">
        <v>39</v>
      </c>
      <c r="P166" s="135">
        <f t="shared" si="11"/>
        <v>0</v>
      </c>
      <c r="Q166" s="135">
        <v>2.9E-4</v>
      </c>
      <c r="R166" s="135">
        <f t="shared" si="12"/>
        <v>1.16E-3</v>
      </c>
      <c r="S166" s="135">
        <v>0</v>
      </c>
      <c r="T166" s="136">
        <f t="shared" si="13"/>
        <v>0</v>
      </c>
      <c r="AR166" s="137" t="s">
        <v>141</v>
      </c>
      <c r="AT166" s="137" t="s">
        <v>123</v>
      </c>
      <c r="AU166" s="137" t="s">
        <v>84</v>
      </c>
      <c r="AY166" s="13" t="s">
        <v>120</v>
      </c>
      <c r="BE166" s="138">
        <f t="shared" si="14"/>
        <v>0</v>
      </c>
      <c r="BF166" s="138">
        <f t="shared" si="15"/>
        <v>0</v>
      </c>
      <c r="BG166" s="138">
        <f t="shared" si="16"/>
        <v>0</v>
      </c>
      <c r="BH166" s="138">
        <f t="shared" si="17"/>
        <v>0</v>
      </c>
      <c r="BI166" s="138">
        <f t="shared" si="18"/>
        <v>0</v>
      </c>
      <c r="BJ166" s="13" t="s">
        <v>82</v>
      </c>
      <c r="BK166" s="138">
        <f t="shared" si="19"/>
        <v>0</v>
      </c>
      <c r="BL166" s="13" t="s">
        <v>141</v>
      </c>
      <c r="BM166" s="137" t="s">
        <v>261</v>
      </c>
    </row>
    <row r="167" spans="2:65" s="1" customFormat="1" ht="37.9" customHeight="1">
      <c r="B167" s="28"/>
      <c r="C167" s="125" t="s">
        <v>262</v>
      </c>
      <c r="D167" s="125" t="s">
        <v>123</v>
      </c>
      <c r="E167" s="126" t="s">
        <v>263</v>
      </c>
      <c r="F167" s="127" t="s">
        <v>264</v>
      </c>
      <c r="G167" s="128" t="s">
        <v>126</v>
      </c>
      <c r="H167" s="129">
        <v>47</v>
      </c>
      <c r="I167" s="130"/>
      <c r="J167" s="131">
        <f t="shared" si="10"/>
        <v>0</v>
      </c>
      <c r="K167" s="132"/>
      <c r="L167" s="28"/>
      <c r="M167" s="133" t="s">
        <v>1</v>
      </c>
      <c r="N167" s="134" t="s">
        <v>39</v>
      </c>
      <c r="P167" s="135">
        <f t="shared" si="11"/>
        <v>0</v>
      </c>
      <c r="Q167" s="135">
        <v>3.4000000000000002E-4</v>
      </c>
      <c r="R167" s="135">
        <f t="shared" si="12"/>
        <v>1.5980000000000001E-2</v>
      </c>
      <c r="S167" s="135">
        <v>0</v>
      </c>
      <c r="T167" s="136">
        <f t="shared" si="13"/>
        <v>0</v>
      </c>
      <c r="AR167" s="137" t="s">
        <v>141</v>
      </c>
      <c r="AT167" s="137" t="s">
        <v>123</v>
      </c>
      <c r="AU167" s="137" t="s">
        <v>84</v>
      </c>
      <c r="AY167" s="13" t="s">
        <v>120</v>
      </c>
      <c r="BE167" s="138">
        <f t="shared" si="14"/>
        <v>0</v>
      </c>
      <c r="BF167" s="138">
        <f t="shared" si="15"/>
        <v>0</v>
      </c>
      <c r="BG167" s="138">
        <f t="shared" si="16"/>
        <v>0</v>
      </c>
      <c r="BH167" s="138">
        <f t="shared" si="17"/>
        <v>0</v>
      </c>
      <c r="BI167" s="138">
        <f t="shared" si="18"/>
        <v>0</v>
      </c>
      <c r="BJ167" s="13" t="s">
        <v>82</v>
      </c>
      <c r="BK167" s="138">
        <f t="shared" si="19"/>
        <v>0</v>
      </c>
      <c r="BL167" s="13" t="s">
        <v>141</v>
      </c>
      <c r="BM167" s="137" t="s">
        <v>265</v>
      </c>
    </row>
    <row r="168" spans="2:65" s="1" customFormat="1" ht="37.9" customHeight="1">
      <c r="B168" s="28"/>
      <c r="C168" s="125" t="s">
        <v>266</v>
      </c>
      <c r="D168" s="125" t="s">
        <v>123</v>
      </c>
      <c r="E168" s="126" t="s">
        <v>267</v>
      </c>
      <c r="F168" s="127" t="s">
        <v>268</v>
      </c>
      <c r="G168" s="128" t="s">
        <v>126</v>
      </c>
      <c r="H168" s="129">
        <v>86</v>
      </c>
      <c r="I168" s="130"/>
      <c r="J168" s="131">
        <f t="shared" si="10"/>
        <v>0</v>
      </c>
      <c r="K168" s="132"/>
      <c r="L168" s="28"/>
      <c r="M168" s="133" t="s">
        <v>1</v>
      </c>
      <c r="N168" s="134" t="s">
        <v>39</v>
      </c>
      <c r="P168" s="135">
        <f t="shared" si="11"/>
        <v>0</v>
      </c>
      <c r="Q168" s="135">
        <v>1E-4</v>
      </c>
      <c r="R168" s="135">
        <f t="shared" si="12"/>
        <v>8.6E-3</v>
      </c>
      <c r="S168" s="135">
        <v>0</v>
      </c>
      <c r="T168" s="136">
        <f t="shared" si="13"/>
        <v>0</v>
      </c>
      <c r="AR168" s="137" t="s">
        <v>141</v>
      </c>
      <c r="AT168" s="137" t="s">
        <v>123</v>
      </c>
      <c r="AU168" s="137" t="s">
        <v>84</v>
      </c>
      <c r="AY168" s="13" t="s">
        <v>120</v>
      </c>
      <c r="BE168" s="138">
        <f t="shared" si="14"/>
        <v>0</v>
      </c>
      <c r="BF168" s="138">
        <f t="shared" si="15"/>
        <v>0</v>
      </c>
      <c r="BG168" s="138">
        <f t="shared" si="16"/>
        <v>0</v>
      </c>
      <c r="BH168" s="138">
        <f t="shared" si="17"/>
        <v>0</v>
      </c>
      <c r="BI168" s="138">
        <f t="shared" si="18"/>
        <v>0</v>
      </c>
      <c r="BJ168" s="13" t="s">
        <v>82</v>
      </c>
      <c r="BK168" s="138">
        <f t="shared" si="19"/>
        <v>0</v>
      </c>
      <c r="BL168" s="13" t="s">
        <v>141</v>
      </c>
      <c r="BM168" s="137" t="s">
        <v>269</v>
      </c>
    </row>
    <row r="169" spans="2:65" s="1" customFormat="1" ht="37.9" customHeight="1">
      <c r="B169" s="28"/>
      <c r="C169" s="125" t="s">
        <v>270</v>
      </c>
      <c r="D169" s="125" t="s">
        <v>123</v>
      </c>
      <c r="E169" s="126" t="s">
        <v>271</v>
      </c>
      <c r="F169" s="127" t="s">
        <v>272</v>
      </c>
      <c r="G169" s="128" t="s">
        <v>126</v>
      </c>
      <c r="H169" s="129">
        <v>25</v>
      </c>
      <c r="I169" s="130"/>
      <c r="J169" s="131">
        <f t="shared" si="10"/>
        <v>0</v>
      </c>
      <c r="K169" s="132"/>
      <c r="L169" s="28"/>
      <c r="M169" s="133" t="s">
        <v>1</v>
      </c>
      <c r="N169" s="134" t="s">
        <v>39</v>
      </c>
      <c r="P169" s="135">
        <f t="shared" si="11"/>
        <v>0</v>
      </c>
      <c r="Q169" s="135">
        <v>1.1E-4</v>
      </c>
      <c r="R169" s="135">
        <f t="shared" si="12"/>
        <v>2.7500000000000003E-3</v>
      </c>
      <c r="S169" s="135">
        <v>0</v>
      </c>
      <c r="T169" s="136">
        <f t="shared" si="13"/>
        <v>0</v>
      </c>
      <c r="AR169" s="137" t="s">
        <v>141</v>
      </c>
      <c r="AT169" s="137" t="s">
        <v>123</v>
      </c>
      <c r="AU169" s="137" t="s">
        <v>84</v>
      </c>
      <c r="AY169" s="13" t="s">
        <v>120</v>
      </c>
      <c r="BE169" s="138">
        <f t="shared" si="14"/>
        <v>0</v>
      </c>
      <c r="BF169" s="138">
        <f t="shared" si="15"/>
        <v>0</v>
      </c>
      <c r="BG169" s="138">
        <f t="shared" si="16"/>
        <v>0</v>
      </c>
      <c r="BH169" s="138">
        <f t="shared" si="17"/>
        <v>0</v>
      </c>
      <c r="BI169" s="138">
        <f t="shared" si="18"/>
        <v>0</v>
      </c>
      <c r="BJ169" s="13" t="s">
        <v>82</v>
      </c>
      <c r="BK169" s="138">
        <f t="shared" si="19"/>
        <v>0</v>
      </c>
      <c r="BL169" s="13" t="s">
        <v>141</v>
      </c>
      <c r="BM169" s="137" t="s">
        <v>273</v>
      </c>
    </row>
    <row r="170" spans="2:65" s="1" customFormat="1" ht="37.9" customHeight="1">
      <c r="B170" s="28"/>
      <c r="C170" s="125" t="s">
        <v>274</v>
      </c>
      <c r="D170" s="125" t="s">
        <v>123</v>
      </c>
      <c r="E170" s="126" t="s">
        <v>275</v>
      </c>
      <c r="F170" s="127" t="s">
        <v>276</v>
      </c>
      <c r="G170" s="128" t="s">
        <v>126</v>
      </c>
      <c r="H170" s="129">
        <v>44</v>
      </c>
      <c r="I170" s="130"/>
      <c r="J170" s="131">
        <f t="shared" si="10"/>
        <v>0</v>
      </c>
      <c r="K170" s="132"/>
      <c r="L170" s="28"/>
      <c r="M170" s="133" t="s">
        <v>1</v>
      </c>
      <c r="N170" s="134" t="s">
        <v>39</v>
      </c>
      <c r="P170" s="135">
        <f t="shared" si="11"/>
        <v>0</v>
      </c>
      <c r="Q170" s="135">
        <v>1.6000000000000001E-4</v>
      </c>
      <c r="R170" s="135">
        <f t="shared" si="12"/>
        <v>7.0400000000000003E-3</v>
      </c>
      <c r="S170" s="135">
        <v>0</v>
      </c>
      <c r="T170" s="136">
        <f t="shared" si="13"/>
        <v>0</v>
      </c>
      <c r="AR170" s="137" t="s">
        <v>141</v>
      </c>
      <c r="AT170" s="137" t="s">
        <v>123</v>
      </c>
      <c r="AU170" s="137" t="s">
        <v>84</v>
      </c>
      <c r="AY170" s="13" t="s">
        <v>120</v>
      </c>
      <c r="BE170" s="138">
        <f t="shared" si="14"/>
        <v>0</v>
      </c>
      <c r="BF170" s="138">
        <f t="shared" si="15"/>
        <v>0</v>
      </c>
      <c r="BG170" s="138">
        <f t="shared" si="16"/>
        <v>0</v>
      </c>
      <c r="BH170" s="138">
        <f t="shared" si="17"/>
        <v>0</v>
      </c>
      <c r="BI170" s="138">
        <f t="shared" si="18"/>
        <v>0</v>
      </c>
      <c r="BJ170" s="13" t="s">
        <v>82</v>
      </c>
      <c r="BK170" s="138">
        <f t="shared" si="19"/>
        <v>0</v>
      </c>
      <c r="BL170" s="13" t="s">
        <v>141</v>
      </c>
      <c r="BM170" s="137" t="s">
        <v>277</v>
      </c>
    </row>
    <row r="171" spans="2:65" s="1" customFormat="1" ht="16.5" customHeight="1">
      <c r="B171" s="28"/>
      <c r="C171" s="125" t="s">
        <v>278</v>
      </c>
      <c r="D171" s="125" t="s">
        <v>123</v>
      </c>
      <c r="E171" s="126" t="s">
        <v>279</v>
      </c>
      <c r="F171" s="127" t="s">
        <v>280</v>
      </c>
      <c r="G171" s="128" t="s">
        <v>132</v>
      </c>
      <c r="H171" s="129">
        <v>44</v>
      </c>
      <c r="I171" s="130"/>
      <c r="J171" s="131">
        <f t="shared" si="10"/>
        <v>0</v>
      </c>
      <c r="K171" s="132"/>
      <c r="L171" s="28"/>
      <c r="M171" s="133" t="s">
        <v>1</v>
      </c>
      <c r="N171" s="134" t="s">
        <v>39</v>
      </c>
      <c r="P171" s="135">
        <f t="shared" si="11"/>
        <v>0</v>
      </c>
      <c r="Q171" s="135">
        <v>0</v>
      </c>
      <c r="R171" s="135">
        <f t="shared" si="12"/>
        <v>0</v>
      </c>
      <c r="S171" s="135">
        <v>0</v>
      </c>
      <c r="T171" s="136">
        <f t="shared" si="13"/>
        <v>0</v>
      </c>
      <c r="AR171" s="137" t="s">
        <v>141</v>
      </c>
      <c r="AT171" s="137" t="s">
        <v>123</v>
      </c>
      <c r="AU171" s="137" t="s">
        <v>84</v>
      </c>
      <c r="AY171" s="13" t="s">
        <v>120</v>
      </c>
      <c r="BE171" s="138">
        <f t="shared" si="14"/>
        <v>0</v>
      </c>
      <c r="BF171" s="138">
        <f t="shared" si="15"/>
        <v>0</v>
      </c>
      <c r="BG171" s="138">
        <f t="shared" si="16"/>
        <v>0</v>
      </c>
      <c r="BH171" s="138">
        <f t="shared" si="17"/>
        <v>0</v>
      </c>
      <c r="BI171" s="138">
        <f t="shared" si="18"/>
        <v>0</v>
      </c>
      <c r="BJ171" s="13" t="s">
        <v>82</v>
      </c>
      <c r="BK171" s="138">
        <f t="shared" si="19"/>
        <v>0</v>
      </c>
      <c r="BL171" s="13" t="s">
        <v>141</v>
      </c>
      <c r="BM171" s="137" t="s">
        <v>281</v>
      </c>
    </row>
    <row r="172" spans="2:65" s="1" customFormat="1" ht="24.2" customHeight="1">
      <c r="B172" s="28"/>
      <c r="C172" s="125" t="s">
        <v>282</v>
      </c>
      <c r="D172" s="125" t="s">
        <v>123</v>
      </c>
      <c r="E172" s="126" t="s">
        <v>283</v>
      </c>
      <c r="F172" s="127" t="s">
        <v>284</v>
      </c>
      <c r="G172" s="128" t="s">
        <v>132</v>
      </c>
      <c r="H172" s="129">
        <v>2</v>
      </c>
      <c r="I172" s="130"/>
      <c r="J172" s="131">
        <f t="shared" si="10"/>
        <v>0</v>
      </c>
      <c r="K172" s="132"/>
      <c r="L172" s="28"/>
      <c r="M172" s="133" t="s">
        <v>1</v>
      </c>
      <c r="N172" s="134" t="s">
        <v>39</v>
      </c>
      <c r="P172" s="135">
        <f t="shared" si="11"/>
        <v>0</v>
      </c>
      <c r="Q172" s="135">
        <v>0</v>
      </c>
      <c r="R172" s="135">
        <f t="shared" si="12"/>
        <v>0</v>
      </c>
      <c r="S172" s="135">
        <v>0</v>
      </c>
      <c r="T172" s="136">
        <f t="shared" si="13"/>
        <v>0</v>
      </c>
      <c r="AR172" s="137" t="s">
        <v>141</v>
      </c>
      <c r="AT172" s="137" t="s">
        <v>123</v>
      </c>
      <c r="AU172" s="137" t="s">
        <v>84</v>
      </c>
      <c r="AY172" s="13" t="s">
        <v>120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82</v>
      </c>
      <c r="BK172" s="138">
        <f t="shared" si="19"/>
        <v>0</v>
      </c>
      <c r="BL172" s="13" t="s">
        <v>141</v>
      </c>
      <c r="BM172" s="137" t="s">
        <v>285</v>
      </c>
    </row>
    <row r="173" spans="2:65" s="1" customFormat="1" ht="21.75" customHeight="1">
      <c r="B173" s="28"/>
      <c r="C173" s="125" t="s">
        <v>286</v>
      </c>
      <c r="D173" s="125" t="s">
        <v>123</v>
      </c>
      <c r="E173" s="126" t="s">
        <v>287</v>
      </c>
      <c r="F173" s="127" t="s">
        <v>288</v>
      </c>
      <c r="G173" s="128" t="s">
        <v>132</v>
      </c>
      <c r="H173" s="129">
        <v>44</v>
      </c>
      <c r="I173" s="130"/>
      <c r="J173" s="131">
        <f t="shared" si="10"/>
        <v>0</v>
      </c>
      <c r="K173" s="132"/>
      <c r="L173" s="28"/>
      <c r="M173" s="133" t="s">
        <v>1</v>
      </c>
      <c r="N173" s="134" t="s">
        <v>39</v>
      </c>
      <c r="P173" s="135">
        <f t="shared" si="11"/>
        <v>0</v>
      </c>
      <c r="Q173" s="135">
        <v>1.7000000000000001E-4</v>
      </c>
      <c r="R173" s="135">
        <f t="shared" si="12"/>
        <v>7.4800000000000005E-3</v>
      </c>
      <c r="S173" s="135">
        <v>0</v>
      </c>
      <c r="T173" s="136">
        <f t="shared" si="13"/>
        <v>0</v>
      </c>
      <c r="AR173" s="137" t="s">
        <v>141</v>
      </c>
      <c r="AT173" s="137" t="s">
        <v>123</v>
      </c>
      <c r="AU173" s="137" t="s">
        <v>84</v>
      </c>
      <c r="AY173" s="13" t="s">
        <v>120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82</v>
      </c>
      <c r="BK173" s="138">
        <f t="shared" si="19"/>
        <v>0</v>
      </c>
      <c r="BL173" s="13" t="s">
        <v>141</v>
      </c>
      <c r="BM173" s="137" t="s">
        <v>289</v>
      </c>
    </row>
    <row r="174" spans="2:65" s="1" customFormat="1" ht="24.2" customHeight="1">
      <c r="B174" s="28"/>
      <c r="C174" s="125" t="s">
        <v>290</v>
      </c>
      <c r="D174" s="125" t="s">
        <v>123</v>
      </c>
      <c r="E174" s="126" t="s">
        <v>291</v>
      </c>
      <c r="F174" s="127" t="s">
        <v>292</v>
      </c>
      <c r="G174" s="128" t="s">
        <v>132</v>
      </c>
      <c r="H174" s="129">
        <v>2</v>
      </c>
      <c r="I174" s="130"/>
      <c r="J174" s="131">
        <f t="shared" si="10"/>
        <v>0</v>
      </c>
      <c r="K174" s="132"/>
      <c r="L174" s="28"/>
      <c r="M174" s="133" t="s">
        <v>1</v>
      </c>
      <c r="N174" s="134" t="s">
        <v>39</v>
      </c>
      <c r="P174" s="135">
        <f t="shared" si="11"/>
        <v>0</v>
      </c>
      <c r="Q174" s="135">
        <v>1E-4</v>
      </c>
      <c r="R174" s="135">
        <f t="shared" si="12"/>
        <v>2.0000000000000001E-4</v>
      </c>
      <c r="S174" s="135">
        <v>0</v>
      </c>
      <c r="T174" s="136">
        <f t="shared" si="13"/>
        <v>0</v>
      </c>
      <c r="AR174" s="137" t="s">
        <v>141</v>
      </c>
      <c r="AT174" s="137" t="s">
        <v>123</v>
      </c>
      <c r="AU174" s="137" t="s">
        <v>84</v>
      </c>
      <c r="AY174" s="13" t="s">
        <v>120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82</v>
      </c>
      <c r="BK174" s="138">
        <f t="shared" si="19"/>
        <v>0</v>
      </c>
      <c r="BL174" s="13" t="s">
        <v>141</v>
      </c>
      <c r="BM174" s="137" t="s">
        <v>293</v>
      </c>
    </row>
    <row r="175" spans="2:65" s="1" customFormat="1" ht="24.2" customHeight="1">
      <c r="B175" s="28"/>
      <c r="C175" s="125" t="s">
        <v>294</v>
      </c>
      <c r="D175" s="125" t="s">
        <v>123</v>
      </c>
      <c r="E175" s="126" t="s">
        <v>295</v>
      </c>
      <c r="F175" s="127" t="s">
        <v>296</v>
      </c>
      <c r="G175" s="128" t="s">
        <v>132</v>
      </c>
      <c r="H175" s="129">
        <v>1</v>
      </c>
      <c r="I175" s="130"/>
      <c r="J175" s="131">
        <f t="shared" si="10"/>
        <v>0</v>
      </c>
      <c r="K175" s="132"/>
      <c r="L175" s="28"/>
      <c r="M175" s="133" t="s">
        <v>1</v>
      </c>
      <c r="N175" s="134" t="s">
        <v>39</v>
      </c>
      <c r="P175" s="135">
        <f t="shared" si="11"/>
        <v>0</v>
      </c>
      <c r="Q175" s="135">
        <v>1.8000000000000001E-4</v>
      </c>
      <c r="R175" s="135">
        <f t="shared" si="12"/>
        <v>1.8000000000000001E-4</v>
      </c>
      <c r="S175" s="135">
        <v>0</v>
      </c>
      <c r="T175" s="136">
        <f t="shared" si="13"/>
        <v>0</v>
      </c>
      <c r="AR175" s="137" t="s">
        <v>141</v>
      </c>
      <c r="AT175" s="137" t="s">
        <v>123</v>
      </c>
      <c r="AU175" s="137" t="s">
        <v>84</v>
      </c>
      <c r="AY175" s="13" t="s">
        <v>120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82</v>
      </c>
      <c r="BK175" s="138">
        <f t="shared" si="19"/>
        <v>0</v>
      </c>
      <c r="BL175" s="13" t="s">
        <v>141</v>
      </c>
      <c r="BM175" s="137" t="s">
        <v>297</v>
      </c>
    </row>
    <row r="176" spans="2:65" s="1" customFormat="1" ht="24.2" customHeight="1">
      <c r="B176" s="28"/>
      <c r="C176" s="125" t="s">
        <v>298</v>
      </c>
      <c r="D176" s="125" t="s">
        <v>123</v>
      </c>
      <c r="E176" s="126" t="s">
        <v>299</v>
      </c>
      <c r="F176" s="127" t="s">
        <v>300</v>
      </c>
      <c r="G176" s="128" t="s">
        <v>132</v>
      </c>
      <c r="H176" s="129">
        <v>4</v>
      </c>
      <c r="I176" s="130"/>
      <c r="J176" s="131">
        <f t="shared" si="10"/>
        <v>0</v>
      </c>
      <c r="K176" s="132"/>
      <c r="L176" s="28"/>
      <c r="M176" s="133" t="s">
        <v>1</v>
      </c>
      <c r="N176" s="134" t="s">
        <v>39</v>
      </c>
      <c r="P176" s="135">
        <f t="shared" si="11"/>
        <v>0</v>
      </c>
      <c r="Q176" s="135">
        <v>2.9999999999999997E-4</v>
      </c>
      <c r="R176" s="135">
        <f t="shared" si="12"/>
        <v>1.1999999999999999E-3</v>
      </c>
      <c r="S176" s="135">
        <v>0</v>
      </c>
      <c r="T176" s="136">
        <f t="shared" si="13"/>
        <v>0</v>
      </c>
      <c r="AR176" s="137" t="s">
        <v>141</v>
      </c>
      <c r="AT176" s="137" t="s">
        <v>123</v>
      </c>
      <c r="AU176" s="137" t="s">
        <v>84</v>
      </c>
      <c r="AY176" s="13" t="s">
        <v>120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82</v>
      </c>
      <c r="BK176" s="138">
        <f t="shared" si="19"/>
        <v>0</v>
      </c>
      <c r="BL176" s="13" t="s">
        <v>141</v>
      </c>
      <c r="BM176" s="137" t="s">
        <v>301</v>
      </c>
    </row>
    <row r="177" spans="2:65" s="1" customFormat="1" ht="16.5" customHeight="1">
      <c r="B177" s="28"/>
      <c r="C177" s="125" t="s">
        <v>302</v>
      </c>
      <c r="D177" s="125" t="s">
        <v>123</v>
      </c>
      <c r="E177" s="126" t="s">
        <v>303</v>
      </c>
      <c r="F177" s="127" t="s">
        <v>304</v>
      </c>
      <c r="G177" s="128" t="s">
        <v>132</v>
      </c>
      <c r="H177" s="129">
        <v>4</v>
      </c>
      <c r="I177" s="130"/>
      <c r="J177" s="131">
        <f t="shared" si="10"/>
        <v>0</v>
      </c>
      <c r="K177" s="132"/>
      <c r="L177" s="28"/>
      <c r="M177" s="133" t="s">
        <v>1</v>
      </c>
      <c r="N177" s="134" t="s">
        <v>39</v>
      </c>
      <c r="P177" s="135">
        <f t="shared" si="11"/>
        <v>0</v>
      </c>
      <c r="Q177" s="135">
        <v>9.7000000000000005E-4</v>
      </c>
      <c r="R177" s="135">
        <f t="shared" si="12"/>
        <v>3.8800000000000002E-3</v>
      </c>
      <c r="S177" s="135">
        <v>0</v>
      </c>
      <c r="T177" s="136">
        <f t="shared" si="13"/>
        <v>0</v>
      </c>
      <c r="AR177" s="137" t="s">
        <v>141</v>
      </c>
      <c r="AT177" s="137" t="s">
        <v>123</v>
      </c>
      <c r="AU177" s="137" t="s">
        <v>84</v>
      </c>
      <c r="AY177" s="13" t="s">
        <v>120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82</v>
      </c>
      <c r="BK177" s="138">
        <f t="shared" si="19"/>
        <v>0</v>
      </c>
      <c r="BL177" s="13" t="s">
        <v>141</v>
      </c>
      <c r="BM177" s="137" t="s">
        <v>305</v>
      </c>
    </row>
    <row r="178" spans="2:65" s="1" customFormat="1" ht="21.75" customHeight="1">
      <c r="B178" s="28"/>
      <c r="C178" s="125" t="s">
        <v>306</v>
      </c>
      <c r="D178" s="125" t="s">
        <v>123</v>
      </c>
      <c r="E178" s="126" t="s">
        <v>307</v>
      </c>
      <c r="F178" s="127" t="s">
        <v>308</v>
      </c>
      <c r="G178" s="128" t="s">
        <v>126</v>
      </c>
      <c r="H178" s="129">
        <v>202</v>
      </c>
      <c r="I178" s="130"/>
      <c r="J178" s="131">
        <f t="shared" si="10"/>
        <v>0</v>
      </c>
      <c r="K178" s="132"/>
      <c r="L178" s="28"/>
      <c r="M178" s="133" t="s">
        <v>1</v>
      </c>
      <c r="N178" s="134" t="s">
        <v>39</v>
      </c>
      <c r="P178" s="135">
        <f t="shared" si="11"/>
        <v>0</v>
      </c>
      <c r="Q178" s="135">
        <v>1.0000000000000001E-5</v>
      </c>
      <c r="R178" s="135">
        <f t="shared" si="12"/>
        <v>2.0200000000000001E-3</v>
      </c>
      <c r="S178" s="135">
        <v>0</v>
      </c>
      <c r="T178" s="136">
        <f t="shared" si="13"/>
        <v>0</v>
      </c>
      <c r="AR178" s="137" t="s">
        <v>141</v>
      </c>
      <c r="AT178" s="137" t="s">
        <v>123</v>
      </c>
      <c r="AU178" s="137" t="s">
        <v>84</v>
      </c>
      <c r="AY178" s="13" t="s">
        <v>120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82</v>
      </c>
      <c r="BK178" s="138">
        <f t="shared" si="19"/>
        <v>0</v>
      </c>
      <c r="BL178" s="13" t="s">
        <v>141</v>
      </c>
      <c r="BM178" s="137" t="s">
        <v>309</v>
      </c>
    </row>
    <row r="179" spans="2:65" s="1" customFormat="1" ht="24.2" customHeight="1">
      <c r="B179" s="28"/>
      <c r="C179" s="125" t="s">
        <v>310</v>
      </c>
      <c r="D179" s="125" t="s">
        <v>123</v>
      </c>
      <c r="E179" s="126" t="s">
        <v>311</v>
      </c>
      <c r="F179" s="127" t="s">
        <v>312</v>
      </c>
      <c r="G179" s="128" t="s">
        <v>126</v>
      </c>
      <c r="H179" s="129">
        <v>202</v>
      </c>
      <c r="I179" s="130"/>
      <c r="J179" s="131">
        <f t="shared" si="10"/>
        <v>0</v>
      </c>
      <c r="K179" s="132"/>
      <c r="L179" s="28"/>
      <c r="M179" s="133" t="s">
        <v>1</v>
      </c>
      <c r="N179" s="134" t="s">
        <v>39</v>
      </c>
      <c r="P179" s="135">
        <f t="shared" si="11"/>
        <v>0</v>
      </c>
      <c r="Q179" s="135">
        <v>2.0000000000000002E-5</v>
      </c>
      <c r="R179" s="135">
        <f t="shared" si="12"/>
        <v>4.0400000000000002E-3</v>
      </c>
      <c r="S179" s="135">
        <v>0</v>
      </c>
      <c r="T179" s="136">
        <f t="shared" si="13"/>
        <v>0</v>
      </c>
      <c r="AR179" s="137" t="s">
        <v>141</v>
      </c>
      <c r="AT179" s="137" t="s">
        <v>123</v>
      </c>
      <c r="AU179" s="137" t="s">
        <v>84</v>
      </c>
      <c r="AY179" s="13" t="s">
        <v>120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82</v>
      </c>
      <c r="BK179" s="138">
        <f t="shared" si="19"/>
        <v>0</v>
      </c>
      <c r="BL179" s="13" t="s">
        <v>141</v>
      </c>
      <c r="BM179" s="137" t="s">
        <v>313</v>
      </c>
    </row>
    <row r="180" spans="2:65" s="1" customFormat="1" ht="24.2" customHeight="1">
      <c r="B180" s="28"/>
      <c r="C180" s="125" t="s">
        <v>314</v>
      </c>
      <c r="D180" s="125" t="s">
        <v>123</v>
      </c>
      <c r="E180" s="126" t="s">
        <v>315</v>
      </c>
      <c r="F180" s="127" t="s">
        <v>316</v>
      </c>
      <c r="G180" s="128" t="s">
        <v>209</v>
      </c>
      <c r="H180" s="129">
        <v>0.114</v>
      </c>
      <c r="I180" s="130"/>
      <c r="J180" s="131">
        <f t="shared" si="10"/>
        <v>0</v>
      </c>
      <c r="K180" s="132"/>
      <c r="L180" s="28"/>
      <c r="M180" s="133" t="s">
        <v>1</v>
      </c>
      <c r="N180" s="134" t="s">
        <v>39</v>
      </c>
      <c r="P180" s="135">
        <f t="shared" si="11"/>
        <v>0</v>
      </c>
      <c r="Q180" s="135">
        <v>0</v>
      </c>
      <c r="R180" s="135">
        <f t="shared" si="12"/>
        <v>0</v>
      </c>
      <c r="S180" s="135">
        <v>0</v>
      </c>
      <c r="T180" s="136">
        <f t="shared" si="13"/>
        <v>0</v>
      </c>
      <c r="AR180" s="137" t="s">
        <v>141</v>
      </c>
      <c r="AT180" s="137" t="s">
        <v>123</v>
      </c>
      <c r="AU180" s="137" t="s">
        <v>84</v>
      </c>
      <c r="AY180" s="13" t="s">
        <v>120</v>
      </c>
      <c r="BE180" s="138">
        <f t="shared" si="14"/>
        <v>0</v>
      </c>
      <c r="BF180" s="138">
        <f t="shared" si="15"/>
        <v>0</v>
      </c>
      <c r="BG180" s="138">
        <f t="shared" si="16"/>
        <v>0</v>
      </c>
      <c r="BH180" s="138">
        <f t="shared" si="17"/>
        <v>0</v>
      </c>
      <c r="BI180" s="138">
        <f t="shared" si="18"/>
        <v>0</v>
      </c>
      <c r="BJ180" s="13" t="s">
        <v>82</v>
      </c>
      <c r="BK180" s="138">
        <f t="shared" si="19"/>
        <v>0</v>
      </c>
      <c r="BL180" s="13" t="s">
        <v>141</v>
      </c>
      <c r="BM180" s="137" t="s">
        <v>317</v>
      </c>
    </row>
    <row r="181" spans="2:65" s="1" customFormat="1" ht="16.5" customHeight="1">
      <c r="B181" s="28"/>
      <c r="C181" s="125" t="s">
        <v>318</v>
      </c>
      <c r="D181" s="125" t="s">
        <v>123</v>
      </c>
      <c r="E181" s="126" t="s">
        <v>319</v>
      </c>
      <c r="F181" s="127" t="s">
        <v>320</v>
      </c>
      <c r="G181" s="128" t="s">
        <v>214</v>
      </c>
      <c r="H181" s="129">
        <v>6</v>
      </c>
      <c r="I181" s="130"/>
      <c r="J181" s="131">
        <f t="shared" si="10"/>
        <v>0</v>
      </c>
      <c r="K181" s="132"/>
      <c r="L181" s="28"/>
      <c r="M181" s="133" t="s">
        <v>1</v>
      </c>
      <c r="N181" s="134" t="s">
        <v>39</v>
      </c>
      <c r="P181" s="135">
        <f t="shared" si="11"/>
        <v>0</v>
      </c>
      <c r="Q181" s="135">
        <v>2.9E-4</v>
      </c>
      <c r="R181" s="135">
        <f t="shared" si="12"/>
        <v>1.74E-3</v>
      </c>
      <c r="S181" s="135">
        <v>0</v>
      </c>
      <c r="T181" s="136">
        <f t="shared" si="13"/>
        <v>0</v>
      </c>
      <c r="AR181" s="137" t="s">
        <v>141</v>
      </c>
      <c r="AT181" s="137" t="s">
        <v>123</v>
      </c>
      <c r="AU181" s="137" t="s">
        <v>84</v>
      </c>
      <c r="AY181" s="13" t="s">
        <v>120</v>
      </c>
      <c r="BE181" s="138">
        <f t="shared" si="14"/>
        <v>0</v>
      </c>
      <c r="BF181" s="138">
        <f t="shared" si="15"/>
        <v>0</v>
      </c>
      <c r="BG181" s="138">
        <f t="shared" si="16"/>
        <v>0</v>
      </c>
      <c r="BH181" s="138">
        <f t="shared" si="17"/>
        <v>0</v>
      </c>
      <c r="BI181" s="138">
        <f t="shared" si="18"/>
        <v>0</v>
      </c>
      <c r="BJ181" s="13" t="s">
        <v>82</v>
      </c>
      <c r="BK181" s="138">
        <f t="shared" si="19"/>
        <v>0</v>
      </c>
      <c r="BL181" s="13" t="s">
        <v>141</v>
      </c>
      <c r="BM181" s="137" t="s">
        <v>321</v>
      </c>
    </row>
    <row r="182" spans="2:65" s="1" customFormat="1" ht="24.2" customHeight="1">
      <c r="B182" s="28"/>
      <c r="C182" s="125" t="s">
        <v>322</v>
      </c>
      <c r="D182" s="125" t="s">
        <v>123</v>
      </c>
      <c r="E182" s="126" t="s">
        <v>323</v>
      </c>
      <c r="F182" s="127" t="s">
        <v>324</v>
      </c>
      <c r="G182" s="128" t="s">
        <v>209</v>
      </c>
      <c r="H182" s="129">
        <v>0.32500000000000001</v>
      </c>
      <c r="I182" s="130"/>
      <c r="J182" s="131">
        <f t="shared" si="10"/>
        <v>0</v>
      </c>
      <c r="K182" s="132"/>
      <c r="L182" s="28"/>
      <c r="M182" s="133" t="s">
        <v>1</v>
      </c>
      <c r="N182" s="134" t="s">
        <v>39</v>
      </c>
      <c r="P182" s="135">
        <f t="shared" si="11"/>
        <v>0</v>
      </c>
      <c r="Q182" s="135">
        <v>0</v>
      </c>
      <c r="R182" s="135">
        <f t="shared" si="12"/>
        <v>0</v>
      </c>
      <c r="S182" s="135">
        <v>0</v>
      </c>
      <c r="T182" s="136">
        <f t="shared" si="13"/>
        <v>0</v>
      </c>
      <c r="AR182" s="137" t="s">
        <v>141</v>
      </c>
      <c r="AT182" s="137" t="s">
        <v>123</v>
      </c>
      <c r="AU182" s="137" t="s">
        <v>84</v>
      </c>
      <c r="AY182" s="13" t="s">
        <v>120</v>
      </c>
      <c r="BE182" s="138">
        <f t="shared" si="14"/>
        <v>0</v>
      </c>
      <c r="BF182" s="138">
        <f t="shared" si="15"/>
        <v>0</v>
      </c>
      <c r="BG182" s="138">
        <f t="shared" si="16"/>
        <v>0</v>
      </c>
      <c r="BH182" s="138">
        <f t="shared" si="17"/>
        <v>0</v>
      </c>
      <c r="BI182" s="138">
        <f t="shared" si="18"/>
        <v>0</v>
      </c>
      <c r="BJ182" s="13" t="s">
        <v>82</v>
      </c>
      <c r="BK182" s="138">
        <f t="shared" si="19"/>
        <v>0</v>
      </c>
      <c r="BL182" s="13" t="s">
        <v>141</v>
      </c>
      <c r="BM182" s="137" t="s">
        <v>325</v>
      </c>
    </row>
    <row r="183" spans="2:65" s="11" customFormat="1" ht="22.9" customHeight="1">
      <c r="B183" s="113"/>
      <c r="D183" s="114" t="s">
        <v>73</v>
      </c>
      <c r="E183" s="123" t="s">
        <v>326</v>
      </c>
      <c r="F183" s="123" t="s">
        <v>327</v>
      </c>
      <c r="I183" s="116"/>
      <c r="J183" s="124">
        <f>BK183</f>
        <v>0</v>
      </c>
      <c r="L183" s="113"/>
      <c r="M183" s="118"/>
      <c r="P183" s="119">
        <f>SUM(P184:P195)</f>
        <v>0</v>
      </c>
      <c r="R183" s="119">
        <f>SUM(R184:R195)</f>
        <v>8.0549999999999997E-2</v>
      </c>
      <c r="T183" s="120">
        <f>SUM(T184:T195)</f>
        <v>3.2250000000000001E-2</v>
      </c>
      <c r="AR183" s="114" t="s">
        <v>84</v>
      </c>
      <c r="AT183" s="121" t="s">
        <v>73</v>
      </c>
      <c r="AU183" s="121" t="s">
        <v>82</v>
      </c>
      <c r="AY183" s="114" t="s">
        <v>120</v>
      </c>
      <c r="BK183" s="122">
        <f>SUM(BK184:BK195)</f>
        <v>0</v>
      </c>
    </row>
    <row r="184" spans="2:65" s="1" customFormat="1" ht="24.2" customHeight="1">
      <c r="B184" s="28"/>
      <c r="C184" s="125" t="s">
        <v>328</v>
      </c>
      <c r="D184" s="125" t="s">
        <v>123</v>
      </c>
      <c r="E184" s="126" t="s">
        <v>329</v>
      </c>
      <c r="F184" s="127" t="s">
        <v>330</v>
      </c>
      <c r="G184" s="128" t="s">
        <v>126</v>
      </c>
      <c r="H184" s="129">
        <v>18</v>
      </c>
      <c r="I184" s="130"/>
      <c r="J184" s="131">
        <f t="shared" ref="J184:J195" si="20">ROUND(I184*H184,2)</f>
        <v>0</v>
      </c>
      <c r="K184" s="132"/>
      <c r="L184" s="28"/>
      <c r="M184" s="133" t="s">
        <v>1</v>
      </c>
      <c r="N184" s="134" t="s">
        <v>39</v>
      </c>
      <c r="P184" s="135">
        <f t="shared" ref="P184:P195" si="21">O184*H184</f>
        <v>0</v>
      </c>
      <c r="Q184" s="135">
        <v>1.47E-3</v>
      </c>
      <c r="R184" s="135">
        <f t="shared" ref="R184:R195" si="22">Q184*H184</f>
        <v>2.6459999999999997E-2</v>
      </c>
      <c r="S184" s="135">
        <v>0</v>
      </c>
      <c r="T184" s="136">
        <f t="shared" ref="T184:T195" si="23">S184*H184</f>
        <v>0</v>
      </c>
      <c r="AR184" s="137" t="s">
        <v>141</v>
      </c>
      <c r="AT184" s="137" t="s">
        <v>123</v>
      </c>
      <c r="AU184" s="137" t="s">
        <v>84</v>
      </c>
      <c r="AY184" s="13" t="s">
        <v>120</v>
      </c>
      <c r="BE184" s="138">
        <f t="shared" ref="BE184:BE195" si="24">IF(N184="základní",J184,0)</f>
        <v>0</v>
      </c>
      <c r="BF184" s="138">
        <f t="shared" ref="BF184:BF195" si="25">IF(N184="snížená",J184,0)</f>
        <v>0</v>
      </c>
      <c r="BG184" s="138">
        <f t="shared" ref="BG184:BG195" si="26">IF(N184="zákl. přenesená",J184,0)</f>
        <v>0</v>
      </c>
      <c r="BH184" s="138">
        <f t="shared" ref="BH184:BH195" si="27">IF(N184="sníž. přenesená",J184,0)</f>
        <v>0</v>
      </c>
      <c r="BI184" s="138">
        <f t="shared" ref="BI184:BI195" si="28">IF(N184="nulová",J184,0)</f>
        <v>0</v>
      </c>
      <c r="BJ184" s="13" t="s">
        <v>82</v>
      </c>
      <c r="BK184" s="138">
        <f t="shared" ref="BK184:BK195" si="29">ROUND(I184*H184,2)</f>
        <v>0</v>
      </c>
      <c r="BL184" s="13" t="s">
        <v>141</v>
      </c>
      <c r="BM184" s="137" t="s">
        <v>331</v>
      </c>
    </row>
    <row r="185" spans="2:65" s="1" customFormat="1" ht="24.2" customHeight="1">
      <c r="B185" s="28"/>
      <c r="C185" s="125" t="s">
        <v>332</v>
      </c>
      <c r="D185" s="125" t="s">
        <v>123</v>
      </c>
      <c r="E185" s="126" t="s">
        <v>333</v>
      </c>
      <c r="F185" s="127" t="s">
        <v>334</v>
      </c>
      <c r="G185" s="128" t="s">
        <v>126</v>
      </c>
      <c r="H185" s="129">
        <v>12.6</v>
      </c>
      <c r="I185" s="130"/>
      <c r="J185" s="131">
        <f t="shared" si="20"/>
        <v>0</v>
      </c>
      <c r="K185" s="132"/>
      <c r="L185" s="28"/>
      <c r="M185" s="133" t="s">
        <v>1</v>
      </c>
      <c r="N185" s="134" t="s">
        <v>39</v>
      </c>
      <c r="P185" s="135">
        <f t="shared" si="21"/>
        <v>0</v>
      </c>
      <c r="Q185" s="135">
        <v>2.7000000000000001E-3</v>
      </c>
      <c r="R185" s="135">
        <f t="shared" si="22"/>
        <v>3.4020000000000002E-2</v>
      </c>
      <c r="S185" s="135">
        <v>0</v>
      </c>
      <c r="T185" s="136">
        <f t="shared" si="23"/>
        <v>0</v>
      </c>
      <c r="AR185" s="137" t="s">
        <v>141</v>
      </c>
      <c r="AT185" s="137" t="s">
        <v>123</v>
      </c>
      <c r="AU185" s="137" t="s">
        <v>84</v>
      </c>
      <c r="AY185" s="13" t="s">
        <v>120</v>
      </c>
      <c r="BE185" s="138">
        <f t="shared" si="24"/>
        <v>0</v>
      </c>
      <c r="BF185" s="138">
        <f t="shared" si="25"/>
        <v>0</v>
      </c>
      <c r="BG185" s="138">
        <f t="shared" si="26"/>
        <v>0</v>
      </c>
      <c r="BH185" s="138">
        <f t="shared" si="27"/>
        <v>0</v>
      </c>
      <c r="BI185" s="138">
        <f t="shared" si="28"/>
        <v>0</v>
      </c>
      <c r="BJ185" s="13" t="s">
        <v>82</v>
      </c>
      <c r="BK185" s="138">
        <f t="shared" si="29"/>
        <v>0</v>
      </c>
      <c r="BL185" s="13" t="s">
        <v>141</v>
      </c>
      <c r="BM185" s="137" t="s">
        <v>335</v>
      </c>
    </row>
    <row r="186" spans="2:65" s="1" customFormat="1" ht="24.2" customHeight="1">
      <c r="B186" s="28"/>
      <c r="C186" s="125" t="s">
        <v>336</v>
      </c>
      <c r="D186" s="125" t="s">
        <v>123</v>
      </c>
      <c r="E186" s="126" t="s">
        <v>337</v>
      </c>
      <c r="F186" s="127" t="s">
        <v>338</v>
      </c>
      <c r="G186" s="128" t="s">
        <v>126</v>
      </c>
      <c r="H186" s="129">
        <v>15</v>
      </c>
      <c r="I186" s="130"/>
      <c r="J186" s="131">
        <f t="shared" si="20"/>
        <v>0</v>
      </c>
      <c r="K186" s="132"/>
      <c r="L186" s="28"/>
      <c r="M186" s="133" t="s">
        <v>1</v>
      </c>
      <c r="N186" s="134" t="s">
        <v>39</v>
      </c>
      <c r="P186" s="135">
        <f t="shared" si="21"/>
        <v>0</v>
      </c>
      <c r="Q186" s="135">
        <v>1.1E-4</v>
      </c>
      <c r="R186" s="135">
        <f t="shared" si="22"/>
        <v>1.65E-3</v>
      </c>
      <c r="S186" s="135">
        <v>2.15E-3</v>
      </c>
      <c r="T186" s="136">
        <f t="shared" si="23"/>
        <v>3.2250000000000001E-2</v>
      </c>
      <c r="AR186" s="137" t="s">
        <v>141</v>
      </c>
      <c r="AT186" s="137" t="s">
        <v>123</v>
      </c>
      <c r="AU186" s="137" t="s">
        <v>84</v>
      </c>
      <c r="AY186" s="13" t="s">
        <v>120</v>
      </c>
      <c r="BE186" s="138">
        <f t="shared" si="24"/>
        <v>0</v>
      </c>
      <c r="BF186" s="138">
        <f t="shared" si="25"/>
        <v>0</v>
      </c>
      <c r="BG186" s="138">
        <f t="shared" si="26"/>
        <v>0</v>
      </c>
      <c r="BH186" s="138">
        <f t="shared" si="27"/>
        <v>0</v>
      </c>
      <c r="BI186" s="138">
        <f t="shared" si="28"/>
        <v>0</v>
      </c>
      <c r="BJ186" s="13" t="s">
        <v>82</v>
      </c>
      <c r="BK186" s="138">
        <f t="shared" si="29"/>
        <v>0</v>
      </c>
      <c r="BL186" s="13" t="s">
        <v>141</v>
      </c>
      <c r="BM186" s="137" t="s">
        <v>339</v>
      </c>
    </row>
    <row r="187" spans="2:65" s="1" customFormat="1" ht="16.5" customHeight="1">
      <c r="B187" s="28"/>
      <c r="C187" s="125" t="s">
        <v>340</v>
      </c>
      <c r="D187" s="125" t="s">
        <v>123</v>
      </c>
      <c r="E187" s="126" t="s">
        <v>341</v>
      </c>
      <c r="F187" s="127" t="s">
        <v>342</v>
      </c>
      <c r="G187" s="128" t="s">
        <v>126</v>
      </c>
      <c r="H187" s="129">
        <v>3</v>
      </c>
      <c r="I187" s="130"/>
      <c r="J187" s="131">
        <f t="shared" si="20"/>
        <v>0</v>
      </c>
      <c r="K187" s="132"/>
      <c r="L187" s="28"/>
      <c r="M187" s="133" t="s">
        <v>1</v>
      </c>
      <c r="N187" s="134" t="s">
        <v>39</v>
      </c>
      <c r="P187" s="135">
        <f t="shared" si="21"/>
        <v>0</v>
      </c>
      <c r="Q187" s="135">
        <v>2.5600000000000002E-3</v>
      </c>
      <c r="R187" s="135">
        <f t="shared" si="22"/>
        <v>7.6800000000000011E-3</v>
      </c>
      <c r="S187" s="135">
        <v>0</v>
      </c>
      <c r="T187" s="136">
        <f t="shared" si="23"/>
        <v>0</v>
      </c>
      <c r="AR187" s="137" t="s">
        <v>141</v>
      </c>
      <c r="AT187" s="137" t="s">
        <v>123</v>
      </c>
      <c r="AU187" s="137" t="s">
        <v>84</v>
      </c>
      <c r="AY187" s="13" t="s">
        <v>120</v>
      </c>
      <c r="BE187" s="138">
        <f t="shared" si="24"/>
        <v>0</v>
      </c>
      <c r="BF187" s="138">
        <f t="shared" si="25"/>
        <v>0</v>
      </c>
      <c r="BG187" s="138">
        <f t="shared" si="26"/>
        <v>0</v>
      </c>
      <c r="BH187" s="138">
        <f t="shared" si="27"/>
        <v>0</v>
      </c>
      <c r="BI187" s="138">
        <f t="shared" si="28"/>
        <v>0</v>
      </c>
      <c r="BJ187" s="13" t="s">
        <v>82</v>
      </c>
      <c r="BK187" s="138">
        <f t="shared" si="29"/>
        <v>0</v>
      </c>
      <c r="BL187" s="13" t="s">
        <v>141</v>
      </c>
      <c r="BM187" s="137" t="s">
        <v>343</v>
      </c>
    </row>
    <row r="188" spans="2:65" s="1" customFormat="1" ht="37.9" customHeight="1">
      <c r="B188" s="28"/>
      <c r="C188" s="125" t="s">
        <v>344</v>
      </c>
      <c r="D188" s="125" t="s">
        <v>123</v>
      </c>
      <c r="E188" s="126" t="s">
        <v>345</v>
      </c>
      <c r="F188" s="127" t="s">
        <v>346</v>
      </c>
      <c r="G188" s="128" t="s">
        <v>347</v>
      </c>
      <c r="H188" s="129">
        <v>1</v>
      </c>
      <c r="I188" s="130"/>
      <c r="J188" s="131">
        <f t="shared" si="20"/>
        <v>0</v>
      </c>
      <c r="K188" s="132"/>
      <c r="L188" s="28"/>
      <c r="M188" s="133" t="s">
        <v>1</v>
      </c>
      <c r="N188" s="134" t="s">
        <v>39</v>
      </c>
      <c r="P188" s="135">
        <f t="shared" si="21"/>
        <v>0</v>
      </c>
      <c r="Q188" s="135">
        <v>2.15E-3</v>
      </c>
      <c r="R188" s="135">
        <f t="shared" si="22"/>
        <v>2.15E-3</v>
      </c>
      <c r="S188" s="135">
        <v>0</v>
      </c>
      <c r="T188" s="136">
        <f t="shared" si="23"/>
        <v>0</v>
      </c>
      <c r="AR188" s="137" t="s">
        <v>141</v>
      </c>
      <c r="AT188" s="137" t="s">
        <v>123</v>
      </c>
      <c r="AU188" s="137" t="s">
        <v>84</v>
      </c>
      <c r="AY188" s="13" t="s">
        <v>120</v>
      </c>
      <c r="BE188" s="138">
        <f t="shared" si="24"/>
        <v>0</v>
      </c>
      <c r="BF188" s="138">
        <f t="shared" si="25"/>
        <v>0</v>
      </c>
      <c r="BG188" s="138">
        <f t="shared" si="26"/>
        <v>0</v>
      </c>
      <c r="BH188" s="138">
        <f t="shared" si="27"/>
        <v>0</v>
      </c>
      <c r="BI188" s="138">
        <f t="shared" si="28"/>
        <v>0</v>
      </c>
      <c r="BJ188" s="13" t="s">
        <v>82</v>
      </c>
      <c r="BK188" s="138">
        <f t="shared" si="29"/>
        <v>0</v>
      </c>
      <c r="BL188" s="13" t="s">
        <v>141</v>
      </c>
      <c r="BM188" s="137" t="s">
        <v>348</v>
      </c>
    </row>
    <row r="189" spans="2:65" s="1" customFormat="1" ht="44.25" customHeight="1">
      <c r="B189" s="28"/>
      <c r="C189" s="125" t="s">
        <v>349</v>
      </c>
      <c r="D189" s="125" t="s">
        <v>123</v>
      </c>
      <c r="E189" s="126" t="s">
        <v>350</v>
      </c>
      <c r="F189" s="127" t="s">
        <v>351</v>
      </c>
      <c r="G189" s="128" t="s">
        <v>347</v>
      </c>
      <c r="H189" s="129">
        <v>2</v>
      </c>
      <c r="I189" s="130"/>
      <c r="J189" s="131">
        <f t="shared" si="20"/>
        <v>0</v>
      </c>
      <c r="K189" s="132"/>
      <c r="L189" s="28"/>
      <c r="M189" s="133" t="s">
        <v>1</v>
      </c>
      <c r="N189" s="134" t="s">
        <v>39</v>
      </c>
      <c r="P189" s="135">
        <f t="shared" si="21"/>
        <v>0</v>
      </c>
      <c r="Q189" s="135">
        <v>3.2499999999999999E-3</v>
      </c>
      <c r="R189" s="135">
        <f t="shared" si="22"/>
        <v>6.4999999999999997E-3</v>
      </c>
      <c r="S189" s="135">
        <v>0</v>
      </c>
      <c r="T189" s="136">
        <f t="shared" si="23"/>
        <v>0</v>
      </c>
      <c r="AR189" s="137" t="s">
        <v>141</v>
      </c>
      <c r="AT189" s="137" t="s">
        <v>123</v>
      </c>
      <c r="AU189" s="137" t="s">
        <v>84</v>
      </c>
      <c r="AY189" s="13" t="s">
        <v>120</v>
      </c>
      <c r="BE189" s="138">
        <f t="shared" si="24"/>
        <v>0</v>
      </c>
      <c r="BF189" s="138">
        <f t="shared" si="25"/>
        <v>0</v>
      </c>
      <c r="BG189" s="138">
        <f t="shared" si="26"/>
        <v>0</v>
      </c>
      <c r="BH189" s="138">
        <f t="shared" si="27"/>
        <v>0</v>
      </c>
      <c r="BI189" s="138">
        <f t="shared" si="28"/>
        <v>0</v>
      </c>
      <c r="BJ189" s="13" t="s">
        <v>82</v>
      </c>
      <c r="BK189" s="138">
        <f t="shared" si="29"/>
        <v>0</v>
      </c>
      <c r="BL189" s="13" t="s">
        <v>141</v>
      </c>
      <c r="BM189" s="137" t="s">
        <v>352</v>
      </c>
    </row>
    <row r="190" spans="2:65" s="1" customFormat="1" ht="16.5" customHeight="1">
      <c r="B190" s="28"/>
      <c r="C190" s="125" t="s">
        <v>353</v>
      </c>
      <c r="D190" s="125" t="s">
        <v>123</v>
      </c>
      <c r="E190" s="126" t="s">
        <v>354</v>
      </c>
      <c r="F190" s="127" t="s">
        <v>355</v>
      </c>
      <c r="G190" s="128" t="s">
        <v>132</v>
      </c>
      <c r="H190" s="129">
        <v>2</v>
      </c>
      <c r="I190" s="130"/>
      <c r="J190" s="131">
        <f t="shared" si="20"/>
        <v>0</v>
      </c>
      <c r="K190" s="132"/>
      <c r="L190" s="28"/>
      <c r="M190" s="133" t="s">
        <v>1</v>
      </c>
      <c r="N190" s="134" t="s">
        <v>39</v>
      </c>
      <c r="P190" s="135">
        <f t="shared" si="21"/>
        <v>0</v>
      </c>
      <c r="Q190" s="135">
        <v>0</v>
      </c>
      <c r="R190" s="135">
        <f t="shared" si="22"/>
        <v>0</v>
      </c>
      <c r="S190" s="135">
        <v>0</v>
      </c>
      <c r="T190" s="136">
        <f t="shared" si="23"/>
        <v>0</v>
      </c>
      <c r="AR190" s="137" t="s">
        <v>141</v>
      </c>
      <c r="AT190" s="137" t="s">
        <v>123</v>
      </c>
      <c r="AU190" s="137" t="s">
        <v>84</v>
      </c>
      <c r="AY190" s="13" t="s">
        <v>120</v>
      </c>
      <c r="BE190" s="138">
        <f t="shared" si="24"/>
        <v>0</v>
      </c>
      <c r="BF190" s="138">
        <f t="shared" si="25"/>
        <v>0</v>
      </c>
      <c r="BG190" s="138">
        <f t="shared" si="26"/>
        <v>0</v>
      </c>
      <c r="BH190" s="138">
        <f t="shared" si="27"/>
        <v>0</v>
      </c>
      <c r="BI190" s="138">
        <f t="shared" si="28"/>
        <v>0</v>
      </c>
      <c r="BJ190" s="13" t="s">
        <v>82</v>
      </c>
      <c r="BK190" s="138">
        <f t="shared" si="29"/>
        <v>0</v>
      </c>
      <c r="BL190" s="13" t="s">
        <v>141</v>
      </c>
      <c r="BM190" s="137" t="s">
        <v>356</v>
      </c>
    </row>
    <row r="191" spans="2:65" s="1" customFormat="1" ht="24.2" customHeight="1">
      <c r="B191" s="28"/>
      <c r="C191" s="125" t="s">
        <v>357</v>
      </c>
      <c r="D191" s="125" t="s">
        <v>123</v>
      </c>
      <c r="E191" s="126" t="s">
        <v>358</v>
      </c>
      <c r="F191" s="127" t="s">
        <v>359</v>
      </c>
      <c r="G191" s="128" t="s">
        <v>132</v>
      </c>
      <c r="H191" s="129">
        <v>4</v>
      </c>
      <c r="I191" s="130"/>
      <c r="J191" s="131">
        <f t="shared" si="20"/>
        <v>0</v>
      </c>
      <c r="K191" s="132"/>
      <c r="L191" s="28"/>
      <c r="M191" s="133" t="s">
        <v>1</v>
      </c>
      <c r="N191" s="134" t="s">
        <v>39</v>
      </c>
      <c r="P191" s="135">
        <f t="shared" si="21"/>
        <v>0</v>
      </c>
      <c r="Q191" s="135">
        <v>1.8000000000000001E-4</v>
      </c>
      <c r="R191" s="135">
        <f t="shared" si="22"/>
        <v>7.2000000000000005E-4</v>
      </c>
      <c r="S191" s="135">
        <v>0</v>
      </c>
      <c r="T191" s="136">
        <f t="shared" si="23"/>
        <v>0</v>
      </c>
      <c r="AR191" s="137" t="s">
        <v>141</v>
      </c>
      <c r="AT191" s="137" t="s">
        <v>123</v>
      </c>
      <c r="AU191" s="137" t="s">
        <v>84</v>
      </c>
      <c r="AY191" s="13" t="s">
        <v>120</v>
      </c>
      <c r="BE191" s="138">
        <f t="shared" si="24"/>
        <v>0</v>
      </c>
      <c r="BF191" s="138">
        <f t="shared" si="25"/>
        <v>0</v>
      </c>
      <c r="BG191" s="138">
        <f t="shared" si="26"/>
        <v>0</v>
      </c>
      <c r="BH191" s="138">
        <f t="shared" si="27"/>
        <v>0</v>
      </c>
      <c r="BI191" s="138">
        <f t="shared" si="28"/>
        <v>0</v>
      </c>
      <c r="BJ191" s="13" t="s">
        <v>82</v>
      </c>
      <c r="BK191" s="138">
        <f t="shared" si="29"/>
        <v>0</v>
      </c>
      <c r="BL191" s="13" t="s">
        <v>141</v>
      </c>
      <c r="BM191" s="137" t="s">
        <v>360</v>
      </c>
    </row>
    <row r="192" spans="2:65" s="1" customFormat="1" ht="24.2" customHeight="1">
      <c r="B192" s="28"/>
      <c r="C192" s="125" t="s">
        <v>361</v>
      </c>
      <c r="D192" s="125" t="s">
        <v>123</v>
      </c>
      <c r="E192" s="126" t="s">
        <v>362</v>
      </c>
      <c r="F192" s="127" t="s">
        <v>363</v>
      </c>
      <c r="G192" s="128" t="s">
        <v>132</v>
      </c>
      <c r="H192" s="129">
        <v>2</v>
      </c>
      <c r="I192" s="130"/>
      <c r="J192" s="131">
        <f t="shared" si="20"/>
        <v>0</v>
      </c>
      <c r="K192" s="132"/>
      <c r="L192" s="28"/>
      <c r="M192" s="133" t="s">
        <v>1</v>
      </c>
      <c r="N192" s="134" t="s">
        <v>39</v>
      </c>
      <c r="P192" s="135">
        <f t="shared" si="21"/>
        <v>0</v>
      </c>
      <c r="Q192" s="135">
        <v>2.5000000000000001E-4</v>
      </c>
      <c r="R192" s="135">
        <f t="shared" si="22"/>
        <v>5.0000000000000001E-4</v>
      </c>
      <c r="S192" s="135">
        <v>0</v>
      </c>
      <c r="T192" s="136">
        <f t="shared" si="23"/>
        <v>0</v>
      </c>
      <c r="AR192" s="137" t="s">
        <v>141</v>
      </c>
      <c r="AT192" s="137" t="s">
        <v>123</v>
      </c>
      <c r="AU192" s="137" t="s">
        <v>84</v>
      </c>
      <c r="AY192" s="13" t="s">
        <v>120</v>
      </c>
      <c r="BE192" s="138">
        <f t="shared" si="24"/>
        <v>0</v>
      </c>
      <c r="BF192" s="138">
        <f t="shared" si="25"/>
        <v>0</v>
      </c>
      <c r="BG192" s="138">
        <f t="shared" si="26"/>
        <v>0</v>
      </c>
      <c r="BH192" s="138">
        <f t="shared" si="27"/>
        <v>0</v>
      </c>
      <c r="BI192" s="138">
        <f t="shared" si="28"/>
        <v>0</v>
      </c>
      <c r="BJ192" s="13" t="s">
        <v>82</v>
      </c>
      <c r="BK192" s="138">
        <f t="shared" si="29"/>
        <v>0</v>
      </c>
      <c r="BL192" s="13" t="s">
        <v>141</v>
      </c>
      <c r="BM192" s="137" t="s">
        <v>364</v>
      </c>
    </row>
    <row r="193" spans="2:65" s="1" customFormat="1" ht="24.2" customHeight="1">
      <c r="B193" s="28"/>
      <c r="C193" s="125" t="s">
        <v>365</v>
      </c>
      <c r="D193" s="125" t="s">
        <v>123</v>
      </c>
      <c r="E193" s="126" t="s">
        <v>366</v>
      </c>
      <c r="F193" s="127" t="s">
        <v>367</v>
      </c>
      <c r="G193" s="128" t="s">
        <v>209</v>
      </c>
      <c r="H193" s="129">
        <v>3.2000000000000001E-2</v>
      </c>
      <c r="I193" s="130"/>
      <c r="J193" s="131">
        <f t="shared" si="20"/>
        <v>0</v>
      </c>
      <c r="K193" s="132"/>
      <c r="L193" s="28"/>
      <c r="M193" s="133" t="s">
        <v>1</v>
      </c>
      <c r="N193" s="134" t="s">
        <v>39</v>
      </c>
      <c r="P193" s="135">
        <f t="shared" si="21"/>
        <v>0</v>
      </c>
      <c r="Q193" s="135">
        <v>0</v>
      </c>
      <c r="R193" s="135">
        <f t="shared" si="22"/>
        <v>0</v>
      </c>
      <c r="S193" s="135">
        <v>0</v>
      </c>
      <c r="T193" s="136">
        <f t="shared" si="23"/>
        <v>0</v>
      </c>
      <c r="AR193" s="137" t="s">
        <v>141</v>
      </c>
      <c r="AT193" s="137" t="s">
        <v>123</v>
      </c>
      <c r="AU193" s="137" t="s">
        <v>84</v>
      </c>
      <c r="AY193" s="13" t="s">
        <v>120</v>
      </c>
      <c r="BE193" s="138">
        <f t="shared" si="24"/>
        <v>0</v>
      </c>
      <c r="BF193" s="138">
        <f t="shared" si="25"/>
        <v>0</v>
      </c>
      <c r="BG193" s="138">
        <f t="shared" si="26"/>
        <v>0</v>
      </c>
      <c r="BH193" s="138">
        <f t="shared" si="27"/>
        <v>0</v>
      </c>
      <c r="BI193" s="138">
        <f t="shared" si="28"/>
        <v>0</v>
      </c>
      <c r="BJ193" s="13" t="s">
        <v>82</v>
      </c>
      <c r="BK193" s="138">
        <f t="shared" si="29"/>
        <v>0</v>
      </c>
      <c r="BL193" s="13" t="s">
        <v>141</v>
      </c>
      <c r="BM193" s="137" t="s">
        <v>368</v>
      </c>
    </row>
    <row r="194" spans="2:65" s="1" customFormat="1" ht="16.5" customHeight="1">
      <c r="B194" s="28"/>
      <c r="C194" s="125" t="s">
        <v>369</v>
      </c>
      <c r="D194" s="125" t="s">
        <v>123</v>
      </c>
      <c r="E194" s="126" t="s">
        <v>370</v>
      </c>
      <c r="F194" s="127" t="s">
        <v>371</v>
      </c>
      <c r="G194" s="128" t="s">
        <v>214</v>
      </c>
      <c r="H194" s="129">
        <v>3</v>
      </c>
      <c r="I194" s="130"/>
      <c r="J194" s="131">
        <f t="shared" si="20"/>
        <v>0</v>
      </c>
      <c r="K194" s="132"/>
      <c r="L194" s="28"/>
      <c r="M194" s="133" t="s">
        <v>1</v>
      </c>
      <c r="N194" s="134" t="s">
        <v>39</v>
      </c>
      <c r="P194" s="135">
        <f t="shared" si="21"/>
        <v>0</v>
      </c>
      <c r="Q194" s="135">
        <v>2.9E-4</v>
      </c>
      <c r="R194" s="135">
        <f t="shared" si="22"/>
        <v>8.7000000000000001E-4</v>
      </c>
      <c r="S194" s="135">
        <v>0</v>
      </c>
      <c r="T194" s="136">
        <f t="shared" si="23"/>
        <v>0</v>
      </c>
      <c r="AR194" s="137" t="s">
        <v>141</v>
      </c>
      <c r="AT194" s="137" t="s">
        <v>123</v>
      </c>
      <c r="AU194" s="137" t="s">
        <v>84</v>
      </c>
      <c r="AY194" s="13" t="s">
        <v>120</v>
      </c>
      <c r="BE194" s="138">
        <f t="shared" si="24"/>
        <v>0</v>
      </c>
      <c r="BF194" s="138">
        <f t="shared" si="25"/>
        <v>0</v>
      </c>
      <c r="BG194" s="138">
        <f t="shared" si="26"/>
        <v>0</v>
      </c>
      <c r="BH194" s="138">
        <f t="shared" si="27"/>
        <v>0</v>
      </c>
      <c r="BI194" s="138">
        <f t="shared" si="28"/>
        <v>0</v>
      </c>
      <c r="BJ194" s="13" t="s">
        <v>82</v>
      </c>
      <c r="BK194" s="138">
        <f t="shared" si="29"/>
        <v>0</v>
      </c>
      <c r="BL194" s="13" t="s">
        <v>141</v>
      </c>
      <c r="BM194" s="137" t="s">
        <v>372</v>
      </c>
    </row>
    <row r="195" spans="2:65" s="1" customFormat="1" ht="24.2" customHeight="1">
      <c r="B195" s="28"/>
      <c r="C195" s="125" t="s">
        <v>373</v>
      </c>
      <c r="D195" s="125" t="s">
        <v>123</v>
      </c>
      <c r="E195" s="126" t="s">
        <v>374</v>
      </c>
      <c r="F195" s="127" t="s">
        <v>375</v>
      </c>
      <c r="G195" s="128" t="s">
        <v>209</v>
      </c>
      <c r="H195" s="129">
        <v>8.1000000000000003E-2</v>
      </c>
      <c r="I195" s="130"/>
      <c r="J195" s="131">
        <f t="shared" si="20"/>
        <v>0</v>
      </c>
      <c r="K195" s="132"/>
      <c r="L195" s="28"/>
      <c r="M195" s="133" t="s">
        <v>1</v>
      </c>
      <c r="N195" s="134" t="s">
        <v>39</v>
      </c>
      <c r="P195" s="135">
        <f t="shared" si="21"/>
        <v>0</v>
      </c>
      <c r="Q195" s="135">
        <v>0</v>
      </c>
      <c r="R195" s="135">
        <f t="shared" si="22"/>
        <v>0</v>
      </c>
      <c r="S195" s="135">
        <v>0</v>
      </c>
      <c r="T195" s="136">
        <f t="shared" si="23"/>
        <v>0</v>
      </c>
      <c r="AR195" s="137" t="s">
        <v>141</v>
      </c>
      <c r="AT195" s="137" t="s">
        <v>123</v>
      </c>
      <c r="AU195" s="137" t="s">
        <v>84</v>
      </c>
      <c r="AY195" s="13" t="s">
        <v>120</v>
      </c>
      <c r="BE195" s="138">
        <f t="shared" si="24"/>
        <v>0</v>
      </c>
      <c r="BF195" s="138">
        <f t="shared" si="25"/>
        <v>0</v>
      </c>
      <c r="BG195" s="138">
        <f t="shared" si="26"/>
        <v>0</v>
      </c>
      <c r="BH195" s="138">
        <f t="shared" si="27"/>
        <v>0</v>
      </c>
      <c r="BI195" s="138">
        <f t="shared" si="28"/>
        <v>0</v>
      </c>
      <c r="BJ195" s="13" t="s">
        <v>82</v>
      </c>
      <c r="BK195" s="138">
        <f t="shared" si="29"/>
        <v>0</v>
      </c>
      <c r="BL195" s="13" t="s">
        <v>141</v>
      </c>
      <c r="BM195" s="137" t="s">
        <v>376</v>
      </c>
    </row>
    <row r="196" spans="2:65" s="11" customFormat="1" ht="22.9" customHeight="1">
      <c r="B196" s="113"/>
      <c r="D196" s="114" t="s">
        <v>73</v>
      </c>
      <c r="E196" s="123" t="s">
        <v>377</v>
      </c>
      <c r="F196" s="123" t="s">
        <v>378</v>
      </c>
      <c r="I196" s="116"/>
      <c r="J196" s="124">
        <f>BK196</f>
        <v>0</v>
      </c>
      <c r="L196" s="113"/>
      <c r="M196" s="118"/>
      <c r="P196" s="119">
        <f>SUM(P197:P227)</f>
        <v>0</v>
      </c>
      <c r="R196" s="119">
        <f>SUM(R197:R227)</f>
        <v>0.97964000000000018</v>
      </c>
      <c r="T196" s="120">
        <f>SUM(T197:T227)</f>
        <v>0.72070999999999996</v>
      </c>
      <c r="AR196" s="114" t="s">
        <v>84</v>
      </c>
      <c r="AT196" s="121" t="s">
        <v>73</v>
      </c>
      <c r="AU196" s="121" t="s">
        <v>82</v>
      </c>
      <c r="AY196" s="114" t="s">
        <v>120</v>
      </c>
      <c r="BK196" s="122">
        <f>SUM(BK197:BK227)</f>
        <v>0</v>
      </c>
    </row>
    <row r="197" spans="2:65" s="1" customFormat="1" ht="16.5" customHeight="1">
      <c r="B197" s="28"/>
      <c r="C197" s="125" t="s">
        <v>379</v>
      </c>
      <c r="D197" s="125" t="s">
        <v>123</v>
      </c>
      <c r="E197" s="126" t="s">
        <v>380</v>
      </c>
      <c r="F197" s="127" t="s">
        <v>381</v>
      </c>
      <c r="G197" s="128" t="s">
        <v>347</v>
      </c>
      <c r="H197" s="129">
        <v>5</v>
      </c>
      <c r="I197" s="130"/>
      <c r="J197" s="131">
        <f t="shared" ref="J197:J227" si="30">ROUND(I197*H197,2)</f>
        <v>0</v>
      </c>
      <c r="K197" s="132"/>
      <c r="L197" s="28"/>
      <c r="M197" s="133" t="s">
        <v>1</v>
      </c>
      <c r="N197" s="134" t="s">
        <v>39</v>
      </c>
      <c r="P197" s="135">
        <f t="shared" ref="P197:P227" si="31">O197*H197</f>
        <v>0</v>
      </c>
      <c r="Q197" s="135">
        <v>0</v>
      </c>
      <c r="R197" s="135">
        <f t="shared" ref="R197:R227" si="32">Q197*H197</f>
        <v>0</v>
      </c>
      <c r="S197" s="135">
        <v>3.4200000000000001E-2</v>
      </c>
      <c r="T197" s="136">
        <f t="shared" ref="T197:T227" si="33">S197*H197</f>
        <v>0.17100000000000001</v>
      </c>
      <c r="AR197" s="137" t="s">
        <v>141</v>
      </c>
      <c r="AT197" s="137" t="s">
        <v>123</v>
      </c>
      <c r="AU197" s="137" t="s">
        <v>84</v>
      </c>
      <c r="AY197" s="13" t="s">
        <v>120</v>
      </c>
      <c r="BE197" s="138">
        <f t="shared" ref="BE197:BE227" si="34">IF(N197="základní",J197,0)</f>
        <v>0</v>
      </c>
      <c r="BF197" s="138">
        <f t="shared" ref="BF197:BF227" si="35">IF(N197="snížená",J197,0)</f>
        <v>0</v>
      </c>
      <c r="BG197" s="138">
        <f t="shared" ref="BG197:BG227" si="36">IF(N197="zákl. přenesená",J197,0)</f>
        <v>0</v>
      </c>
      <c r="BH197" s="138">
        <f t="shared" ref="BH197:BH227" si="37">IF(N197="sníž. přenesená",J197,0)</f>
        <v>0</v>
      </c>
      <c r="BI197" s="138">
        <f t="shared" ref="BI197:BI227" si="38">IF(N197="nulová",J197,0)</f>
        <v>0</v>
      </c>
      <c r="BJ197" s="13" t="s">
        <v>82</v>
      </c>
      <c r="BK197" s="138">
        <f t="shared" ref="BK197:BK227" si="39">ROUND(I197*H197,2)</f>
        <v>0</v>
      </c>
      <c r="BL197" s="13" t="s">
        <v>141</v>
      </c>
      <c r="BM197" s="137" t="s">
        <v>382</v>
      </c>
    </row>
    <row r="198" spans="2:65" s="1" customFormat="1" ht="24.2" customHeight="1">
      <c r="B198" s="28"/>
      <c r="C198" s="125" t="s">
        <v>383</v>
      </c>
      <c r="D198" s="125" t="s">
        <v>123</v>
      </c>
      <c r="E198" s="126" t="s">
        <v>384</v>
      </c>
      <c r="F198" s="127" t="s">
        <v>385</v>
      </c>
      <c r="G198" s="128" t="s">
        <v>347</v>
      </c>
      <c r="H198" s="129">
        <v>9</v>
      </c>
      <c r="I198" s="130"/>
      <c r="J198" s="131">
        <f t="shared" si="30"/>
        <v>0</v>
      </c>
      <c r="K198" s="132"/>
      <c r="L198" s="28"/>
      <c r="M198" s="133" t="s">
        <v>1</v>
      </c>
      <c r="N198" s="134" t="s">
        <v>39</v>
      </c>
      <c r="P198" s="135">
        <f t="shared" si="31"/>
        <v>0</v>
      </c>
      <c r="Q198" s="135">
        <v>1.7469999999999999E-2</v>
      </c>
      <c r="R198" s="135">
        <f t="shared" si="32"/>
        <v>0.15722999999999998</v>
      </c>
      <c r="S198" s="135">
        <v>0</v>
      </c>
      <c r="T198" s="136">
        <f t="shared" si="33"/>
        <v>0</v>
      </c>
      <c r="AR198" s="137" t="s">
        <v>141</v>
      </c>
      <c r="AT198" s="137" t="s">
        <v>123</v>
      </c>
      <c r="AU198" s="137" t="s">
        <v>84</v>
      </c>
      <c r="AY198" s="13" t="s">
        <v>120</v>
      </c>
      <c r="BE198" s="138">
        <f t="shared" si="34"/>
        <v>0</v>
      </c>
      <c r="BF198" s="138">
        <f t="shared" si="35"/>
        <v>0</v>
      </c>
      <c r="BG198" s="138">
        <f t="shared" si="36"/>
        <v>0</v>
      </c>
      <c r="BH198" s="138">
        <f t="shared" si="37"/>
        <v>0</v>
      </c>
      <c r="BI198" s="138">
        <f t="shared" si="38"/>
        <v>0</v>
      </c>
      <c r="BJ198" s="13" t="s">
        <v>82</v>
      </c>
      <c r="BK198" s="138">
        <f t="shared" si="39"/>
        <v>0</v>
      </c>
      <c r="BL198" s="13" t="s">
        <v>141</v>
      </c>
      <c r="BM198" s="137" t="s">
        <v>386</v>
      </c>
    </row>
    <row r="199" spans="2:65" s="1" customFormat="1" ht="24.2" customHeight="1">
      <c r="B199" s="28"/>
      <c r="C199" s="125" t="s">
        <v>387</v>
      </c>
      <c r="D199" s="125" t="s">
        <v>123</v>
      </c>
      <c r="E199" s="126" t="s">
        <v>388</v>
      </c>
      <c r="F199" s="127" t="s">
        <v>389</v>
      </c>
      <c r="G199" s="128" t="s">
        <v>347</v>
      </c>
      <c r="H199" s="129">
        <v>5</v>
      </c>
      <c r="I199" s="130"/>
      <c r="J199" s="131">
        <f t="shared" si="30"/>
        <v>0</v>
      </c>
      <c r="K199" s="132"/>
      <c r="L199" s="28"/>
      <c r="M199" s="133" t="s">
        <v>1</v>
      </c>
      <c r="N199" s="134" t="s">
        <v>39</v>
      </c>
      <c r="P199" s="135">
        <f t="shared" si="31"/>
        <v>0</v>
      </c>
      <c r="Q199" s="135">
        <v>1.908E-2</v>
      </c>
      <c r="R199" s="135">
        <f t="shared" si="32"/>
        <v>9.5399999999999999E-2</v>
      </c>
      <c r="S199" s="135">
        <v>0</v>
      </c>
      <c r="T199" s="136">
        <f t="shared" si="33"/>
        <v>0</v>
      </c>
      <c r="AR199" s="137" t="s">
        <v>141</v>
      </c>
      <c r="AT199" s="137" t="s">
        <v>123</v>
      </c>
      <c r="AU199" s="137" t="s">
        <v>84</v>
      </c>
      <c r="AY199" s="13" t="s">
        <v>120</v>
      </c>
      <c r="BE199" s="138">
        <f t="shared" si="34"/>
        <v>0</v>
      </c>
      <c r="BF199" s="138">
        <f t="shared" si="35"/>
        <v>0</v>
      </c>
      <c r="BG199" s="138">
        <f t="shared" si="36"/>
        <v>0</v>
      </c>
      <c r="BH199" s="138">
        <f t="shared" si="37"/>
        <v>0</v>
      </c>
      <c r="BI199" s="138">
        <f t="shared" si="38"/>
        <v>0</v>
      </c>
      <c r="BJ199" s="13" t="s">
        <v>82</v>
      </c>
      <c r="BK199" s="138">
        <f t="shared" si="39"/>
        <v>0</v>
      </c>
      <c r="BL199" s="13" t="s">
        <v>141</v>
      </c>
      <c r="BM199" s="137" t="s">
        <v>390</v>
      </c>
    </row>
    <row r="200" spans="2:65" s="1" customFormat="1" ht="24.2" customHeight="1">
      <c r="B200" s="28"/>
      <c r="C200" s="125" t="s">
        <v>391</v>
      </c>
      <c r="D200" s="125" t="s">
        <v>123</v>
      </c>
      <c r="E200" s="126" t="s">
        <v>392</v>
      </c>
      <c r="F200" s="127" t="s">
        <v>393</v>
      </c>
      <c r="G200" s="128" t="s">
        <v>347</v>
      </c>
      <c r="H200" s="129">
        <v>2</v>
      </c>
      <c r="I200" s="130"/>
      <c r="J200" s="131">
        <f t="shared" si="30"/>
        <v>0</v>
      </c>
      <c r="K200" s="132"/>
      <c r="L200" s="28"/>
      <c r="M200" s="133" t="s">
        <v>1</v>
      </c>
      <c r="N200" s="134" t="s">
        <v>39</v>
      </c>
      <c r="P200" s="135">
        <f t="shared" si="31"/>
        <v>0</v>
      </c>
      <c r="Q200" s="135">
        <v>0</v>
      </c>
      <c r="R200" s="135">
        <f t="shared" si="32"/>
        <v>0</v>
      </c>
      <c r="S200" s="135">
        <v>1.107E-2</v>
      </c>
      <c r="T200" s="136">
        <f t="shared" si="33"/>
        <v>2.214E-2</v>
      </c>
      <c r="AR200" s="137" t="s">
        <v>141</v>
      </c>
      <c r="AT200" s="137" t="s">
        <v>123</v>
      </c>
      <c r="AU200" s="137" t="s">
        <v>84</v>
      </c>
      <c r="AY200" s="13" t="s">
        <v>120</v>
      </c>
      <c r="BE200" s="138">
        <f t="shared" si="34"/>
        <v>0</v>
      </c>
      <c r="BF200" s="138">
        <f t="shared" si="35"/>
        <v>0</v>
      </c>
      <c r="BG200" s="138">
        <f t="shared" si="36"/>
        <v>0</v>
      </c>
      <c r="BH200" s="138">
        <f t="shared" si="37"/>
        <v>0</v>
      </c>
      <c r="BI200" s="138">
        <f t="shared" si="38"/>
        <v>0</v>
      </c>
      <c r="BJ200" s="13" t="s">
        <v>82</v>
      </c>
      <c r="BK200" s="138">
        <f t="shared" si="39"/>
        <v>0</v>
      </c>
      <c r="BL200" s="13" t="s">
        <v>141</v>
      </c>
      <c r="BM200" s="137" t="s">
        <v>394</v>
      </c>
    </row>
    <row r="201" spans="2:65" s="1" customFormat="1" ht="16.5" customHeight="1">
      <c r="B201" s="28"/>
      <c r="C201" s="125" t="s">
        <v>395</v>
      </c>
      <c r="D201" s="125" t="s">
        <v>123</v>
      </c>
      <c r="E201" s="126" t="s">
        <v>396</v>
      </c>
      <c r="F201" s="127" t="s">
        <v>397</v>
      </c>
      <c r="G201" s="128" t="s">
        <v>347</v>
      </c>
      <c r="H201" s="129">
        <v>8</v>
      </c>
      <c r="I201" s="130"/>
      <c r="J201" s="131">
        <f t="shared" si="30"/>
        <v>0</v>
      </c>
      <c r="K201" s="132"/>
      <c r="L201" s="28"/>
      <c r="M201" s="133" t="s">
        <v>1</v>
      </c>
      <c r="N201" s="134" t="s">
        <v>39</v>
      </c>
      <c r="P201" s="135">
        <f t="shared" si="31"/>
        <v>0</v>
      </c>
      <c r="Q201" s="135">
        <v>0</v>
      </c>
      <c r="R201" s="135">
        <f t="shared" si="32"/>
        <v>0</v>
      </c>
      <c r="S201" s="135">
        <v>1.9460000000000002E-2</v>
      </c>
      <c r="T201" s="136">
        <f t="shared" si="33"/>
        <v>0.15568000000000001</v>
      </c>
      <c r="AR201" s="137" t="s">
        <v>141</v>
      </c>
      <c r="AT201" s="137" t="s">
        <v>123</v>
      </c>
      <c r="AU201" s="137" t="s">
        <v>84</v>
      </c>
      <c r="AY201" s="13" t="s">
        <v>120</v>
      </c>
      <c r="BE201" s="138">
        <f t="shared" si="34"/>
        <v>0</v>
      </c>
      <c r="BF201" s="138">
        <f t="shared" si="35"/>
        <v>0</v>
      </c>
      <c r="BG201" s="138">
        <f t="shared" si="36"/>
        <v>0</v>
      </c>
      <c r="BH201" s="138">
        <f t="shared" si="37"/>
        <v>0</v>
      </c>
      <c r="BI201" s="138">
        <f t="shared" si="38"/>
        <v>0</v>
      </c>
      <c r="BJ201" s="13" t="s">
        <v>82</v>
      </c>
      <c r="BK201" s="138">
        <f t="shared" si="39"/>
        <v>0</v>
      </c>
      <c r="BL201" s="13" t="s">
        <v>141</v>
      </c>
      <c r="BM201" s="137" t="s">
        <v>398</v>
      </c>
    </row>
    <row r="202" spans="2:65" s="1" customFormat="1" ht="24.2" customHeight="1">
      <c r="B202" s="28"/>
      <c r="C202" s="125" t="s">
        <v>399</v>
      </c>
      <c r="D202" s="125" t="s">
        <v>123</v>
      </c>
      <c r="E202" s="126" t="s">
        <v>400</v>
      </c>
      <c r="F202" s="127" t="s">
        <v>401</v>
      </c>
      <c r="G202" s="128" t="s">
        <v>347</v>
      </c>
      <c r="H202" s="129">
        <v>10</v>
      </c>
      <c r="I202" s="130"/>
      <c r="J202" s="131">
        <f t="shared" si="30"/>
        <v>0</v>
      </c>
      <c r="K202" s="132"/>
      <c r="L202" s="28"/>
      <c r="M202" s="133" t="s">
        <v>1</v>
      </c>
      <c r="N202" s="134" t="s">
        <v>39</v>
      </c>
      <c r="P202" s="135">
        <f t="shared" si="31"/>
        <v>0</v>
      </c>
      <c r="Q202" s="135">
        <v>1.5469999999999999E-2</v>
      </c>
      <c r="R202" s="135">
        <f t="shared" si="32"/>
        <v>0.1547</v>
      </c>
      <c r="S202" s="135">
        <v>0</v>
      </c>
      <c r="T202" s="136">
        <f t="shared" si="33"/>
        <v>0</v>
      </c>
      <c r="AR202" s="137" t="s">
        <v>141</v>
      </c>
      <c r="AT202" s="137" t="s">
        <v>123</v>
      </c>
      <c r="AU202" s="137" t="s">
        <v>84</v>
      </c>
      <c r="AY202" s="13" t="s">
        <v>120</v>
      </c>
      <c r="BE202" s="138">
        <f t="shared" si="34"/>
        <v>0</v>
      </c>
      <c r="BF202" s="138">
        <f t="shared" si="35"/>
        <v>0</v>
      </c>
      <c r="BG202" s="138">
        <f t="shared" si="36"/>
        <v>0</v>
      </c>
      <c r="BH202" s="138">
        <f t="shared" si="37"/>
        <v>0</v>
      </c>
      <c r="BI202" s="138">
        <f t="shared" si="38"/>
        <v>0</v>
      </c>
      <c r="BJ202" s="13" t="s">
        <v>82</v>
      </c>
      <c r="BK202" s="138">
        <f t="shared" si="39"/>
        <v>0</v>
      </c>
      <c r="BL202" s="13" t="s">
        <v>141</v>
      </c>
      <c r="BM202" s="137" t="s">
        <v>402</v>
      </c>
    </row>
    <row r="203" spans="2:65" s="1" customFormat="1" ht="16.5" customHeight="1">
      <c r="B203" s="28"/>
      <c r="C203" s="125" t="s">
        <v>403</v>
      </c>
      <c r="D203" s="125" t="s">
        <v>123</v>
      </c>
      <c r="E203" s="126" t="s">
        <v>404</v>
      </c>
      <c r="F203" s="127" t="s">
        <v>405</v>
      </c>
      <c r="G203" s="128" t="s">
        <v>347</v>
      </c>
      <c r="H203" s="129">
        <v>2</v>
      </c>
      <c r="I203" s="130"/>
      <c r="J203" s="131">
        <f t="shared" si="30"/>
        <v>0</v>
      </c>
      <c r="K203" s="132"/>
      <c r="L203" s="28"/>
      <c r="M203" s="133" t="s">
        <v>1</v>
      </c>
      <c r="N203" s="134" t="s">
        <v>39</v>
      </c>
      <c r="P203" s="135">
        <f t="shared" si="31"/>
        <v>0</v>
      </c>
      <c r="Q203" s="135">
        <v>0</v>
      </c>
      <c r="R203" s="135">
        <f t="shared" si="32"/>
        <v>0</v>
      </c>
      <c r="S203" s="135">
        <v>1.78E-2</v>
      </c>
      <c r="T203" s="136">
        <f t="shared" si="33"/>
        <v>3.56E-2</v>
      </c>
      <c r="AR203" s="137" t="s">
        <v>141</v>
      </c>
      <c r="AT203" s="137" t="s">
        <v>123</v>
      </c>
      <c r="AU203" s="137" t="s">
        <v>84</v>
      </c>
      <c r="AY203" s="13" t="s">
        <v>120</v>
      </c>
      <c r="BE203" s="138">
        <f t="shared" si="34"/>
        <v>0</v>
      </c>
      <c r="BF203" s="138">
        <f t="shared" si="35"/>
        <v>0</v>
      </c>
      <c r="BG203" s="138">
        <f t="shared" si="36"/>
        <v>0</v>
      </c>
      <c r="BH203" s="138">
        <f t="shared" si="37"/>
        <v>0</v>
      </c>
      <c r="BI203" s="138">
        <f t="shared" si="38"/>
        <v>0</v>
      </c>
      <c r="BJ203" s="13" t="s">
        <v>82</v>
      </c>
      <c r="BK203" s="138">
        <f t="shared" si="39"/>
        <v>0</v>
      </c>
      <c r="BL203" s="13" t="s">
        <v>141</v>
      </c>
      <c r="BM203" s="137" t="s">
        <v>406</v>
      </c>
    </row>
    <row r="204" spans="2:65" s="1" customFormat="1" ht="24.2" customHeight="1">
      <c r="B204" s="28"/>
      <c r="C204" s="125" t="s">
        <v>407</v>
      </c>
      <c r="D204" s="125" t="s">
        <v>123</v>
      </c>
      <c r="E204" s="126" t="s">
        <v>408</v>
      </c>
      <c r="F204" s="127" t="s">
        <v>409</v>
      </c>
      <c r="G204" s="128" t="s">
        <v>347</v>
      </c>
      <c r="H204" s="129">
        <v>4</v>
      </c>
      <c r="I204" s="130"/>
      <c r="J204" s="131">
        <f t="shared" si="30"/>
        <v>0</v>
      </c>
      <c r="K204" s="132"/>
      <c r="L204" s="28"/>
      <c r="M204" s="133" t="s">
        <v>1</v>
      </c>
      <c r="N204" s="134" t="s">
        <v>39</v>
      </c>
      <c r="P204" s="135">
        <f t="shared" si="31"/>
        <v>0</v>
      </c>
      <c r="Q204" s="135">
        <v>3.5479999999999998E-2</v>
      </c>
      <c r="R204" s="135">
        <f t="shared" si="32"/>
        <v>0.14191999999999999</v>
      </c>
      <c r="S204" s="135">
        <v>0</v>
      </c>
      <c r="T204" s="136">
        <f t="shared" si="33"/>
        <v>0</v>
      </c>
      <c r="AR204" s="137" t="s">
        <v>141</v>
      </c>
      <c r="AT204" s="137" t="s">
        <v>123</v>
      </c>
      <c r="AU204" s="137" t="s">
        <v>84</v>
      </c>
      <c r="AY204" s="13" t="s">
        <v>120</v>
      </c>
      <c r="BE204" s="138">
        <f t="shared" si="34"/>
        <v>0</v>
      </c>
      <c r="BF204" s="138">
        <f t="shared" si="35"/>
        <v>0</v>
      </c>
      <c r="BG204" s="138">
        <f t="shared" si="36"/>
        <v>0</v>
      </c>
      <c r="BH204" s="138">
        <f t="shared" si="37"/>
        <v>0</v>
      </c>
      <c r="BI204" s="138">
        <f t="shared" si="38"/>
        <v>0</v>
      </c>
      <c r="BJ204" s="13" t="s">
        <v>82</v>
      </c>
      <c r="BK204" s="138">
        <f t="shared" si="39"/>
        <v>0</v>
      </c>
      <c r="BL204" s="13" t="s">
        <v>141</v>
      </c>
      <c r="BM204" s="137" t="s">
        <v>410</v>
      </c>
    </row>
    <row r="205" spans="2:65" s="1" customFormat="1" ht="33" customHeight="1">
      <c r="B205" s="28"/>
      <c r="C205" s="125" t="s">
        <v>411</v>
      </c>
      <c r="D205" s="125" t="s">
        <v>123</v>
      </c>
      <c r="E205" s="126" t="s">
        <v>412</v>
      </c>
      <c r="F205" s="127" t="s">
        <v>413</v>
      </c>
      <c r="G205" s="128" t="s">
        <v>347</v>
      </c>
      <c r="H205" s="129">
        <v>2</v>
      </c>
      <c r="I205" s="130"/>
      <c r="J205" s="131">
        <f t="shared" si="30"/>
        <v>0</v>
      </c>
      <c r="K205" s="132"/>
      <c r="L205" s="28"/>
      <c r="M205" s="133" t="s">
        <v>1</v>
      </c>
      <c r="N205" s="134" t="s">
        <v>39</v>
      </c>
      <c r="P205" s="135">
        <f t="shared" si="31"/>
        <v>0</v>
      </c>
      <c r="Q205" s="135">
        <v>2.264E-2</v>
      </c>
      <c r="R205" s="135">
        <f t="shared" si="32"/>
        <v>4.5280000000000001E-2</v>
      </c>
      <c r="S205" s="135">
        <v>0</v>
      </c>
      <c r="T205" s="136">
        <f t="shared" si="33"/>
        <v>0</v>
      </c>
      <c r="AR205" s="137" t="s">
        <v>141</v>
      </c>
      <c r="AT205" s="137" t="s">
        <v>123</v>
      </c>
      <c r="AU205" s="137" t="s">
        <v>84</v>
      </c>
      <c r="AY205" s="13" t="s">
        <v>120</v>
      </c>
      <c r="BE205" s="138">
        <f t="shared" si="34"/>
        <v>0</v>
      </c>
      <c r="BF205" s="138">
        <f t="shared" si="35"/>
        <v>0</v>
      </c>
      <c r="BG205" s="138">
        <f t="shared" si="36"/>
        <v>0</v>
      </c>
      <c r="BH205" s="138">
        <f t="shared" si="37"/>
        <v>0</v>
      </c>
      <c r="BI205" s="138">
        <f t="shared" si="38"/>
        <v>0</v>
      </c>
      <c r="BJ205" s="13" t="s">
        <v>82</v>
      </c>
      <c r="BK205" s="138">
        <f t="shared" si="39"/>
        <v>0</v>
      </c>
      <c r="BL205" s="13" t="s">
        <v>141</v>
      </c>
      <c r="BM205" s="137" t="s">
        <v>414</v>
      </c>
    </row>
    <row r="206" spans="2:65" s="1" customFormat="1" ht="33" customHeight="1">
      <c r="B206" s="28"/>
      <c r="C206" s="125" t="s">
        <v>415</v>
      </c>
      <c r="D206" s="125" t="s">
        <v>123</v>
      </c>
      <c r="E206" s="126" t="s">
        <v>416</v>
      </c>
      <c r="F206" s="127" t="s">
        <v>417</v>
      </c>
      <c r="G206" s="128" t="s">
        <v>347</v>
      </c>
      <c r="H206" s="129">
        <v>1</v>
      </c>
      <c r="I206" s="130"/>
      <c r="J206" s="131">
        <f t="shared" si="30"/>
        <v>0</v>
      </c>
      <c r="K206" s="132"/>
      <c r="L206" s="28"/>
      <c r="M206" s="133" t="s">
        <v>1</v>
      </c>
      <c r="N206" s="134" t="s">
        <v>39</v>
      </c>
      <c r="P206" s="135">
        <f t="shared" si="31"/>
        <v>0</v>
      </c>
      <c r="Q206" s="135">
        <v>1.525E-2</v>
      </c>
      <c r="R206" s="135">
        <f t="shared" si="32"/>
        <v>1.525E-2</v>
      </c>
      <c r="S206" s="135">
        <v>0</v>
      </c>
      <c r="T206" s="136">
        <f t="shared" si="33"/>
        <v>0</v>
      </c>
      <c r="AR206" s="137" t="s">
        <v>141</v>
      </c>
      <c r="AT206" s="137" t="s">
        <v>123</v>
      </c>
      <c r="AU206" s="137" t="s">
        <v>84</v>
      </c>
      <c r="AY206" s="13" t="s">
        <v>120</v>
      </c>
      <c r="BE206" s="138">
        <f t="shared" si="34"/>
        <v>0</v>
      </c>
      <c r="BF206" s="138">
        <f t="shared" si="35"/>
        <v>0</v>
      </c>
      <c r="BG206" s="138">
        <f t="shared" si="36"/>
        <v>0</v>
      </c>
      <c r="BH206" s="138">
        <f t="shared" si="37"/>
        <v>0</v>
      </c>
      <c r="BI206" s="138">
        <f t="shared" si="38"/>
        <v>0</v>
      </c>
      <c r="BJ206" s="13" t="s">
        <v>82</v>
      </c>
      <c r="BK206" s="138">
        <f t="shared" si="39"/>
        <v>0</v>
      </c>
      <c r="BL206" s="13" t="s">
        <v>141</v>
      </c>
      <c r="BM206" s="137" t="s">
        <v>418</v>
      </c>
    </row>
    <row r="207" spans="2:65" s="1" customFormat="1" ht="24.2" customHeight="1">
      <c r="B207" s="28"/>
      <c r="C207" s="125" t="s">
        <v>419</v>
      </c>
      <c r="D207" s="125" t="s">
        <v>123</v>
      </c>
      <c r="E207" s="126" t="s">
        <v>420</v>
      </c>
      <c r="F207" s="127" t="s">
        <v>421</v>
      </c>
      <c r="G207" s="128" t="s">
        <v>347</v>
      </c>
      <c r="H207" s="129">
        <v>1</v>
      </c>
      <c r="I207" s="130"/>
      <c r="J207" s="131">
        <f t="shared" si="30"/>
        <v>0</v>
      </c>
      <c r="K207" s="132"/>
      <c r="L207" s="28"/>
      <c r="M207" s="133" t="s">
        <v>1</v>
      </c>
      <c r="N207" s="134" t="s">
        <v>39</v>
      </c>
      <c r="P207" s="135">
        <f t="shared" si="31"/>
        <v>0</v>
      </c>
      <c r="Q207" s="135">
        <v>0</v>
      </c>
      <c r="R207" s="135">
        <f t="shared" si="32"/>
        <v>0</v>
      </c>
      <c r="S207" s="135">
        <v>0.312</v>
      </c>
      <c r="T207" s="136">
        <f t="shared" si="33"/>
        <v>0.312</v>
      </c>
      <c r="AR207" s="137" t="s">
        <v>141</v>
      </c>
      <c r="AT207" s="137" t="s">
        <v>123</v>
      </c>
      <c r="AU207" s="137" t="s">
        <v>84</v>
      </c>
      <c r="AY207" s="13" t="s">
        <v>120</v>
      </c>
      <c r="BE207" s="138">
        <f t="shared" si="34"/>
        <v>0</v>
      </c>
      <c r="BF207" s="138">
        <f t="shared" si="35"/>
        <v>0</v>
      </c>
      <c r="BG207" s="138">
        <f t="shared" si="36"/>
        <v>0</v>
      </c>
      <c r="BH207" s="138">
        <f t="shared" si="37"/>
        <v>0</v>
      </c>
      <c r="BI207" s="138">
        <f t="shared" si="38"/>
        <v>0</v>
      </c>
      <c r="BJ207" s="13" t="s">
        <v>82</v>
      </c>
      <c r="BK207" s="138">
        <f t="shared" si="39"/>
        <v>0</v>
      </c>
      <c r="BL207" s="13" t="s">
        <v>141</v>
      </c>
      <c r="BM207" s="137" t="s">
        <v>422</v>
      </c>
    </row>
    <row r="208" spans="2:65" s="1" customFormat="1" ht="33" customHeight="1">
      <c r="B208" s="28"/>
      <c r="C208" s="125" t="s">
        <v>423</v>
      </c>
      <c r="D208" s="125" t="s">
        <v>123</v>
      </c>
      <c r="E208" s="126" t="s">
        <v>424</v>
      </c>
      <c r="F208" s="127" t="s">
        <v>425</v>
      </c>
      <c r="G208" s="128" t="s">
        <v>347</v>
      </c>
      <c r="H208" s="129">
        <v>1</v>
      </c>
      <c r="I208" s="130"/>
      <c r="J208" s="131">
        <f t="shared" si="30"/>
        <v>0</v>
      </c>
      <c r="K208" s="132"/>
      <c r="L208" s="28"/>
      <c r="M208" s="133" t="s">
        <v>1</v>
      </c>
      <c r="N208" s="134" t="s">
        <v>39</v>
      </c>
      <c r="P208" s="135">
        <f t="shared" si="31"/>
        <v>0</v>
      </c>
      <c r="Q208" s="135">
        <v>9.7300000000000008E-3</v>
      </c>
      <c r="R208" s="135">
        <f t="shared" si="32"/>
        <v>9.7300000000000008E-3</v>
      </c>
      <c r="S208" s="135">
        <v>0</v>
      </c>
      <c r="T208" s="136">
        <f t="shared" si="33"/>
        <v>0</v>
      </c>
      <c r="AR208" s="137" t="s">
        <v>141</v>
      </c>
      <c r="AT208" s="137" t="s">
        <v>123</v>
      </c>
      <c r="AU208" s="137" t="s">
        <v>84</v>
      </c>
      <c r="AY208" s="13" t="s">
        <v>120</v>
      </c>
      <c r="BE208" s="138">
        <f t="shared" si="34"/>
        <v>0</v>
      </c>
      <c r="BF208" s="138">
        <f t="shared" si="35"/>
        <v>0</v>
      </c>
      <c r="BG208" s="138">
        <f t="shared" si="36"/>
        <v>0</v>
      </c>
      <c r="BH208" s="138">
        <f t="shared" si="37"/>
        <v>0</v>
      </c>
      <c r="BI208" s="138">
        <f t="shared" si="38"/>
        <v>0</v>
      </c>
      <c r="BJ208" s="13" t="s">
        <v>82</v>
      </c>
      <c r="BK208" s="138">
        <f t="shared" si="39"/>
        <v>0</v>
      </c>
      <c r="BL208" s="13" t="s">
        <v>141</v>
      </c>
      <c r="BM208" s="137" t="s">
        <v>426</v>
      </c>
    </row>
    <row r="209" spans="2:65" s="1" customFormat="1" ht="33" customHeight="1">
      <c r="B209" s="28"/>
      <c r="C209" s="139" t="s">
        <v>427</v>
      </c>
      <c r="D209" s="139" t="s">
        <v>129</v>
      </c>
      <c r="E209" s="140" t="s">
        <v>428</v>
      </c>
      <c r="F209" s="141" t="s">
        <v>429</v>
      </c>
      <c r="G209" s="142" t="s">
        <v>132</v>
      </c>
      <c r="H209" s="143">
        <v>1</v>
      </c>
      <c r="I209" s="144"/>
      <c r="J209" s="145">
        <f t="shared" si="30"/>
        <v>0</v>
      </c>
      <c r="K209" s="146"/>
      <c r="L209" s="147"/>
      <c r="M209" s="148" t="s">
        <v>1</v>
      </c>
      <c r="N209" s="149" t="s">
        <v>39</v>
      </c>
      <c r="P209" s="135">
        <f t="shared" si="31"/>
        <v>0</v>
      </c>
      <c r="Q209" s="135">
        <v>4.9000000000000002E-2</v>
      </c>
      <c r="R209" s="135">
        <f t="shared" si="32"/>
        <v>4.9000000000000002E-2</v>
      </c>
      <c r="S209" s="135">
        <v>0</v>
      </c>
      <c r="T209" s="136">
        <f t="shared" si="33"/>
        <v>0</v>
      </c>
      <c r="AR209" s="137" t="s">
        <v>258</v>
      </c>
      <c r="AT209" s="137" t="s">
        <v>129</v>
      </c>
      <c r="AU209" s="137" t="s">
        <v>84</v>
      </c>
      <c r="AY209" s="13" t="s">
        <v>120</v>
      </c>
      <c r="BE209" s="138">
        <f t="shared" si="34"/>
        <v>0</v>
      </c>
      <c r="BF209" s="138">
        <f t="shared" si="35"/>
        <v>0</v>
      </c>
      <c r="BG209" s="138">
        <f t="shared" si="36"/>
        <v>0</v>
      </c>
      <c r="BH209" s="138">
        <f t="shared" si="37"/>
        <v>0</v>
      </c>
      <c r="BI209" s="138">
        <f t="shared" si="38"/>
        <v>0</v>
      </c>
      <c r="BJ209" s="13" t="s">
        <v>82</v>
      </c>
      <c r="BK209" s="138">
        <f t="shared" si="39"/>
        <v>0</v>
      </c>
      <c r="BL209" s="13" t="s">
        <v>141</v>
      </c>
      <c r="BM209" s="137" t="s">
        <v>430</v>
      </c>
    </row>
    <row r="210" spans="2:65" s="1" customFormat="1" ht="33" customHeight="1">
      <c r="B210" s="28"/>
      <c r="C210" s="125" t="s">
        <v>431</v>
      </c>
      <c r="D210" s="125" t="s">
        <v>123</v>
      </c>
      <c r="E210" s="126" t="s">
        <v>432</v>
      </c>
      <c r="F210" s="127" t="s">
        <v>433</v>
      </c>
      <c r="G210" s="128" t="s">
        <v>347</v>
      </c>
      <c r="H210" s="129">
        <v>1</v>
      </c>
      <c r="I210" s="130"/>
      <c r="J210" s="131">
        <f t="shared" si="30"/>
        <v>0</v>
      </c>
      <c r="K210" s="132"/>
      <c r="L210" s="28"/>
      <c r="M210" s="133" t="s">
        <v>1</v>
      </c>
      <c r="N210" s="134" t="s">
        <v>39</v>
      </c>
      <c r="P210" s="135">
        <f t="shared" si="31"/>
        <v>0</v>
      </c>
      <c r="Q210" s="135">
        <v>1.021E-2</v>
      </c>
      <c r="R210" s="135">
        <f t="shared" si="32"/>
        <v>1.021E-2</v>
      </c>
      <c r="S210" s="135">
        <v>0</v>
      </c>
      <c r="T210" s="136">
        <f t="shared" si="33"/>
        <v>0</v>
      </c>
      <c r="AR210" s="137" t="s">
        <v>141</v>
      </c>
      <c r="AT210" s="137" t="s">
        <v>123</v>
      </c>
      <c r="AU210" s="137" t="s">
        <v>84</v>
      </c>
      <c r="AY210" s="13" t="s">
        <v>120</v>
      </c>
      <c r="BE210" s="138">
        <f t="shared" si="34"/>
        <v>0</v>
      </c>
      <c r="BF210" s="138">
        <f t="shared" si="35"/>
        <v>0</v>
      </c>
      <c r="BG210" s="138">
        <f t="shared" si="36"/>
        <v>0</v>
      </c>
      <c r="BH210" s="138">
        <f t="shared" si="37"/>
        <v>0</v>
      </c>
      <c r="BI210" s="138">
        <f t="shared" si="38"/>
        <v>0</v>
      </c>
      <c r="BJ210" s="13" t="s">
        <v>82</v>
      </c>
      <c r="BK210" s="138">
        <f t="shared" si="39"/>
        <v>0</v>
      </c>
      <c r="BL210" s="13" t="s">
        <v>141</v>
      </c>
      <c r="BM210" s="137" t="s">
        <v>434</v>
      </c>
    </row>
    <row r="211" spans="2:65" s="1" customFormat="1" ht="24.2" customHeight="1">
      <c r="B211" s="28"/>
      <c r="C211" s="139" t="s">
        <v>435</v>
      </c>
      <c r="D211" s="139" t="s">
        <v>129</v>
      </c>
      <c r="E211" s="140" t="s">
        <v>436</v>
      </c>
      <c r="F211" s="141" t="s">
        <v>437</v>
      </c>
      <c r="G211" s="142" t="s">
        <v>132</v>
      </c>
      <c r="H211" s="143">
        <v>1</v>
      </c>
      <c r="I211" s="144"/>
      <c r="J211" s="145">
        <f t="shared" si="30"/>
        <v>0</v>
      </c>
      <c r="K211" s="146"/>
      <c r="L211" s="147"/>
      <c r="M211" s="148" t="s">
        <v>1</v>
      </c>
      <c r="N211" s="149" t="s">
        <v>39</v>
      </c>
      <c r="P211" s="135">
        <f t="shared" si="31"/>
        <v>0</v>
      </c>
      <c r="Q211" s="135">
        <v>0.24</v>
      </c>
      <c r="R211" s="135">
        <f t="shared" si="32"/>
        <v>0.24</v>
      </c>
      <c r="S211" s="135">
        <v>0</v>
      </c>
      <c r="T211" s="136">
        <f t="shared" si="33"/>
        <v>0</v>
      </c>
      <c r="AR211" s="137" t="s">
        <v>258</v>
      </c>
      <c r="AT211" s="137" t="s">
        <v>129</v>
      </c>
      <c r="AU211" s="137" t="s">
        <v>84</v>
      </c>
      <c r="AY211" s="13" t="s">
        <v>120</v>
      </c>
      <c r="BE211" s="138">
        <f t="shared" si="34"/>
        <v>0</v>
      </c>
      <c r="BF211" s="138">
        <f t="shared" si="35"/>
        <v>0</v>
      </c>
      <c r="BG211" s="138">
        <f t="shared" si="36"/>
        <v>0</v>
      </c>
      <c r="BH211" s="138">
        <f t="shared" si="37"/>
        <v>0</v>
      </c>
      <c r="BI211" s="138">
        <f t="shared" si="38"/>
        <v>0</v>
      </c>
      <c r="BJ211" s="13" t="s">
        <v>82</v>
      </c>
      <c r="BK211" s="138">
        <f t="shared" si="39"/>
        <v>0</v>
      </c>
      <c r="BL211" s="13" t="s">
        <v>141</v>
      </c>
      <c r="BM211" s="137" t="s">
        <v>438</v>
      </c>
    </row>
    <row r="212" spans="2:65" s="1" customFormat="1" ht="24.2" customHeight="1">
      <c r="B212" s="28"/>
      <c r="C212" s="125" t="s">
        <v>439</v>
      </c>
      <c r="D212" s="125" t="s">
        <v>123</v>
      </c>
      <c r="E212" s="126" t="s">
        <v>440</v>
      </c>
      <c r="F212" s="127" t="s">
        <v>441</v>
      </c>
      <c r="G212" s="128" t="s">
        <v>209</v>
      </c>
      <c r="H212" s="129">
        <v>0.70699999999999996</v>
      </c>
      <c r="I212" s="130"/>
      <c r="J212" s="131">
        <f t="shared" si="30"/>
        <v>0</v>
      </c>
      <c r="K212" s="132"/>
      <c r="L212" s="28"/>
      <c r="M212" s="133" t="s">
        <v>1</v>
      </c>
      <c r="N212" s="134" t="s">
        <v>39</v>
      </c>
      <c r="P212" s="135">
        <f t="shared" si="31"/>
        <v>0</v>
      </c>
      <c r="Q212" s="135">
        <v>0</v>
      </c>
      <c r="R212" s="135">
        <f t="shared" si="32"/>
        <v>0</v>
      </c>
      <c r="S212" s="135">
        <v>0</v>
      </c>
      <c r="T212" s="136">
        <f t="shared" si="33"/>
        <v>0</v>
      </c>
      <c r="AR212" s="137" t="s">
        <v>141</v>
      </c>
      <c r="AT212" s="137" t="s">
        <v>123</v>
      </c>
      <c r="AU212" s="137" t="s">
        <v>84</v>
      </c>
      <c r="AY212" s="13" t="s">
        <v>120</v>
      </c>
      <c r="BE212" s="138">
        <f t="shared" si="34"/>
        <v>0</v>
      </c>
      <c r="BF212" s="138">
        <f t="shared" si="35"/>
        <v>0</v>
      </c>
      <c r="BG212" s="138">
        <f t="shared" si="36"/>
        <v>0</v>
      </c>
      <c r="BH212" s="138">
        <f t="shared" si="37"/>
        <v>0</v>
      </c>
      <c r="BI212" s="138">
        <f t="shared" si="38"/>
        <v>0</v>
      </c>
      <c r="BJ212" s="13" t="s">
        <v>82</v>
      </c>
      <c r="BK212" s="138">
        <f t="shared" si="39"/>
        <v>0</v>
      </c>
      <c r="BL212" s="13" t="s">
        <v>141</v>
      </c>
      <c r="BM212" s="137" t="s">
        <v>442</v>
      </c>
    </row>
    <row r="213" spans="2:65" s="1" customFormat="1" ht="24.2" customHeight="1">
      <c r="B213" s="28"/>
      <c r="C213" s="125" t="s">
        <v>443</v>
      </c>
      <c r="D213" s="125" t="s">
        <v>123</v>
      </c>
      <c r="E213" s="126" t="s">
        <v>444</v>
      </c>
      <c r="F213" s="127" t="s">
        <v>445</v>
      </c>
      <c r="G213" s="128" t="s">
        <v>347</v>
      </c>
      <c r="H213" s="129">
        <v>1</v>
      </c>
      <c r="I213" s="130"/>
      <c r="J213" s="131">
        <f t="shared" si="30"/>
        <v>0</v>
      </c>
      <c r="K213" s="132"/>
      <c r="L213" s="28"/>
      <c r="M213" s="133" t="s">
        <v>1</v>
      </c>
      <c r="N213" s="134" t="s">
        <v>39</v>
      </c>
      <c r="P213" s="135">
        <f t="shared" si="31"/>
        <v>0</v>
      </c>
      <c r="Q213" s="135">
        <v>6.6400000000000001E-3</v>
      </c>
      <c r="R213" s="135">
        <f t="shared" si="32"/>
        <v>6.6400000000000001E-3</v>
      </c>
      <c r="S213" s="135">
        <v>0</v>
      </c>
      <c r="T213" s="136">
        <f t="shared" si="33"/>
        <v>0</v>
      </c>
      <c r="AR213" s="137" t="s">
        <v>141</v>
      </c>
      <c r="AT213" s="137" t="s">
        <v>123</v>
      </c>
      <c r="AU213" s="137" t="s">
        <v>84</v>
      </c>
      <c r="AY213" s="13" t="s">
        <v>120</v>
      </c>
      <c r="BE213" s="138">
        <f t="shared" si="34"/>
        <v>0</v>
      </c>
      <c r="BF213" s="138">
        <f t="shared" si="35"/>
        <v>0</v>
      </c>
      <c r="BG213" s="138">
        <f t="shared" si="36"/>
        <v>0</v>
      </c>
      <c r="BH213" s="138">
        <f t="shared" si="37"/>
        <v>0</v>
      </c>
      <c r="BI213" s="138">
        <f t="shared" si="38"/>
        <v>0</v>
      </c>
      <c r="BJ213" s="13" t="s">
        <v>82</v>
      </c>
      <c r="BK213" s="138">
        <f t="shared" si="39"/>
        <v>0</v>
      </c>
      <c r="BL213" s="13" t="s">
        <v>141</v>
      </c>
      <c r="BM213" s="137" t="s">
        <v>446</v>
      </c>
    </row>
    <row r="214" spans="2:65" s="1" customFormat="1" ht="16.5" customHeight="1">
      <c r="B214" s="28"/>
      <c r="C214" s="139" t="s">
        <v>447</v>
      </c>
      <c r="D214" s="139" t="s">
        <v>129</v>
      </c>
      <c r="E214" s="140" t="s">
        <v>448</v>
      </c>
      <c r="F214" s="141" t="s">
        <v>449</v>
      </c>
      <c r="G214" s="142" t="s">
        <v>132</v>
      </c>
      <c r="H214" s="143">
        <v>1</v>
      </c>
      <c r="I214" s="144"/>
      <c r="J214" s="145">
        <f t="shared" si="30"/>
        <v>0</v>
      </c>
      <c r="K214" s="146"/>
      <c r="L214" s="147"/>
      <c r="M214" s="148" t="s">
        <v>1</v>
      </c>
      <c r="N214" s="149" t="s">
        <v>39</v>
      </c>
      <c r="P214" s="135">
        <f t="shared" si="31"/>
        <v>0</v>
      </c>
      <c r="Q214" s="135">
        <v>1.7000000000000001E-2</v>
      </c>
      <c r="R214" s="135">
        <f t="shared" si="32"/>
        <v>1.7000000000000001E-2</v>
      </c>
      <c r="S214" s="135">
        <v>0</v>
      </c>
      <c r="T214" s="136">
        <f t="shared" si="33"/>
        <v>0</v>
      </c>
      <c r="AR214" s="137" t="s">
        <v>258</v>
      </c>
      <c r="AT214" s="137" t="s">
        <v>129</v>
      </c>
      <c r="AU214" s="137" t="s">
        <v>84</v>
      </c>
      <c r="AY214" s="13" t="s">
        <v>120</v>
      </c>
      <c r="BE214" s="138">
        <f t="shared" si="34"/>
        <v>0</v>
      </c>
      <c r="BF214" s="138">
        <f t="shared" si="35"/>
        <v>0</v>
      </c>
      <c r="BG214" s="138">
        <f t="shared" si="36"/>
        <v>0</v>
      </c>
      <c r="BH214" s="138">
        <f t="shared" si="37"/>
        <v>0</v>
      </c>
      <c r="BI214" s="138">
        <f t="shared" si="38"/>
        <v>0</v>
      </c>
      <c r="BJ214" s="13" t="s">
        <v>82</v>
      </c>
      <c r="BK214" s="138">
        <f t="shared" si="39"/>
        <v>0</v>
      </c>
      <c r="BL214" s="13" t="s">
        <v>141</v>
      </c>
      <c r="BM214" s="137" t="s">
        <v>450</v>
      </c>
    </row>
    <row r="215" spans="2:65" s="1" customFormat="1" ht="24.2" customHeight="1">
      <c r="B215" s="28"/>
      <c r="C215" s="139" t="s">
        <v>451</v>
      </c>
      <c r="D215" s="139" t="s">
        <v>129</v>
      </c>
      <c r="E215" s="140" t="s">
        <v>452</v>
      </c>
      <c r="F215" s="141" t="s">
        <v>453</v>
      </c>
      <c r="G215" s="142" t="s">
        <v>132</v>
      </c>
      <c r="H215" s="143">
        <v>1</v>
      </c>
      <c r="I215" s="144"/>
      <c r="J215" s="145">
        <f t="shared" si="30"/>
        <v>0</v>
      </c>
      <c r="K215" s="146"/>
      <c r="L215" s="147"/>
      <c r="M215" s="148" t="s">
        <v>1</v>
      </c>
      <c r="N215" s="149" t="s">
        <v>39</v>
      </c>
      <c r="P215" s="135">
        <f t="shared" si="31"/>
        <v>0</v>
      </c>
      <c r="Q215" s="135">
        <v>5.5999999999999999E-3</v>
      </c>
      <c r="R215" s="135">
        <f t="shared" si="32"/>
        <v>5.5999999999999999E-3</v>
      </c>
      <c r="S215" s="135">
        <v>0</v>
      </c>
      <c r="T215" s="136">
        <f t="shared" si="33"/>
        <v>0</v>
      </c>
      <c r="AR215" s="137" t="s">
        <v>258</v>
      </c>
      <c r="AT215" s="137" t="s">
        <v>129</v>
      </c>
      <c r="AU215" s="137" t="s">
        <v>84</v>
      </c>
      <c r="AY215" s="13" t="s">
        <v>120</v>
      </c>
      <c r="BE215" s="138">
        <f t="shared" si="34"/>
        <v>0</v>
      </c>
      <c r="BF215" s="138">
        <f t="shared" si="35"/>
        <v>0</v>
      </c>
      <c r="BG215" s="138">
        <f t="shared" si="36"/>
        <v>0</v>
      </c>
      <c r="BH215" s="138">
        <f t="shared" si="37"/>
        <v>0</v>
      </c>
      <c r="BI215" s="138">
        <f t="shared" si="38"/>
        <v>0</v>
      </c>
      <c r="BJ215" s="13" t="s">
        <v>82</v>
      </c>
      <c r="BK215" s="138">
        <f t="shared" si="39"/>
        <v>0</v>
      </c>
      <c r="BL215" s="13" t="s">
        <v>141</v>
      </c>
      <c r="BM215" s="137" t="s">
        <v>454</v>
      </c>
    </row>
    <row r="216" spans="2:65" s="1" customFormat="1" ht="16.5" customHeight="1">
      <c r="B216" s="28"/>
      <c r="C216" s="125" t="s">
        <v>455</v>
      </c>
      <c r="D216" s="125" t="s">
        <v>123</v>
      </c>
      <c r="E216" s="126" t="s">
        <v>456</v>
      </c>
      <c r="F216" s="127" t="s">
        <v>457</v>
      </c>
      <c r="G216" s="128" t="s">
        <v>132</v>
      </c>
      <c r="H216" s="129">
        <v>5</v>
      </c>
      <c r="I216" s="130"/>
      <c r="J216" s="131">
        <f t="shared" si="30"/>
        <v>0</v>
      </c>
      <c r="K216" s="132"/>
      <c r="L216" s="28"/>
      <c r="M216" s="133" t="s">
        <v>1</v>
      </c>
      <c r="N216" s="134" t="s">
        <v>39</v>
      </c>
      <c r="P216" s="135">
        <f t="shared" si="31"/>
        <v>0</v>
      </c>
      <c r="Q216" s="135">
        <v>0</v>
      </c>
      <c r="R216" s="135">
        <f t="shared" si="32"/>
        <v>0</v>
      </c>
      <c r="S216" s="135">
        <v>4.8999999999999998E-4</v>
      </c>
      <c r="T216" s="136">
        <f t="shared" si="33"/>
        <v>2.4499999999999999E-3</v>
      </c>
      <c r="AR216" s="137" t="s">
        <v>141</v>
      </c>
      <c r="AT216" s="137" t="s">
        <v>123</v>
      </c>
      <c r="AU216" s="137" t="s">
        <v>84</v>
      </c>
      <c r="AY216" s="13" t="s">
        <v>120</v>
      </c>
      <c r="BE216" s="138">
        <f t="shared" si="34"/>
        <v>0</v>
      </c>
      <c r="BF216" s="138">
        <f t="shared" si="35"/>
        <v>0</v>
      </c>
      <c r="BG216" s="138">
        <f t="shared" si="36"/>
        <v>0</v>
      </c>
      <c r="BH216" s="138">
        <f t="shared" si="37"/>
        <v>0</v>
      </c>
      <c r="BI216" s="138">
        <f t="shared" si="38"/>
        <v>0</v>
      </c>
      <c r="BJ216" s="13" t="s">
        <v>82</v>
      </c>
      <c r="BK216" s="138">
        <f t="shared" si="39"/>
        <v>0</v>
      </c>
      <c r="BL216" s="13" t="s">
        <v>141</v>
      </c>
      <c r="BM216" s="137" t="s">
        <v>458</v>
      </c>
    </row>
    <row r="217" spans="2:65" s="1" customFormat="1" ht="16.5" customHeight="1">
      <c r="B217" s="28"/>
      <c r="C217" s="125" t="s">
        <v>459</v>
      </c>
      <c r="D217" s="125" t="s">
        <v>123</v>
      </c>
      <c r="E217" s="126" t="s">
        <v>460</v>
      </c>
      <c r="F217" s="127" t="s">
        <v>461</v>
      </c>
      <c r="G217" s="128" t="s">
        <v>347</v>
      </c>
      <c r="H217" s="129">
        <v>14</v>
      </c>
      <c r="I217" s="130"/>
      <c r="J217" s="131">
        <f t="shared" si="30"/>
        <v>0</v>
      </c>
      <c r="K217" s="132"/>
      <c r="L217" s="28"/>
      <c r="M217" s="133" t="s">
        <v>1</v>
      </c>
      <c r="N217" s="134" t="s">
        <v>39</v>
      </c>
      <c r="P217" s="135">
        <f t="shared" si="31"/>
        <v>0</v>
      </c>
      <c r="Q217" s="135">
        <v>0</v>
      </c>
      <c r="R217" s="135">
        <f t="shared" si="32"/>
        <v>0</v>
      </c>
      <c r="S217" s="135">
        <v>1.56E-3</v>
      </c>
      <c r="T217" s="136">
        <f t="shared" si="33"/>
        <v>2.1839999999999998E-2</v>
      </c>
      <c r="AR217" s="137" t="s">
        <v>141</v>
      </c>
      <c r="AT217" s="137" t="s">
        <v>123</v>
      </c>
      <c r="AU217" s="137" t="s">
        <v>84</v>
      </c>
      <c r="AY217" s="13" t="s">
        <v>120</v>
      </c>
      <c r="BE217" s="138">
        <f t="shared" si="34"/>
        <v>0</v>
      </c>
      <c r="BF217" s="138">
        <f t="shared" si="35"/>
        <v>0</v>
      </c>
      <c r="BG217" s="138">
        <f t="shared" si="36"/>
        <v>0</v>
      </c>
      <c r="BH217" s="138">
        <f t="shared" si="37"/>
        <v>0</v>
      </c>
      <c r="BI217" s="138">
        <f t="shared" si="38"/>
        <v>0</v>
      </c>
      <c r="BJ217" s="13" t="s">
        <v>82</v>
      </c>
      <c r="BK217" s="138">
        <f t="shared" si="39"/>
        <v>0</v>
      </c>
      <c r="BL217" s="13" t="s">
        <v>141</v>
      </c>
      <c r="BM217" s="137" t="s">
        <v>462</v>
      </c>
    </row>
    <row r="218" spans="2:65" s="1" customFormat="1" ht="21.75" customHeight="1">
      <c r="B218" s="28"/>
      <c r="C218" s="125" t="s">
        <v>463</v>
      </c>
      <c r="D218" s="125" t="s">
        <v>123</v>
      </c>
      <c r="E218" s="126" t="s">
        <v>464</v>
      </c>
      <c r="F218" s="127" t="s">
        <v>465</v>
      </c>
      <c r="G218" s="128" t="s">
        <v>132</v>
      </c>
      <c r="H218" s="129">
        <v>1</v>
      </c>
      <c r="I218" s="130"/>
      <c r="J218" s="131">
        <f t="shared" si="30"/>
        <v>0</v>
      </c>
      <c r="K218" s="132"/>
      <c r="L218" s="28"/>
      <c r="M218" s="133" t="s">
        <v>1</v>
      </c>
      <c r="N218" s="134" t="s">
        <v>39</v>
      </c>
      <c r="P218" s="135">
        <f t="shared" si="31"/>
        <v>0</v>
      </c>
      <c r="Q218" s="135">
        <v>1.6000000000000001E-4</v>
      </c>
      <c r="R218" s="135">
        <f t="shared" si="32"/>
        <v>1.6000000000000001E-4</v>
      </c>
      <c r="S218" s="135">
        <v>0</v>
      </c>
      <c r="T218" s="136">
        <f t="shared" si="33"/>
        <v>0</v>
      </c>
      <c r="AR218" s="137" t="s">
        <v>141</v>
      </c>
      <c r="AT218" s="137" t="s">
        <v>123</v>
      </c>
      <c r="AU218" s="137" t="s">
        <v>84</v>
      </c>
      <c r="AY218" s="13" t="s">
        <v>120</v>
      </c>
      <c r="BE218" s="138">
        <f t="shared" si="34"/>
        <v>0</v>
      </c>
      <c r="BF218" s="138">
        <f t="shared" si="35"/>
        <v>0</v>
      </c>
      <c r="BG218" s="138">
        <f t="shared" si="36"/>
        <v>0</v>
      </c>
      <c r="BH218" s="138">
        <f t="shared" si="37"/>
        <v>0</v>
      </c>
      <c r="BI218" s="138">
        <f t="shared" si="38"/>
        <v>0</v>
      </c>
      <c r="BJ218" s="13" t="s">
        <v>82</v>
      </c>
      <c r="BK218" s="138">
        <f t="shared" si="39"/>
        <v>0</v>
      </c>
      <c r="BL218" s="13" t="s">
        <v>141</v>
      </c>
      <c r="BM218" s="137" t="s">
        <v>466</v>
      </c>
    </row>
    <row r="219" spans="2:65" s="1" customFormat="1" ht="24.2" customHeight="1">
      <c r="B219" s="28"/>
      <c r="C219" s="139" t="s">
        <v>467</v>
      </c>
      <c r="D219" s="139" t="s">
        <v>129</v>
      </c>
      <c r="E219" s="140" t="s">
        <v>468</v>
      </c>
      <c r="F219" s="141" t="s">
        <v>469</v>
      </c>
      <c r="G219" s="142" t="s">
        <v>132</v>
      </c>
      <c r="H219" s="143">
        <v>1</v>
      </c>
      <c r="I219" s="144"/>
      <c r="J219" s="145">
        <f t="shared" si="30"/>
        <v>0</v>
      </c>
      <c r="K219" s="146"/>
      <c r="L219" s="147"/>
      <c r="M219" s="148" t="s">
        <v>1</v>
      </c>
      <c r="N219" s="149" t="s">
        <v>39</v>
      </c>
      <c r="P219" s="135">
        <f t="shared" si="31"/>
        <v>0</v>
      </c>
      <c r="Q219" s="135">
        <v>1.8E-3</v>
      </c>
      <c r="R219" s="135">
        <f t="shared" si="32"/>
        <v>1.8E-3</v>
      </c>
      <c r="S219" s="135">
        <v>0</v>
      </c>
      <c r="T219" s="136">
        <f t="shared" si="33"/>
        <v>0</v>
      </c>
      <c r="AR219" s="137" t="s">
        <v>258</v>
      </c>
      <c r="AT219" s="137" t="s">
        <v>129</v>
      </c>
      <c r="AU219" s="137" t="s">
        <v>84</v>
      </c>
      <c r="AY219" s="13" t="s">
        <v>120</v>
      </c>
      <c r="BE219" s="138">
        <f t="shared" si="34"/>
        <v>0</v>
      </c>
      <c r="BF219" s="138">
        <f t="shared" si="35"/>
        <v>0</v>
      </c>
      <c r="BG219" s="138">
        <f t="shared" si="36"/>
        <v>0</v>
      </c>
      <c r="BH219" s="138">
        <f t="shared" si="37"/>
        <v>0</v>
      </c>
      <c r="BI219" s="138">
        <f t="shared" si="38"/>
        <v>0</v>
      </c>
      <c r="BJ219" s="13" t="s">
        <v>82</v>
      </c>
      <c r="BK219" s="138">
        <f t="shared" si="39"/>
        <v>0</v>
      </c>
      <c r="BL219" s="13" t="s">
        <v>141</v>
      </c>
      <c r="BM219" s="137" t="s">
        <v>470</v>
      </c>
    </row>
    <row r="220" spans="2:65" s="1" customFormat="1" ht="24.2" customHeight="1">
      <c r="B220" s="28"/>
      <c r="C220" s="125" t="s">
        <v>471</v>
      </c>
      <c r="D220" s="125" t="s">
        <v>123</v>
      </c>
      <c r="E220" s="126" t="s">
        <v>472</v>
      </c>
      <c r="F220" s="127" t="s">
        <v>473</v>
      </c>
      <c r="G220" s="128" t="s">
        <v>132</v>
      </c>
      <c r="H220" s="129">
        <v>10</v>
      </c>
      <c r="I220" s="130"/>
      <c r="J220" s="131">
        <f t="shared" si="30"/>
        <v>0</v>
      </c>
      <c r="K220" s="132"/>
      <c r="L220" s="28"/>
      <c r="M220" s="133" t="s">
        <v>1</v>
      </c>
      <c r="N220" s="134" t="s">
        <v>39</v>
      </c>
      <c r="P220" s="135">
        <f t="shared" si="31"/>
        <v>0</v>
      </c>
      <c r="Q220" s="135">
        <v>4.0000000000000003E-5</v>
      </c>
      <c r="R220" s="135">
        <f t="shared" si="32"/>
        <v>4.0000000000000002E-4</v>
      </c>
      <c r="S220" s="135">
        <v>0</v>
      </c>
      <c r="T220" s="136">
        <f t="shared" si="33"/>
        <v>0</v>
      </c>
      <c r="AR220" s="137" t="s">
        <v>141</v>
      </c>
      <c r="AT220" s="137" t="s">
        <v>123</v>
      </c>
      <c r="AU220" s="137" t="s">
        <v>84</v>
      </c>
      <c r="AY220" s="13" t="s">
        <v>120</v>
      </c>
      <c r="BE220" s="138">
        <f t="shared" si="34"/>
        <v>0</v>
      </c>
      <c r="BF220" s="138">
        <f t="shared" si="35"/>
        <v>0</v>
      </c>
      <c r="BG220" s="138">
        <f t="shared" si="36"/>
        <v>0</v>
      </c>
      <c r="BH220" s="138">
        <f t="shared" si="37"/>
        <v>0</v>
      </c>
      <c r="BI220" s="138">
        <f t="shared" si="38"/>
        <v>0</v>
      </c>
      <c r="BJ220" s="13" t="s">
        <v>82</v>
      </c>
      <c r="BK220" s="138">
        <f t="shared" si="39"/>
        <v>0</v>
      </c>
      <c r="BL220" s="13" t="s">
        <v>141</v>
      </c>
      <c r="BM220" s="137" t="s">
        <v>474</v>
      </c>
    </row>
    <row r="221" spans="2:65" s="1" customFormat="1" ht="21.75" customHeight="1">
      <c r="B221" s="28"/>
      <c r="C221" s="139" t="s">
        <v>475</v>
      </c>
      <c r="D221" s="139" t="s">
        <v>129</v>
      </c>
      <c r="E221" s="140" t="s">
        <v>476</v>
      </c>
      <c r="F221" s="141" t="s">
        <v>477</v>
      </c>
      <c r="G221" s="142" t="s">
        <v>132</v>
      </c>
      <c r="H221" s="143">
        <v>10</v>
      </c>
      <c r="I221" s="144"/>
      <c r="J221" s="145">
        <f t="shared" si="30"/>
        <v>0</v>
      </c>
      <c r="K221" s="146"/>
      <c r="L221" s="147"/>
      <c r="M221" s="148" t="s">
        <v>1</v>
      </c>
      <c r="N221" s="149" t="s">
        <v>39</v>
      </c>
      <c r="P221" s="135">
        <f t="shared" si="31"/>
        <v>0</v>
      </c>
      <c r="Q221" s="135">
        <v>1.8E-3</v>
      </c>
      <c r="R221" s="135">
        <f t="shared" si="32"/>
        <v>1.7999999999999999E-2</v>
      </c>
      <c r="S221" s="135">
        <v>0</v>
      </c>
      <c r="T221" s="136">
        <f t="shared" si="33"/>
        <v>0</v>
      </c>
      <c r="AR221" s="137" t="s">
        <v>258</v>
      </c>
      <c r="AT221" s="137" t="s">
        <v>129</v>
      </c>
      <c r="AU221" s="137" t="s">
        <v>84</v>
      </c>
      <c r="AY221" s="13" t="s">
        <v>120</v>
      </c>
      <c r="BE221" s="138">
        <f t="shared" si="34"/>
        <v>0</v>
      </c>
      <c r="BF221" s="138">
        <f t="shared" si="35"/>
        <v>0</v>
      </c>
      <c r="BG221" s="138">
        <f t="shared" si="36"/>
        <v>0</v>
      </c>
      <c r="BH221" s="138">
        <f t="shared" si="37"/>
        <v>0</v>
      </c>
      <c r="BI221" s="138">
        <f t="shared" si="38"/>
        <v>0</v>
      </c>
      <c r="BJ221" s="13" t="s">
        <v>82</v>
      </c>
      <c r="BK221" s="138">
        <f t="shared" si="39"/>
        <v>0</v>
      </c>
      <c r="BL221" s="13" t="s">
        <v>141</v>
      </c>
      <c r="BM221" s="137" t="s">
        <v>478</v>
      </c>
    </row>
    <row r="222" spans="2:65" s="1" customFormat="1" ht="24.2" customHeight="1">
      <c r="B222" s="28"/>
      <c r="C222" s="125" t="s">
        <v>479</v>
      </c>
      <c r="D222" s="125" t="s">
        <v>123</v>
      </c>
      <c r="E222" s="126" t="s">
        <v>480</v>
      </c>
      <c r="F222" s="127" t="s">
        <v>481</v>
      </c>
      <c r="G222" s="128" t="s">
        <v>132</v>
      </c>
      <c r="H222" s="129">
        <v>4</v>
      </c>
      <c r="I222" s="130"/>
      <c r="J222" s="131">
        <f t="shared" si="30"/>
        <v>0</v>
      </c>
      <c r="K222" s="132"/>
      <c r="L222" s="28"/>
      <c r="M222" s="133" t="s">
        <v>1</v>
      </c>
      <c r="N222" s="134" t="s">
        <v>39</v>
      </c>
      <c r="P222" s="135">
        <f t="shared" si="31"/>
        <v>0</v>
      </c>
      <c r="Q222" s="135">
        <v>1.2E-4</v>
      </c>
      <c r="R222" s="135">
        <f t="shared" si="32"/>
        <v>4.8000000000000001E-4</v>
      </c>
      <c r="S222" s="135">
        <v>0</v>
      </c>
      <c r="T222" s="136">
        <f t="shared" si="33"/>
        <v>0</v>
      </c>
      <c r="AR222" s="137" t="s">
        <v>141</v>
      </c>
      <c r="AT222" s="137" t="s">
        <v>123</v>
      </c>
      <c r="AU222" s="137" t="s">
        <v>84</v>
      </c>
      <c r="AY222" s="13" t="s">
        <v>120</v>
      </c>
      <c r="BE222" s="138">
        <f t="shared" si="34"/>
        <v>0</v>
      </c>
      <c r="BF222" s="138">
        <f t="shared" si="35"/>
        <v>0</v>
      </c>
      <c r="BG222" s="138">
        <f t="shared" si="36"/>
        <v>0</v>
      </c>
      <c r="BH222" s="138">
        <f t="shared" si="37"/>
        <v>0</v>
      </c>
      <c r="BI222" s="138">
        <f t="shared" si="38"/>
        <v>0</v>
      </c>
      <c r="BJ222" s="13" t="s">
        <v>82</v>
      </c>
      <c r="BK222" s="138">
        <f t="shared" si="39"/>
        <v>0</v>
      </c>
      <c r="BL222" s="13" t="s">
        <v>141</v>
      </c>
      <c r="BM222" s="137" t="s">
        <v>482</v>
      </c>
    </row>
    <row r="223" spans="2:65" s="1" customFormat="1" ht="16.5" customHeight="1">
      <c r="B223" s="28"/>
      <c r="C223" s="139" t="s">
        <v>483</v>
      </c>
      <c r="D223" s="139" t="s">
        <v>129</v>
      </c>
      <c r="E223" s="140" t="s">
        <v>484</v>
      </c>
      <c r="F223" s="141" t="s">
        <v>485</v>
      </c>
      <c r="G223" s="142" t="s">
        <v>132</v>
      </c>
      <c r="H223" s="143">
        <v>4</v>
      </c>
      <c r="I223" s="144"/>
      <c r="J223" s="145">
        <f t="shared" si="30"/>
        <v>0</v>
      </c>
      <c r="K223" s="146"/>
      <c r="L223" s="147"/>
      <c r="M223" s="148" t="s">
        <v>1</v>
      </c>
      <c r="N223" s="149" t="s">
        <v>39</v>
      </c>
      <c r="P223" s="135">
        <f t="shared" si="31"/>
        <v>0</v>
      </c>
      <c r="Q223" s="135">
        <v>2.5000000000000001E-3</v>
      </c>
      <c r="R223" s="135">
        <f t="shared" si="32"/>
        <v>0.01</v>
      </c>
      <c r="S223" s="135">
        <v>0</v>
      </c>
      <c r="T223" s="136">
        <f t="shared" si="33"/>
        <v>0</v>
      </c>
      <c r="AR223" s="137" t="s">
        <v>258</v>
      </c>
      <c r="AT223" s="137" t="s">
        <v>129</v>
      </c>
      <c r="AU223" s="137" t="s">
        <v>84</v>
      </c>
      <c r="AY223" s="13" t="s">
        <v>120</v>
      </c>
      <c r="BE223" s="138">
        <f t="shared" si="34"/>
        <v>0</v>
      </c>
      <c r="BF223" s="138">
        <f t="shared" si="35"/>
        <v>0</v>
      </c>
      <c r="BG223" s="138">
        <f t="shared" si="36"/>
        <v>0</v>
      </c>
      <c r="BH223" s="138">
        <f t="shared" si="37"/>
        <v>0</v>
      </c>
      <c r="BI223" s="138">
        <f t="shared" si="38"/>
        <v>0</v>
      </c>
      <c r="BJ223" s="13" t="s">
        <v>82</v>
      </c>
      <c r="BK223" s="138">
        <f t="shared" si="39"/>
        <v>0</v>
      </c>
      <c r="BL223" s="13" t="s">
        <v>141</v>
      </c>
      <c r="BM223" s="137" t="s">
        <v>486</v>
      </c>
    </row>
    <row r="224" spans="2:65" s="1" customFormat="1" ht="16.5" customHeight="1">
      <c r="B224" s="28"/>
      <c r="C224" s="139" t="s">
        <v>487</v>
      </c>
      <c r="D224" s="139" t="s">
        <v>129</v>
      </c>
      <c r="E224" s="140" t="s">
        <v>488</v>
      </c>
      <c r="F224" s="141" t="s">
        <v>489</v>
      </c>
      <c r="G224" s="142" t="s">
        <v>132</v>
      </c>
      <c r="H224" s="143">
        <v>4</v>
      </c>
      <c r="I224" s="144"/>
      <c r="J224" s="145">
        <f t="shared" si="30"/>
        <v>0</v>
      </c>
      <c r="K224" s="146"/>
      <c r="L224" s="147"/>
      <c r="M224" s="148" t="s">
        <v>1</v>
      </c>
      <c r="N224" s="149" t="s">
        <v>39</v>
      </c>
      <c r="P224" s="135">
        <f t="shared" si="31"/>
        <v>0</v>
      </c>
      <c r="Q224" s="135">
        <v>1E-4</v>
      </c>
      <c r="R224" s="135">
        <f t="shared" si="32"/>
        <v>4.0000000000000002E-4</v>
      </c>
      <c r="S224" s="135">
        <v>0</v>
      </c>
      <c r="T224" s="136">
        <f t="shared" si="33"/>
        <v>0</v>
      </c>
      <c r="AR224" s="137" t="s">
        <v>258</v>
      </c>
      <c r="AT224" s="137" t="s">
        <v>129</v>
      </c>
      <c r="AU224" s="137" t="s">
        <v>84</v>
      </c>
      <c r="AY224" s="13" t="s">
        <v>120</v>
      </c>
      <c r="BE224" s="138">
        <f t="shared" si="34"/>
        <v>0</v>
      </c>
      <c r="BF224" s="138">
        <f t="shared" si="35"/>
        <v>0</v>
      </c>
      <c r="BG224" s="138">
        <f t="shared" si="36"/>
        <v>0</v>
      </c>
      <c r="BH224" s="138">
        <f t="shared" si="37"/>
        <v>0</v>
      </c>
      <c r="BI224" s="138">
        <f t="shared" si="38"/>
        <v>0</v>
      </c>
      <c r="BJ224" s="13" t="s">
        <v>82</v>
      </c>
      <c r="BK224" s="138">
        <f t="shared" si="39"/>
        <v>0</v>
      </c>
      <c r="BL224" s="13" t="s">
        <v>141</v>
      </c>
      <c r="BM224" s="137" t="s">
        <v>490</v>
      </c>
    </row>
    <row r="225" spans="2:65" s="1" customFormat="1" ht="16.5" customHeight="1">
      <c r="B225" s="28"/>
      <c r="C225" s="139" t="s">
        <v>491</v>
      </c>
      <c r="D225" s="139" t="s">
        <v>129</v>
      </c>
      <c r="E225" s="140" t="s">
        <v>492</v>
      </c>
      <c r="F225" s="141" t="s">
        <v>493</v>
      </c>
      <c r="G225" s="142" t="s">
        <v>132</v>
      </c>
      <c r="H225" s="143">
        <v>4</v>
      </c>
      <c r="I225" s="144"/>
      <c r="J225" s="145">
        <f t="shared" si="30"/>
        <v>0</v>
      </c>
      <c r="K225" s="146"/>
      <c r="L225" s="147"/>
      <c r="M225" s="148" t="s">
        <v>1</v>
      </c>
      <c r="N225" s="149" t="s">
        <v>39</v>
      </c>
      <c r="P225" s="135">
        <f t="shared" si="31"/>
        <v>0</v>
      </c>
      <c r="Q225" s="135">
        <v>1E-4</v>
      </c>
      <c r="R225" s="135">
        <f t="shared" si="32"/>
        <v>4.0000000000000002E-4</v>
      </c>
      <c r="S225" s="135">
        <v>0</v>
      </c>
      <c r="T225" s="136">
        <f t="shared" si="33"/>
        <v>0</v>
      </c>
      <c r="AR225" s="137" t="s">
        <v>258</v>
      </c>
      <c r="AT225" s="137" t="s">
        <v>129</v>
      </c>
      <c r="AU225" s="137" t="s">
        <v>84</v>
      </c>
      <c r="AY225" s="13" t="s">
        <v>120</v>
      </c>
      <c r="BE225" s="138">
        <f t="shared" si="34"/>
        <v>0</v>
      </c>
      <c r="BF225" s="138">
        <f t="shared" si="35"/>
        <v>0</v>
      </c>
      <c r="BG225" s="138">
        <f t="shared" si="36"/>
        <v>0</v>
      </c>
      <c r="BH225" s="138">
        <f t="shared" si="37"/>
        <v>0</v>
      </c>
      <c r="BI225" s="138">
        <f t="shared" si="38"/>
        <v>0</v>
      </c>
      <c r="BJ225" s="13" t="s">
        <v>82</v>
      </c>
      <c r="BK225" s="138">
        <f t="shared" si="39"/>
        <v>0</v>
      </c>
      <c r="BL225" s="13" t="s">
        <v>141</v>
      </c>
      <c r="BM225" s="137" t="s">
        <v>494</v>
      </c>
    </row>
    <row r="226" spans="2:65" s="1" customFormat="1" ht="16.5" customHeight="1">
      <c r="B226" s="28"/>
      <c r="C226" s="139" t="s">
        <v>495</v>
      </c>
      <c r="D226" s="139" t="s">
        <v>129</v>
      </c>
      <c r="E226" s="140" t="s">
        <v>496</v>
      </c>
      <c r="F226" s="141" t="s">
        <v>497</v>
      </c>
      <c r="G226" s="142" t="s">
        <v>132</v>
      </c>
      <c r="H226" s="143">
        <v>4</v>
      </c>
      <c r="I226" s="144"/>
      <c r="J226" s="145">
        <f t="shared" si="30"/>
        <v>0</v>
      </c>
      <c r="K226" s="146"/>
      <c r="L226" s="147"/>
      <c r="M226" s="148" t="s">
        <v>1</v>
      </c>
      <c r="N226" s="149" t="s">
        <v>39</v>
      </c>
      <c r="P226" s="135">
        <f t="shared" si="31"/>
        <v>0</v>
      </c>
      <c r="Q226" s="135">
        <v>1.0000000000000001E-5</v>
      </c>
      <c r="R226" s="135">
        <f t="shared" si="32"/>
        <v>4.0000000000000003E-5</v>
      </c>
      <c r="S226" s="135">
        <v>0</v>
      </c>
      <c r="T226" s="136">
        <f t="shared" si="33"/>
        <v>0</v>
      </c>
      <c r="AR226" s="137" t="s">
        <v>258</v>
      </c>
      <c r="AT226" s="137" t="s">
        <v>129</v>
      </c>
      <c r="AU226" s="137" t="s">
        <v>84</v>
      </c>
      <c r="AY226" s="13" t="s">
        <v>120</v>
      </c>
      <c r="BE226" s="138">
        <f t="shared" si="34"/>
        <v>0</v>
      </c>
      <c r="BF226" s="138">
        <f t="shared" si="35"/>
        <v>0</v>
      </c>
      <c r="BG226" s="138">
        <f t="shared" si="36"/>
        <v>0</v>
      </c>
      <c r="BH226" s="138">
        <f t="shared" si="37"/>
        <v>0</v>
      </c>
      <c r="BI226" s="138">
        <f t="shared" si="38"/>
        <v>0</v>
      </c>
      <c r="BJ226" s="13" t="s">
        <v>82</v>
      </c>
      <c r="BK226" s="138">
        <f t="shared" si="39"/>
        <v>0</v>
      </c>
      <c r="BL226" s="13" t="s">
        <v>141</v>
      </c>
      <c r="BM226" s="137" t="s">
        <v>498</v>
      </c>
    </row>
    <row r="227" spans="2:65" s="1" customFormat="1" ht="24.2" customHeight="1">
      <c r="B227" s="28"/>
      <c r="C227" s="125" t="s">
        <v>499</v>
      </c>
      <c r="D227" s="125" t="s">
        <v>123</v>
      </c>
      <c r="E227" s="126" t="s">
        <v>500</v>
      </c>
      <c r="F227" s="127" t="s">
        <v>501</v>
      </c>
      <c r="G227" s="128" t="s">
        <v>209</v>
      </c>
      <c r="H227" s="129">
        <v>0.98</v>
      </c>
      <c r="I227" s="130"/>
      <c r="J227" s="131">
        <f t="shared" si="30"/>
        <v>0</v>
      </c>
      <c r="K227" s="132"/>
      <c r="L227" s="28"/>
      <c r="M227" s="133" t="s">
        <v>1</v>
      </c>
      <c r="N227" s="134" t="s">
        <v>39</v>
      </c>
      <c r="P227" s="135">
        <f t="shared" si="31"/>
        <v>0</v>
      </c>
      <c r="Q227" s="135">
        <v>0</v>
      </c>
      <c r="R227" s="135">
        <f t="shared" si="32"/>
        <v>0</v>
      </c>
      <c r="S227" s="135">
        <v>0</v>
      </c>
      <c r="T227" s="136">
        <f t="shared" si="33"/>
        <v>0</v>
      </c>
      <c r="AR227" s="137" t="s">
        <v>141</v>
      </c>
      <c r="AT227" s="137" t="s">
        <v>123</v>
      </c>
      <c r="AU227" s="137" t="s">
        <v>84</v>
      </c>
      <c r="AY227" s="13" t="s">
        <v>120</v>
      </c>
      <c r="BE227" s="138">
        <f t="shared" si="34"/>
        <v>0</v>
      </c>
      <c r="BF227" s="138">
        <f t="shared" si="35"/>
        <v>0</v>
      </c>
      <c r="BG227" s="138">
        <f t="shared" si="36"/>
        <v>0</v>
      </c>
      <c r="BH227" s="138">
        <f t="shared" si="37"/>
        <v>0</v>
      </c>
      <c r="BI227" s="138">
        <f t="shared" si="38"/>
        <v>0</v>
      </c>
      <c r="BJ227" s="13" t="s">
        <v>82</v>
      </c>
      <c r="BK227" s="138">
        <f t="shared" si="39"/>
        <v>0</v>
      </c>
      <c r="BL227" s="13" t="s">
        <v>141</v>
      </c>
      <c r="BM227" s="137" t="s">
        <v>502</v>
      </c>
    </row>
    <row r="228" spans="2:65" s="11" customFormat="1" ht="22.9" customHeight="1">
      <c r="B228" s="113"/>
      <c r="D228" s="114" t="s">
        <v>73</v>
      </c>
      <c r="E228" s="123" t="s">
        <v>503</v>
      </c>
      <c r="F228" s="123" t="s">
        <v>504</v>
      </c>
      <c r="I228" s="116"/>
      <c r="J228" s="124">
        <f>BK228</f>
        <v>0</v>
      </c>
      <c r="L228" s="113"/>
      <c r="M228" s="118"/>
      <c r="P228" s="119">
        <f>SUM(P229:P230)</f>
        <v>0</v>
      </c>
      <c r="R228" s="119">
        <f>SUM(R229:R230)</f>
        <v>8.2799999999999999E-2</v>
      </c>
      <c r="T228" s="120">
        <f>SUM(T229:T230)</f>
        <v>0</v>
      </c>
      <c r="AR228" s="114" t="s">
        <v>84</v>
      </c>
      <c r="AT228" s="121" t="s">
        <v>73</v>
      </c>
      <c r="AU228" s="121" t="s">
        <v>82</v>
      </c>
      <c r="AY228" s="114" t="s">
        <v>120</v>
      </c>
      <c r="BK228" s="122">
        <f>SUM(BK229:BK230)</f>
        <v>0</v>
      </c>
    </row>
    <row r="229" spans="2:65" s="1" customFormat="1" ht="33" customHeight="1">
      <c r="B229" s="28"/>
      <c r="C229" s="125" t="s">
        <v>505</v>
      </c>
      <c r="D229" s="125" t="s">
        <v>123</v>
      </c>
      <c r="E229" s="126" t="s">
        <v>506</v>
      </c>
      <c r="F229" s="127" t="s">
        <v>507</v>
      </c>
      <c r="G229" s="128" t="s">
        <v>347</v>
      </c>
      <c r="H229" s="129">
        <v>9</v>
      </c>
      <c r="I229" s="130"/>
      <c r="J229" s="131">
        <f>ROUND(I229*H229,2)</f>
        <v>0</v>
      </c>
      <c r="K229" s="132"/>
      <c r="L229" s="28"/>
      <c r="M229" s="133" t="s">
        <v>1</v>
      </c>
      <c r="N229" s="134" t="s">
        <v>39</v>
      </c>
      <c r="P229" s="135">
        <f>O229*H229</f>
        <v>0</v>
      </c>
      <c r="Q229" s="135">
        <v>9.1999999999999998E-3</v>
      </c>
      <c r="R229" s="135">
        <f>Q229*H229</f>
        <v>8.2799999999999999E-2</v>
      </c>
      <c r="S229" s="135">
        <v>0</v>
      </c>
      <c r="T229" s="136">
        <f>S229*H229</f>
        <v>0</v>
      </c>
      <c r="AR229" s="137" t="s">
        <v>141</v>
      </c>
      <c r="AT229" s="137" t="s">
        <v>123</v>
      </c>
      <c r="AU229" s="137" t="s">
        <v>84</v>
      </c>
      <c r="AY229" s="13" t="s">
        <v>120</v>
      </c>
      <c r="BE229" s="138">
        <f>IF(N229="základní",J229,0)</f>
        <v>0</v>
      </c>
      <c r="BF229" s="138">
        <f>IF(N229="snížená",J229,0)</f>
        <v>0</v>
      </c>
      <c r="BG229" s="138">
        <f>IF(N229="zákl. přenesená",J229,0)</f>
        <v>0</v>
      </c>
      <c r="BH229" s="138">
        <f>IF(N229="sníž. přenesená",J229,0)</f>
        <v>0</v>
      </c>
      <c r="BI229" s="138">
        <f>IF(N229="nulová",J229,0)</f>
        <v>0</v>
      </c>
      <c r="BJ229" s="13" t="s">
        <v>82</v>
      </c>
      <c r="BK229" s="138">
        <f>ROUND(I229*H229,2)</f>
        <v>0</v>
      </c>
      <c r="BL229" s="13" t="s">
        <v>141</v>
      </c>
      <c r="BM229" s="137" t="s">
        <v>508</v>
      </c>
    </row>
    <row r="230" spans="2:65" s="1" customFormat="1" ht="24.2" customHeight="1">
      <c r="B230" s="28"/>
      <c r="C230" s="125" t="s">
        <v>509</v>
      </c>
      <c r="D230" s="125" t="s">
        <v>123</v>
      </c>
      <c r="E230" s="126" t="s">
        <v>510</v>
      </c>
      <c r="F230" s="127" t="s">
        <v>511</v>
      </c>
      <c r="G230" s="128" t="s">
        <v>209</v>
      </c>
      <c r="H230" s="129">
        <v>8.3000000000000004E-2</v>
      </c>
      <c r="I230" s="130"/>
      <c r="J230" s="131">
        <f>ROUND(I230*H230,2)</f>
        <v>0</v>
      </c>
      <c r="K230" s="132"/>
      <c r="L230" s="28"/>
      <c r="M230" s="133" t="s">
        <v>1</v>
      </c>
      <c r="N230" s="134" t="s">
        <v>39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141</v>
      </c>
      <c r="AT230" s="137" t="s">
        <v>123</v>
      </c>
      <c r="AU230" s="137" t="s">
        <v>84</v>
      </c>
      <c r="AY230" s="13" t="s">
        <v>120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3" t="s">
        <v>82</v>
      </c>
      <c r="BK230" s="138">
        <f>ROUND(I230*H230,2)</f>
        <v>0</v>
      </c>
      <c r="BL230" s="13" t="s">
        <v>141</v>
      </c>
      <c r="BM230" s="137" t="s">
        <v>512</v>
      </c>
    </row>
    <row r="231" spans="2:65" s="11" customFormat="1" ht="22.9" customHeight="1">
      <c r="B231" s="113"/>
      <c r="D231" s="114" t="s">
        <v>73</v>
      </c>
      <c r="E231" s="123" t="s">
        <v>513</v>
      </c>
      <c r="F231" s="123" t="s">
        <v>514</v>
      </c>
      <c r="I231" s="116"/>
      <c r="J231" s="124">
        <f>BK231</f>
        <v>0</v>
      </c>
      <c r="L231" s="113"/>
      <c r="M231" s="118"/>
      <c r="P231" s="119">
        <f>SUM(P232:P235)</f>
        <v>0</v>
      </c>
      <c r="R231" s="119">
        <f>SUM(R232:R235)</f>
        <v>4.0000000000000001E-3</v>
      </c>
      <c r="T231" s="120">
        <f>SUM(T232:T235)</f>
        <v>0</v>
      </c>
      <c r="AR231" s="114" t="s">
        <v>84</v>
      </c>
      <c r="AT231" s="121" t="s">
        <v>73</v>
      </c>
      <c r="AU231" s="121" t="s">
        <v>82</v>
      </c>
      <c r="AY231" s="114" t="s">
        <v>120</v>
      </c>
      <c r="BK231" s="122">
        <f>SUM(BK232:BK235)</f>
        <v>0</v>
      </c>
    </row>
    <row r="232" spans="2:65" s="1" customFormat="1" ht="37.9" customHeight="1">
      <c r="B232" s="28"/>
      <c r="C232" s="125" t="s">
        <v>515</v>
      </c>
      <c r="D232" s="125" t="s">
        <v>123</v>
      </c>
      <c r="E232" s="126" t="s">
        <v>516</v>
      </c>
      <c r="F232" s="127" t="s">
        <v>517</v>
      </c>
      <c r="G232" s="128" t="s">
        <v>347</v>
      </c>
      <c r="H232" s="129">
        <v>1</v>
      </c>
      <c r="I232" s="130"/>
      <c r="J232" s="131">
        <f>ROUND(I232*H232,2)</f>
        <v>0</v>
      </c>
      <c r="K232" s="132"/>
      <c r="L232" s="28"/>
      <c r="M232" s="133" t="s">
        <v>1</v>
      </c>
      <c r="N232" s="134" t="s">
        <v>39</v>
      </c>
      <c r="P232" s="135">
        <f>O232*H232</f>
        <v>0</v>
      </c>
      <c r="Q232" s="135">
        <v>8.3000000000000001E-4</v>
      </c>
      <c r="R232" s="135">
        <f>Q232*H232</f>
        <v>8.3000000000000001E-4</v>
      </c>
      <c r="S232" s="135">
        <v>0</v>
      </c>
      <c r="T232" s="136">
        <f>S232*H232</f>
        <v>0</v>
      </c>
      <c r="AR232" s="137" t="s">
        <v>141</v>
      </c>
      <c r="AT232" s="137" t="s">
        <v>123</v>
      </c>
      <c r="AU232" s="137" t="s">
        <v>84</v>
      </c>
      <c r="AY232" s="13" t="s">
        <v>120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3" t="s">
        <v>82</v>
      </c>
      <c r="BK232" s="138">
        <f>ROUND(I232*H232,2)</f>
        <v>0</v>
      </c>
      <c r="BL232" s="13" t="s">
        <v>141</v>
      </c>
      <c r="BM232" s="137" t="s">
        <v>518</v>
      </c>
    </row>
    <row r="233" spans="2:65" s="1" customFormat="1" ht="24.2" customHeight="1">
      <c r="B233" s="28"/>
      <c r="C233" s="125" t="s">
        <v>519</v>
      </c>
      <c r="D233" s="125" t="s">
        <v>123</v>
      </c>
      <c r="E233" s="126" t="s">
        <v>520</v>
      </c>
      <c r="F233" s="127" t="s">
        <v>521</v>
      </c>
      <c r="G233" s="128" t="s">
        <v>347</v>
      </c>
      <c r="H233" s="129">
        <v>1</v>
      </c>
      <c r="I233" s="130"/>
      <c r="J233" s="131">
        <f>ROUND(I233*H233,2)</f>
        <v>0</v>
      </c>
      <c r="K233" s="132"/>
      <c r="L233" s="28"/>
      <c r="M233" s="133" t="s">
        <v>1</v>
      </c>
      <c r="N233" s="134" t="s">
        <v>39</v>
      </c>
      <c r="P233" s="135">
        <f>O233*H233</f>
        <v>0</v>
      </c>
      <c r="Q233" s="135">
        <v>8.3000000000000001E-4</v>
      </c>
      <c r="R233" s="135">
        <f>Q233*H233</f>
        <v>8.3000000000000001E-4</v>
      </c>
      <c r="S233" s="135">
        <v>0</v>
      </c>
      <c r="T233" s="136">
        <f>S233*H233</f>
        <v>0</v>
      </c>
      <c r="AR233" s="137" t="s">
        <v>141</v>
      </c>
      <c r="AT233" s="137" t="s">
        <v>123</v>
      </c>
      <c r="AU233" s="137" t="s">
        <v>84</v>
      </c>
      <c r="AY233" s="13" t="s">
        <v>120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3" t="s">
        <v>82</v>
      </c>
      <c r="BK233" s="138">
        <f>ROUND(I233*H233,2)</f>
        <v>0</v>
      </c>
      <c r="BL233" s="13" t="s">
        <v>141</v>
      </c>
      <c r="BM233" s="137" t="s">
        <v>522</v>
      </c>
    </row>
    <row r="234" spans="2:65" s="1" customFormat="1" ht="44.25" customHeight="1">
      <c r="B234" s="28"/>
      <c r="C234" s="125" t="s">
        <v>523</v>
      </c>
      <c r="D234" s="125" t="s">
        <v>123</v>
      </c>
      <c r="E234" s="126" t="s">
        <v>524</v>
      </c>
      <c r="F234" s="127" t="s">
        <v>525</v>
      </c>
      <c r="G234" s="128" t="s">
        <v>347</v>
      </c>
      <c r="H234" s="129">
        <v>1</v>
      </c>
      <c r="I234" s="130"/>
      <c r="J234" s="131">
        <f>ROUND(I234*H234,2)</f>
        <v>0</v>
      </c>
      <c r="K234" s="132"/>
      <c r="L234" s="28"/>
      <c r="M234" s="133" t="s">
        <v>1</v>
      </c>
      <c r="N234" s="134" t="s">
        <v>39</v>
      </c>
      <c r="P234" s="135">
        <f>O234*H234</f>
        <v>0</v>
      </c>
      <c r="Q234" s="135">
        <v>1.17E-3</v>
      </c>
      <c r="R234" s="135">
        <f>Q234*H234</f>
        <v>1.17E-3</v>
      </c>
      <c r="S234" s="135">
        <v>0</v>
      </c>
      <c r="T234" s="136">
        <f>S234*H234</f>
        <v>0</v>
      </c>
      <c r="AR234" s="137" t="s">
        <v>141</v>
      </c>
      <c r="AT234" s="137" t="s">
        <v>123</v>
      </c>
      <c r="AU234" s="137" t="s">
        <v>84</v>
      </c>
      <c r="AY234" s="13" t="s">
        <v>120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3" t="s">
        <v>82</v>
      </c>
      <c r="BK234" s="138">
        <f>ROUND(I234*H234,2)</f>
        <v>0</v>
      </c>
      <c r="BL234" s="13" t="s">
        <v>141</v>
      </c>
      <c r="BM234" s="137" t="s">
        <v>526</v>
      </c>
    </row>
    <row r="235" spans="2:65" s="1" customFormat="1" ht="37.9" customHeight="1">
      <c r="B235" s="28"/>
      <c r="C235" s="125" t="s">
        <v>527</v>
      </c>
      <c r="D235" s="125" t="s">
        <v>123</v>
      </c>
      <c r="E235" s="126" t="s">
        <v>528</v>
      </c>
      <c r="F235" s="127" t="s">
        <v>529</v>
      </c>
      <c r="G235" s="128" t="s">
        <v>347</v>
      </c>
      <c r="H235" s="129">
        <v>1</v>
      </c>
      <c r="I235" s="130"/>
      <c r="J235" s="131">
        <f>ROUND(I235*H235,2)</f>
        <v>0</v>
      </c>
      <c r="K235" s="132"/>
      <c r="L235" s="28"/>
      <c r="M235" s="133" t="s">
        <v>1</v>
      </c>
      <c r="N235" s="134" t="s">
        <v>39</v>
      </c>
      <c r="P235" s="135">
        <f>O235*H235</f>
        <v>0</v>
      </c>
      <c r="Q235" s="135">
        <v>1.17E-3</v>
      </c>
      <c r="R235" s="135">
        <f>Q235*H235</f>
        <v>1.17E-3</v>
      </c>
      <c r="S235" s="135">
        <v>0</v>
      </c>
      <c r="T235" s="136">
        <f>S235*H235</f>
        <v>0</v>
      </c>
      <c r="AR235" s="137" t="s">
        <v>141</v>
      </c>
      <c r="AT235" s="137" t="s">
        <v>123</v>
      </c>
      <c r="AU235" s="137" t="s">
        <v>84</v>
      </c>
      <c r="AY235" s="13" t="s">
        <v>120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3" t="s">
        <v>82</v>
      </c>
      <c r="BK235" s="138">
        <f>ROUND(I235*H235,2)</f>
        <v>0</v>
      </c>
      <c r="BL235" s="13" t="s">
        <v>141</v>
      </c>
      <c r="BM235" s="137" t="s">
        <v>530</v>
      </c>
    </row>
    <row r="236" spans="2:65" s="11" customFormat="1" ht="22.9" customHeight="1">
      <c r="B236" s="113"/>
      <c r="D236" s="114" t="s">
        <v>73</v>
      </c>
      <c r="E236" s="123" t="s">
        <v>531</v>
      </c>
      <c r="F236" s="123" t="s">
        <v>532</v>
      </c>
      <c r="I236" s="116"/>
      <c r="J236" s="124">
        <f>BK236</f>
        <v>0</v>
      </c>
      <c r="L236" s="113"/>
      <c r="M236" s="118"/>
      <c r="P236" s="119">
        <f>SUM(P237:P238)</f>
        <v>0</v>
      </c>
      <c r="R236" s="119">
        <f>SUM(R237:R238)</f>
        <v>1.5300000000000001E-3</v>
      </c>
      <c r="T236" s="120">
        <f>SUM(T237:T238)</f>
        <v>0</v>
      </c>
      <c r="AR236" s="114" t="s">
        <v>84</v>
      </c>
      <c r="AT236" s="121" t="s">
        <v>73</v>
      </c>
      <c r="AU236" s="121" t="s">
        <v>82</v>
      </c>
      <c r="AY236" s="114" t="s">
        <v>120</v>
      </c>
      <c r="BK236" s="122">
        <f>SUM(BK237:BK238)</f>
        <v>0</v>
      </c>
    </row>
    <row r="237" spans="2:65" s="1" customFormat="1" ht="24.2" customHeight="1">
      <c r="B237" s="28"/>
      <c r="C237" s="125" t="s">
        <v>533</v>
      </c>
      <c r="D237" s="125" t="s">
        <v>123</v>
      </c>
      <c r="E237" s="126" t="s">
        <v>534</v>
      </c>
      <c r="F237" s="127" t="s">
        <v>535</v>
      </c>
      <c r="G237" s="128" t="s">
        <v>126</v>
      </c>
      <c r="H237" s="129">
        <v>30.6</v>
      </c>
      <c r="I237" s="130"/>
      <c r="J237" s="131">
        <f>ROUND(I237*H237,2)</f>
        <v>0</v>
      </c>
      <c r="K237" s="132"/>
      <c r="L237" s="28"/>
      <c r="M237" s="133" t="s">
        <v>1</v>
      </c>
      <c r="N237" s="134" t="s">
        <v>39</v>
      </c>
      <c r="P237" s="135">
        <f>O237*H237</f>
        <v>0</v>
      </c>
      <c r="Q237" s="135">
        <v>2.0000000000000002E-5</v>
      </c>
      <c r="R237" s="135">
        <f>Q237*H237</f>
        <v>6.1200000000000013E-4</v>
      </c>
      <c r="S237" s="135">
        <v>0</v>
      </c>
      <c r="T237" s="136">
        <f>S237*H237</f>
        <v>0</v>
      </c>
      <c r="AR237" s="137" t="s">
        <v>141</v>
      </c>
      <c r="AT237" s="137" t="s">
        <v>123</v>
      </c>
      <c r="AU237" s="137" t="s">
        <v>84</v>
      </c>
      <c r="AY237" s="13" t="s">
        <v>120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3" t="s">
        <v>82</v>
      </c>
      <c r="BK237" s="138">
        <f>ROUND(I237*H237,2)</f>
        <v>0</v>
      </c>
      <c r="BL237" s="13" t="s">
        <v>141</v>
      </c>
      <c r="BM237" s="137" t="s">
        <v>536</v>
      </c>
    </row>
    <row r="238" spans="2:65" s="1" customFormat="1" ht="24.2" customHeight="1">
      <c r="B238" s="28"/>
      <c r="C238" s="125" t="s">
        <v>537</v>
      </c>
      <c r="D238" s="125" t="s">
        <v>123</v>
      </c>
      <c r="E238" s="126" t="s">
        <v>538</v>
      </c>
      <c r="F238" s="127" t="s">
        <v>539</v>
      </c>
      <c r="G238" s="128" t="s">
        <v>126</v>
      </c>
      <c r="H238" s="129">
        <v>30.6</v>
      </c>
      <c r="I238" s="130"/>
      <c r="J238" s="131">
        <f>ROUND(I238*H238,2)</f>
        <v>0</v>
      </c>
      <c r="K238" s="132"/>
      <c r="L238" s="28"/>
      <c r="M238" s="133" t="s">
        <v>1</v>
      </c>
      <c r="N238" s="134" t="s">
        <v>39</v>
      </c>
      <c r="P238" s="135">
        <f>O238*H238</f>
        <v>0</v>
      </c>
      <c r="Q238" s="135">
        <v>3.0000000000000001E-5</v>
      </c>
      <c r="R238" s="135">
        <f>Q238*H238</f>
        <v>9.1800000000000009E-4</v>
      </c>
      <c r="S238" s="135">
        <v>0</v>
      </c>
      <c r="T238" s="136">
        <f>S238*H238</f>
        <v>0</v>
      </c>
      <c r="AR238" s="137" t="s">
        <v>141</v>
      </c>
      <c r="AT238" s="137" t="s">
        <v>123</v>
      </c>
      <c r="AU238" s="137" t="s">
        <v>84</v>
      </c>
      <c r="AY238" s="13" t="s">
        <v>120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3" t="s">
        <v>82</v>
      </c>
      <c r="BK238" s="138">
        <f>ROUND(I238*H238,2)</f>
        <v>0</v>
      </c>
      <c r="BL238" s="13" t="s">
        <v>141</v>
      </c>
      <c r="BM238" s="137" t="s">
        <v>540</v>
      </c>
    </row>
    <row r="239" spans="2:65" s="11" customFormat="1" ht="25.9" customHeight="1">
      <c r="B239" s="113"/>
      <c r="D239" s="114" t="s">
        <v>73</v>
      </c>
      <c r="E239" s="115" t="s">
        <v>129</v>
      </c>
      <c r="F239" s="115" t="s">
        <v>541</v>
      </c>
      <c r="I239" s="116"/>
      <c r="J239" s="117">
        <f>BK239</f>
        <v>0</v>
      </c>
      <c r="L239" s="113"/>
      <c r="M239" s="118"/>
      <c r="P239" s="119">
        <f>P240</f>
        <v>0</v>
      </c>
      <c r="R239" s="119">
        <f>R240</f>
        <v>0</v>
      </c>
      <c r="T239" s="120">
        <f>T240</f>
        <v>0</v>
      </c>
      <c r="AR239" s="114" t="s">
        <v>138</v>
      </c>
      <c r="AT239" s="121" t="s">
        <v>73</v>
      </c>
      <c r="AU239" s="121" t="s">
        <v>74</v>
      </c>
      <c r="AY239" s="114" t="s">
        <v>120</v>
      </c>
      <c r="BK239" s="122">
        <f>BK240</f>
        <v>0</v>
      </c>
    </row>
    <row r="240" spans="2:65" s="11" customFormat="1" ht="22.9" customHeight="1">
      <c r="B240" s="113"/>
      <c r="D240" s="114" t="s">
        <v>73</v>
      </c>
      <c r="E240" s="123" t="s">
        <v>542</v>
      </c>
      <c r="F240" s="123" t="s">
        <v>543</v>
      </c>
      <c r="I240" s="116"/>
      <c r="J240" s="124">
        <f>BK240</f>
        <v>0</v>
      </c>
      <c r="L240" s="113"/>
      <c r="M240" s="118"/>
      <c r="P240" s="119">
        <f>SUM(P241:P244)</f>
        <v>0</v>
      </c>
      <c r="R240" s="119">
        <f>SUM(R241:R244)</f>
        <v>0</v>
      </c>
      <c r="T240" s="120">
        <f>SUM(T241:T244)</f>
        <v>0</v>
      </c>
      <c r="AR240" s="114" t="s">
        <v>138</v>
      </c>
      <c r="AT240" s="121" t="s">
        <v>73</v>
      </c>
      <c r="AU240" s="121" t="s">
        <v>82</v>
      </c>
      <c r="AY240" s="114" t="s">
        <v>120</v>
      </c>
      <c r="BK240" s="122">
        <f>SUM(BK241:BK244)</f>
        <v>0</v>
      </c>
    </row>
    <row r="241" spans="2:65" s="1" customFormat="1" ht="24.2" customHeight="1">
      <c r="B241" s="28"/>
      <c r="C241" s="125" t="s">
        <v>544</v>
      </c>
      <c r="D241" s="125" t="s">
        <v>123</v>
      </c>
      <c r="E241" s="126" t="s">
        <v>545</v>
      </c>
      <c r="F241" s="127" t="s">
        <v>546</v>
      </c>
      <c r="G241" s="128" t="s">
        <v>547</v>
      </c>
      <c r="H241" s="129">
        <v>1</v>
      </c>
      <c r="I241" s="130"/>
      <c r="J241" s="131">
        <f>ROUND(I241*H241,2)</f>
        <v>0</v>
      </c>
      <c r="K241" s="132"/>
      <c r="L241" s="28"/>
      <c r="M241" s="133" t="s">
        <v>1</v>
      </c>
      <c r="N241" s="134" t="s">
        <v>39</v>
      </c>
      <c r="P241" s="135">
        <f>O241*H241</f>
        <v>0</v>
      </c>
      <c r="Q241" s="135">
        <v>0</v>
      </c>
      <c r="R241" s="135">
        <f>Q241*H241</f>
        <v>0</v>
      </c>
      <c r="S241" s="135">
        <v>0</v>
      </c>
      <c r="T241" s="136">
        <f>S241*H241</f>
        <v>0</v>
      </c>
      <c r="AR241" s="137" t="s">
        <v>415</v>
      </c>
      <c r="AT241" s="137" t="s">
        <v>123</v>
      </c>
      <c r="AU241" s="137" t="s">
        <v>84</v>
      </c>
      <c r="AY241" s="13" t="s">
        <v>120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3" t="s">
        <v>82</v>
      </c>
      <c r="BK241" s="138">
        <f>ROUND(I241*H241,2)</f>
        <v>0</v>
      </c>
      <c r="BL241" s="13" t="s">
        <v>415</v>
      </c>
      <c r="BM241" s="137" t="s">
        <v>548</v>
      </c>
    </row>
    <row r="242" spans="2:65" s="1" customFormat="1" ht="24.2" customHeight="1">
      <c r="B242" s="28"/>
      <c r="C242" s="125" t="s">
        <v>549</v>
      </c>
      <c r="D242" s="125" t="s">
        <v>123</v>
      </c>
      <c r="E242" s="126" t="s">
        <v>550</v>
      </c>
      <c r="F242" s="127" t="s">
        <v>551</v>
      </c>
      <c r="G242" s="128" t="s">
        <v>347</v>
      </c>
      <c r="H242" s="129">
        <v>1</v>
      </c>
      <c r="I242" s="130"/>
      <c r="J242" s="131">
        <f>ROUND(I242*H242,2)</f>
        <v>0</v>
      </c>
      <c r="K242" s="132"/>
      <c r="L242" s="28"/>
      <c r="M242" s="133" t="s">
        <v>1</v>
      </c>
      <c r="N242" s="134" t="s">
        <v>39</v>
      </c>
      <c r="P242" s="135">
        <f>O242*H242</f>
        <v>0</v>
      </c>
      <c r="Q242" s="135">
        <v>0</v>
      </c>
      <c r="R242" s="135">
        <f>Q242*H242</f>
        <v>0</v>
      </c>
      <c r="S242" s="135">
        <v>0</v>
      </c>
      <c r="T242" s="136">
        <f>S242*H242</f>
        <v>0</v>
      </c>
      <c r="AR242" s="137" t="s">
        <v>415</v>
      </c>
      <c r="AT242" s="137" t="s">
        <v>123</v>
      </c>
      <c r="AU242" s="137" t="s">
        <v>84</v>
      </c>
      <c r="AY242" s="13" t="s">
        <v>120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3" t="s">
        <v>82</v>
      </c>
      <c r="BK242" s="138">
        <f>ROUND(I242*H242,2)</f>
        <v>0</v>
      </c>
      <c r="BL242" s="13" t="s">
        <v>415</v>
      </c>
      <c r="BM242" s="137" t="s">
        <v>552</v>
      </c>
    </row>
    <row r="243" spans="2:65" s="1" customFormat="1" ht="21.75" customHeight="1">
      <c r="B243" s="28"/>
      <c r="C243" s="125" t="s">
        <v>553</v>
      </c>
      <c r="D243" s="125" t="s">
        <v>123</v>
      </c>
      <c r="E243" s="126" t="s">
        <v>554</v>
      </c>
      <c r="F243" s="127" t="s">
        <v>555</v>
      </c>
      <c r="G243" s="128" t="s">
        <v>132</v>
      </c>
      <c r="H243" s="129">
        <v>3</v>
      </c>
      <c r="I243" s="130"/>
      <c r="J243" s="131">
        <f>ROUND(I243*H243,2)</f>
        <v>0</v>
      </c>
      <c r="K243" s="132"/>
      <c r="L243" s="28"/>
      <c r="M243" s="133" t="s">
        <v>1</v>
      </c>
      <c r="N243" s="134" t="s">
        <v>39</v>
      </c>
      <c r="P243" s="135">
        <f>O243*H243</f>
        <v>0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415</v>
      </c>
      <c r="AT243" s="137" t="s">
        <v>123</v>
      </c>
      <c r="AU243" s="137" t="s">
        <v>84</v>
      </c>
      <c r="AY243" s="13" t="s">
        <v>120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3" t="s">
        <v>82</v>
      </c>
      <c r="BK243" s="138">
        <f>ROUND(I243*H243,2)</f>
        <v>0</v>
      </c>
      <c r="BL243" s="13" t="s">
        <v>415</v>
      </c>
      <c r="BM243" s="137" t="s">
        <v>556</v>
      </c>
    </row>
    <row r="244" spans="2:65" s="1" customFormat="1" ht="24.2" customHeight="1">
      <c r="B244" s="28"/>
      <c r="C244" s="125" t="s">
        <v>557</v>
      </c>
      <c r="D244" s="125" t="s">
        <v>123</v>
      </c>
      <c r="E244" s="126" t="s">
        <v>558</v>
      </c>
      <c r="F244" s="127" t="s">
        <v>559</v>
      </c>
      <c r="G244" s="128" t="s">
        <v>132</v>
      </c>
      <c r="H244" s="129">
        <v>2</v>
      </c>
      <c r="I244" s="130"/>
      <c r="J244" s="131">
        <f>ROUND(I244*H244,2)</f>
        <v>0</v>
      </c>
      <c r="K244" s="132"/>
      <c r="L244" s="28"/>
      <c r="M244" s="150" t="s">
        <v>1</v>
      </c>
      <c r="N244" s="151" t="s">
        <v>39</v>
      </c>
      <c r="O244" s="152"/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AR244" s="137" t="s">
        <v>415</v>
      </c>
      <c r="AT244" s="137" t="s">
        <v>123</v>
      </c>
      <c r="AU244" s="137" t="s">
        <v>84</v>
      </c>
      <c r="AY244" s="13" t="s">
        <v>120</v>
      </c>
      <c r="BE244" s="138">
        <f>IF(N244="základní",J244,0)</f>
        <v>0</v>
      </c>
      <c r="BF244" s="138">
        <f>IF(N244="snížená",J244,0)</f>
        <v>0</v>
      </c>
      <c r="BG244" s="138">
        <f>IF(N244="zákl. přenesená",J244,0)</f>
        <v>0</v>
      </c>
      <c r="BH244" s="138">
        <f>IF(N244="sníž. přenesená",J244,0)</f>
        <v>0</v>
      </c>
      <c r="BI244" s="138">
        <f>IF(N244="nulová",J244,0)</f>
        <v>0</v>
      </c>
      <c r="BJ244" s="13" t="s">
        <v>82</v>
      </c>
      <c r="BK244" s="138">
        <f>ROUND(I244*H244,2)</f>
        <v>0</v>
      </c>
      <c r="BL244" s="13" t="s">
        <v>415</v>
      </c>
      <c r="BM244" s="137" t="s">
        <v>560</v>
      </c>
    </row>
    <row r="245" spans="2:65" s="1" customFormat="1" ht="6.95" customHeight="1">
      <c r="B245" s="40"/>
      <c r="C245" s="41"/>
      <c r="D245" s="41"/>
      <c r="E245" s="41"/>
      <c r="F245" s="41"/>
      <c r="G245" s="41"/>
      <c r="H245" s="41"/>
      <c r="I245" s="41"/>
      <c r="J245" s="41"/>
      <c r="K245" s="41"/>
      <c r="L245" s="28"/>
    </row>
  </sheetData>
  <sheetProtection algorithmName="SHA-512" hashValue="Ili7uSmQpsjESTkOVH+fDXRRYbCYbnfLdQ9xLIkj44wwuupIYPy4pZ6yhJZiKwrYG6kcaMcMo0FoLqluE/ArSw==" saltValue="DwqeolzRifzuCIe5CCZmFnXXbc+ObHuZbXRVs64rKAzRqtowQSCrZ5vwcKQDdsjq6QOTnJHeAwpxSqKMEt0u7Q==" spinCount="100000" sheet="1" objects="1" scenarios="1" formatColumns="0" formatRows="0" autoFilter="0"/>
  <autoFilter ref="C127:K244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2024-012-ZTI - Zdravotně ...</vt:lpstr>
      <vt:lpstr>'2024-012-ZTI - Zdravotně ...'!Názvy_tisku</vt:lpstr>
      <vt:lpstr>'Rekapitulace stavby'!Názvy_tisku</vt:lpstr>
      <vt:lpstr>'2024-012-ZTI - Zdravotně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Blaho</dc:creator>
  <cp:lastModifiedBy>Fabešová Lenka, DiS.</cp:lastModifiedBy>
  <dcterms:created xsi:type="dcterms:W3CDTF">2025-01-15T06:53:15Z</dcterms:created>
  <dcterms:modified xsi:type="dcterms:W3CDTF">2025-01-15T09:21:23Z</dcterms:modified>
</cp:coreProperties>
</file>