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uchyň a WC Český Rudolec\ROZPOČET\"/>
    </mc:Choice>
  </mc:AlternateContent>
  <xr:revisionPtr revIDLastSave="0" documentId="13_ncr:1_{EEDBEE34-81B5-4BB0-9338-E7138F5FC885}" xr6:coauthVersionLast="47" xr6:coauthVersionMax="47" xr10:uidLastSave="{00000000-0000-0000-0000-000000000000}"/>
  <bookViews>
    <workbookView xWindow="-120" yWindow="-120" windowWidth="29040" windowHeight="15840" tabRatio="964" firstSheet="1" activeTab="2" xr2:uid="{00000000-000D-0000-FFFF-FFFF00000000}"/>
  </bookViews>
  <sheets>
    <sheet name="Pokyny pro vyplnění" sheetId="11" state="hidden" r:id="rId1"/>
    <sheet name="Pokyny k vyplnění" sheetId="46" r:id="rId2"/>
    <sheet name="Stavba" sheetId="1" r:id="rId3"/>
    <sheet name="VzorPolozky" sheetId="10" state="hidden" r:id="rId4"/>
    <sheet name="VON Náklady" sheetId="12" r:id="rId5"/>
    <sheet name="SO 01 Stavební úpravy" sheetId="47" r:id="rId6"/>
    <sheet name="SO 02 elektro" sheetId="51" r:id="rId7"/>
    <sheet name="SO 03 ZTI" sheetId="50" r:id="rId8"/>
  </sheets>
  <externalReferences>
    <externalReference r:id="rId9"/>
  </externalReferences>
  <definedNames>
    <definedName name="CelkemDPHVypocet" localSheetId="2">Stavba!$H$44</definedName>
    <definedName name="CenaCelkem">Stavba!$G$29</definedName>
    <definedName name="CenaCelkemBezDPH">Stavba!$G$28</definedName>
    <definedName name="CenaCelkemVypocet" localSheetId="2">Stavba!$I$44</definedName>
    <definedName name="cisloobjektu">Stavba!$D$3</definedName>
    <definedName name="CisloRozpoctu">'[1]Krycí list'!$C$2</definedName>
    <definedName name="CisloStavby" localSheetId="2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2">Stavba!$I$12</definedName>
    <definedName name="dmisto">Stavba!$D$13:$G$13</definedName>
    <definedName name="DPHSni">Stavba!$G$24</definedName>
    <definedName name="DPHZakl">Stavba!$G$26</definedName>
    <definedName name="dpsc" localSheetId="2">Stavba!$C$13</definedName>
    <definedName name="IČO" localSheetId="2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2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2">Stavba!$D$5</definedName>
    <definedName name="Objekt" localSheetId="2">Stavba!$B$38</definedName>
    <definedName name="_xlnm.Print_Area" localSheetId="5">'SO 01 Stavební úpravy'!$A$1:$Q$213</definedName>
    <definedName name="_xlnm.Print_Area" localSheetId="7">'SO 03 ZTI'!#REF!</definedName>
    <definedName name="_xlnm.Print_Area" localSheetId="2">Stavba!$A$1:$J$46</definedName>
    <definedName name="_xlnm.Print_Area" localSheetId="4">'VON Náklady'!$A$1:$Q$19</definedName>
    <definedName name="odic" localSheetId="2">Stavba!$I$6</definedName>
    <definedName name="oico" localSheetId="2">Stavba!$I$5</definedName>
    <definedName name="omisto" localSheetId="2">Stavba!$D$7</definedName>
    <definedName name="onazev" localSheetId="2">Stavba!$D$6</definedName>
    <definedName name="opsc" localSheetId="2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2">Stavba!$E$23</definedName>
    <definedName name="SazbaDPH1">'[1]Krycí list'!$C$30</definedName>
    <definedName name="SazbaDPH2" localSheetId="2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2" hidden="1">Stavba!$A:$A</definedName>
    <definedName name="Z_B7E7C763_C459_487D_8ABA_5CFDDFBD5A84_.wvu.PrintArea" localSheetId="2" hidden="1">Stavba!$B$1:$J$36</definedName>
    <definedName name="ZakladDPHSni">Stavba!$G$23</definedName>
    <definedName name="ZakladDPHSniVypocet" localSheetId="2">Stavba!$F$44</definedName>
    <definedName name="ZakladDPHZakl">Stavba!$G$25</definedName>
    <definedName name="ZakladDPHZaklVypocet" localSheetId="2">Stavba!$G$44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49" i="51" l="1"/>
  <c r="J49" i="51" s="1"/>
  <c r="F48" i="51"/>
  <c r="J48" i="51" s="1"/>
  <c r="F47" i="51"/>
  <c r="J47" i="51" s="1"/>
  <c r="F46" i="51"/>
  <c r="J46" i="51" s="1"/>
  <c r="F45" i="51"/>
  <c r="J45" i="51" s="1"/>
  <c r="I37" i="51"/>
  <c r="F37" i="51"/>
  <c r="J37" i="51" s="1"/>
  <c r="I36" i="51"/>
  <c r="G35" i="51"/>
  <c r="I35" i="51" s="1"/>
  <c r="F35" i="51"/>
  <c r="I34" i="51"/>
  <c r="I33" i="51"/>
  <c r="F33" i="51"/>
  <c r="G32" i="51"/>
  <c r="I32" i="51" s="1"/>
  <c r="F32" i="51"/>
  <c r="G31" i="51"/>
  <c r="I31" i="51" s="1"/>
  <c r="F31" i="51"/>
  <c r="G30" i="51"/>
  <c r="I30" i="51" s="1"/>
  <c r="F30" i="51"/>
  <c r="G29" i="51"/>
  <c r="I29" i="51" s="1"/>
  <c r="J29" i="51" s="1"/>
  <c r="F29" i="51"/>
  <c r="I28" i="51"/>
  <c r="I27" i="51"/>
  <c r="J27" i="51" s="1"/>
  <c r="G27" i="51"/>
  <c r="F27" i="51"/>
  <c r="G26" i="51"/>
  <c r="I26" i="51" s="1"/>
  <c r="F26" i="51"/>
  <c r="G25" i="51"/>
  <c r="I25" i="51" s="1"/>
  <c r="F25" i="51"/>
  <c r="I24" i="51"/>
  <c r="G23" i="51"/>
  <c r="I23" i="51" s="1"/>
  <c r="F23" i="51"/>
  <c r="G22" i="51"/>
  <c r="I22" i="51" s="1"/>
  <c r="F22" i="51"/>
  <c r="G21" i="51"/>
  <c r="I21" i="51" s="1"/>
  <c r="F21" i="51"/>
  <c r="G20" i="51"/>
  <c r="I20" i="51" s="1"/>
  <c r="F20" i="51"/>
  <c r="I19" i="51"/>
  <c r="F19" i="51"/>
  <c r="I18" i="51"/>
  <c r="F18" i="51"/>
  <c r="G17" i="51"/>
  <c r="I17" i="51" s="1"/>
  <c r="F17" i="51"/>
  <c r="G16" i="51"/>
  <c r="I16" i="51" s="1"/>
  <c r="F16" i="51"/>
  <c r="G15" i="51"/>
  <c r="I15" i="51" s="1"/>
  <c r="F15" i="51"/>
  <c r="G14" i="51"/>
  <c r="I14" i="51" s="1"/>
  <c r="F14" i="51"/>
  <c r="G13" i="51"/>
  <c r="I13" i="51" s="1"/>
  <c r="F13" i="51"/>
  <c r="G12" i="51"/>
  <c r="I12" i="51" s="1"/>
  <c r="F12" i="51"/>
  <c r="G11" i="51"/>
  <c r="I11" i="51" s="1"/>
  <c r="F11" i="51"/>
  <c r="BA66" i="47"/>
  <c r="E65" i="47"/>
  <c r="U65" i="47" s="1"/>
  <c r="BA38" i="47"/>
  <c r="E37" i="47"/>
  <c r="U37" i="47" s="1"/>
  <c r="J83" i="50"/>
  <c r="J82" i="50" s="1"/>
  <c r="J81" i="50"/>
  <c r="J80" i="50" s="1"/>
  <c r="J79" i="50"/>
  <c r="J78" i="50"/>
  <c r="J76" i="50"/>
  <c r="J75" i="50"/>
  <c r="J74" i="50"/>
  <c r="J73" i="50"/>
  <c r="J72" i="50"/>
  <c r="J71" i="50"/>
  <c r="J70" i="50"/>
  <c r="J69" i="50"/>
  <c r="J68" i="50"/>
  <c r="J67" i="50"/>
  <c r="J66" i="50"/>
  <c r="J65" i="50"/>
  <c r="J64" i="50"/>
  <c r="J63" i="50"/>
  <c r="J62" i="50"/>
  <c r="J61" i="50"/>
  <c r="J60" i="50"/>
  <c r="J59" i="50"/>
  <c r="J58" i="50"/>
  <c r="J57" i="50"/>
  <c r="J56" i="50"/>
  <c r="J55" i="50"/>
  <c r="J54" i="50"/>
  <c r="J53" i="50"/>
  <c r="J52" i="50"/>
  <c r="J51" i="50"/>
  <c r="J50" i="50"/>
  <c r="J49" i="50"/>
  <c r="J47" i="50"/>
  <c r="J46" i="50"/>
  <c r="J45" i="50"/>
  <c r="J44" i="50"/>
  <c r="J43" i="50"/>
  <c r="J42" i="50"/>
  <c r="J41" i="50"/>
  <c r="J40" i="50"/>
  <c r="J39" i="50"/>
  <c r="J38" i="50"/>
  <c r="J37" i="50"/>
  <c r="J36" i="50"/>
  <c r="J35" i="50"/>
  <c r="J34" i="50"/>
  <c r="J32" i="50"/>
  <c r="J31" i="50"/>
  <c r="J30" i="50"/>
  <c r="J29" i="50"/>
  <c r="J28" i="50"/>
  <c r="J27" i="50"/>
  <c r="J26" i="50"/>
  <c r="J25" i="50"/>
  <c r="J24" i="50"/>
  <c r="J23" i="50"/>
  <c r="J22" i="50"/>
  <c r="J21" i="50"/>
  <c r="J20" i="50"/>
  <c r="J19" i="50"/>
  <c r="E226" i="47"/>
  <c r="Q226" i="47" s="1"/>
  <c r="E224" i="47"/>
  <c r="I224" i="47" s="1"/>
  <c r="E213" i="47"/>
  <c r="U213" i="47" s="1"/>
  <c r="E210" i="47"/>
  <c r="G210" i="47" s="1"/>
  <c r="M210" i="47" s="1"/>
  <c r="E208" i="47"/>
  <c r="Q208" i="47" s="1"/>
  <c r="E206" i="47"/>
  <c r="Q206" i="47" s="1"/>
  <c r="BA201" i="47"/>
  <c r="E200" i="47"/>
  <c r="I200" i="47" s="1"/>
  <c r="E193" i="47"/>
  <c r="K193" i="47" s="1"/>
  <c r="E191" i="47"/>
  <c r="Q191" i="47" s="1"/>
  <c r="E187" i="47"/>
  <c r="Q187" i="47" s="1"/>
  <c r="E185" i="47"/>
  <c r="Q185" i="47" s="1"/>
  <c r="E181" i="47"/>
  <c r="Q181" i="47" s="1"/>
  <c r="BA178" i="47"/>
  <c r="E177" i="47"/>
  <c r="Q177" i="47" s="1"/>
  <c r="E172" i="47"/>
  <c r="I172" i="47" s="1"/>
  <c r="E167" i="47"/>
  <c r="I167" i="47" s="1"/>
  <c r="E165" i="47"/>
  <c r="U165" i="47" s="1"/>
  <c r="BA163" i="47"/>
  <c r="E162" i="47"/>
  <c r="G162" i="47" s="1"/>
  <c r="M162" i="47" s="1"/>
  <c r="E160" i="47"/>
  <c r="I160" i="47" s="1"/>
  <c r="E158" i="47"/>
  <c r="U158" i="47" s="1"/>
  <c r="BA153" i="47"/>
  <c r="BA152" i="47"/>
  <c r="BA151" i="47"/>
  <c r="BA150" i="47"/>
  <c r="BA149" i="47"/>
  <c r="BA148" i="47"/>
  <c r="BA147" i="47"/>
  <c r="E146" i="47"/>
  <c r="Q146" i="47" s="1"/>
  <c r="E142" i="47"/>
  <c r="I142" i="47" s="1"/>
  <c r="E140" i="47"/>
  <c r="U140" i="47" s="1"/>
  <c r="BA138" i="47"/>
  <c r="E137" i="47"/>
  <c r="Q137" i="47" s="1"/>
  <c r="BA135" i="47"/>
  <c r="E134" i="47"/>
  <c r="I134" i="47" s="1"/>
  <c r="BA132" i="47"/>
  <c r="E131" i="47"/>
  <c r="Q131" i="47" s="1"/>
  <c r="BA129" i="47"/>
  <c r="E128" i="47"/>
  <c r="Q128" i="47" s="1"/>
  <c r="BA126" i="47"/>
  <c r="E125" i="47"/>
  <c r="I125" i="47" s="1"/>
  <c r="BA123" i="47"/>
  <c r="E122" i="47"/>
  <c r="U122" i="47" s="1"/>
  <c r="BA120" i="47"/>
  <c r="E119" i="47"/>
  <c r="U119" i="47" s="1"/>
  <c r="BA117" i="47"/>
  <c r="E116" i="47"/>
  <c r="O116" i="47" s="1"/>
  <c r="E111" i="47"/>
  <c r="Q111" i="47" s="1"/>
  <c r="BA106" i="47"/>
  <c r="E105" i="47"/>
  <c r="U105" i="47" s="1"/>
  <c r="E103" i="47"/>
  <c r="K103" i="47" s="1"/>
  <c r="BA101" i="47"/>
  <c r="E100" i="47"/>
  <c r="U100" i="47" s="1"/>
  <c r="O96" i="47"/>
  <c r="E94" i="47"/>
  <c r="U94" i="47" s="1"/>
  <c r="BA91" i="47"/>
  <c r="E90" i="47"/>
  <c r="O90" i="47" s="1"/>
  <c r="E88" i="47"/>
  <c r="U88" i="47" s="1"/>
  <c r="E86" i="47"/>
  <c r="K86" i="47" s="1"/>
  <c r="BA84" i="47"/>
  <c r="E83" i="47"/>
  <c r="O83" i="47" s="1"/>
  <c r="BA81" i="47"/>
  <c r="E80" i="47"/>
  <c r="I80" i="47" s="1"/>
  <c r="BA78" i="47"/>
  <c r="E77" i="47"/>
  <c r="Q77" i="47" s="1"/>
  <c r="BA75" i="47"/>
  <c r="E74" i="47"/>
  <c r="K74" i="47" s="1"/>
  <c r="BA72" i="47"/>
  <c r="E71" i="47"/>
  <c r="K71" i="47" s="1"/>
  <c r="BA69" i="47"/>
  <c r="E68" i="47"/>
  <c r="U68" i="47" s="1"/>
  <c r="BA63" i="47"/>
  <c r="E62" i="47"/>
  <c r="Q62" i="47" s="1"/>
  <c r="BA59" i="47"/>
  <c r="E58" i="47"/>
  <c r="K58" i="47" s="1"/>
  <c r="BA56" i="47"/>
  <c r="E55" i="47"/>
  <c r="U55" i="47" s="1"/>
  <c r="BA53" i="47"/>
  <c r="E52" i="47"/>
  <c r="I52" i="47" s="1"/>
  <c r="BA50" i="47"/>
  <c r="E49" i="47"/>
  <c r="Q49" i="47" s="1"/>
  <c r="BA44" i="47"/>
  <c r="E43" i="47"/>
  <c r="Q43" i="47" s="1"/>
  <c r="BA41" i="47"/>
  <c r="BA35" i="47"/>
  <c r="E34" i="47"/>
  <c r="O34" i="47" s="1"/>
  <c r="BA32" i="47"/>
  <c r="E31" i="47"/>
  <c r="G31" i="47" s="1"/>
  <c r="M31" i="47" s="1"/>
  <c r="BA29" i="47"/>
  <c r="E28" i="47"/>
  <c r="Q28" i="47" s="1"/>
  <c r="BA23" i="47"/>
  <c r="E22" i="47"/>
  <c r="U22" i="47" s="1"/>
  <c r="BA20" i="47"/>
  <c r="E19" i="47"/>
  <c r="O19" i="47" s="1"/>
  <c r="BA17" i="47"/>
  <c r="E16" i="47"/>
  <c r="G16" i="47" s="1"/>
  <c r="M16" i="47" s="1"/>
  <c r="BA14" i="47"/>
  <c r="E13" i="47"/>
  <c r="U13" i="47" s="1"/>
  <c r="BA9" i="47"/>
  <c r="E8" i="47"/>
  <c r="U8" i="47" s="1"/>
  <c r="J35" i="51" l="1"/>
  <c r="J33" i="51"/>
  <c r="J32" i="51"/>
  <c r="J31" i="51"/>
  <c r="J30" i="51"/>
  <c r="J26" i="51"/>
  <c r="J25" i="51"/>
  <c r="J23" i="51"/>
  <c r="J22" i="51"/>
  <c r="J21" i="51"/>
  <c r="J20" i="51"/>
  <c r="J19" i="51"/>
  <c r="J18" i="51"/>
  <c r="J17" i="51"/>
  <c r="J16" i="51"/>
  <c r="J15" i="51"/>
  <c r="J14" i="51"/>
  <c r="J13" i="51"/>
  <c r="J12" i="51"/>
  <c r="F39" i="51"/>
  <c r="J77" i="50"/>
  <c r="J48" i="50"/>
  <c r="J33" i="50"/>
  <c r="J18" i="50"/>
  <c r="J11" i="51"/>
  <c r="I39" i="51"/>
  <c r="J50" i="51"/>
  <c r="J4" i="51" s="1"/>
  <c r="G65" i="47"/>
  <c r="M65" i="47" s="1"/>
  <c r="I65" i="47"/>
  <c r="K65" i="47"/>
  <c r="O65" i="47"/>
  <c r="Q65" i="47"/>
  <c r="I210" i="47"/>
  <c r="U111" i="47"/>
  <c r="K55" i="47"/>
  <c r="O55" i="47"/>
  <c r="G77" i="47"/>
  <c r="M77" i="47" s="1"/>
  <c r="I77" i="47"/>
  <c r="K158" i="47"/>
  <c r="O43" i="47"/>
  <c r="O62" i="47"/>
  <c r="O77" i="47"/>
  <c r="G28" i="47"/>
  <c r="M28" i="47" s="1"/>
  <c r="U62" i="47"/>
  <c r="U77" i="47"/>
  <c r="I31" i="47"/>
  <c r="K31" i="47"/>
  <c r="K43" i="47"/>
  <c r="Q58" i="47"/>
  <c r="G71" i="47"/>
  <c r="M71" i="47" s="1"/>
  <c r="O146" i="47"/>
  <c r="I162" i="47"/>
  <c r="K162" i="47"/>
  <c r="Q224" i="47"/>
  <c r="Q162" i="47"/>
  <c r="G62" i="47"/>
  <c r="M62" i="47" s="1"/>
  <c r="Q71" i="47"/>
  <c r="G122" i="47"/>
  <c r="M122" i="47" s="1"/>
  <c r="K134" i="47"/>
  <c r="U162" i="47"/>
  <c r="K49" i="47"/>
  <c r="K146" i="47"/>
  <c r="I71" i="47"/>
  <c r="K100" i="47"/>
  <c r="G43" i="47"/>
  <c r="M43" i="47" s="1"/>
  <c r="G55" i="47"/>
  <c r="M55" i="47" s="1"/>
  <c r="I62" i="47"/>
  <c r="U71" i="47"/>
  <c r="K122" i="47"/>
  <c r="Q134" i="47"/>
  <c r="U19" i="47"/>
  <c r="O71" i="47"/>
  <c r="I43" i="47"/>
  <c r="I55" i="47"/>
  <c r="K62" i="47"/>
  <c r="Q103" i="47"/>
  <c r="K167" i="47"/>
  <c r="U43" i="47"/>
  <c r="Q55" i="47"/>
  <c r="Q125" i="47"/>
  <c r="O74" i="47"/>
  <c r="K125" i="47"/>
  <c r="Q172" i="47"/>
  <c r="G37" i="47"/>
  <c r="M37" i="47" s="1"/>
  <c r="I37" i="47"/>
  <c r="K37" i="47"/>
  <c r="O37" i="47"/>
  <c r="Q37" i="47"/>
  <c r="Q83" i="47"/>
  <c r="U90" i="47"/>
  <c r="G146" i="47"/>
  <c r="M146" i="47" s="1"/>
  <c r="U193" i="47"/>
  <c r="Q19" i="47"/>
  <c r="Q31" i="47"/>
  <c r="K77" i="47"/>
  <c r="U83" i="47"/>
  <c r="O103" i="47"/>
  <c r="I146" i="47"/>
  <c r="G158" i="47"/>
  <c r="M158" i="47" s="1"/>
  <c r="O162" i="47"/>
  <c r="U177" i="47"/>
  <c r="U187" i="47"/>
  <c r="U206" i="47"/>
  <c r="K224" i="47"/>
  <c r="G13" i="47"/>
  <c r="M13" i="47" s="1"/>
  <c r="Q34" i="47"/>
  <c r="O86" i="47"/>
  <c r="U146" i="47"/>
  <c r="G160" i="47"/>
  <c r="M160" i="47" s="1"/>
  <c r="G181" i="47"/>
  <c r="M181" i="47" s="1"/>
  <c r="G193" i="47"/>
  <c r="M193" i="47" s="1"/>
  <c r="K208" i="47"/>
  <c r="G226" i="47"/>
  <c r="M226" i="47" s="1"/>
  <c r="G208" i="47"/>
  <c r="M208" i="47" s="1"/>
  <c r="K13" i="47"/>
  <c r="U34" i="47"/>
  <c r="G49" i="47"/>
  <c r="M49" i="47" s="1"/>
  <c r="Q86" i="47"/>
  <c r="G100" i="47"/>
  <c r="M100" i="47" s="1"/>
  <c r="K160" i="47"/>
  <c r="K181" i="47"/>
  <c r="U208" i="47"/>
  <c r="U226" i="47"/>
  <c r="I49" i="47"/>
  <c r="I100" i="47"/>
  <c r="U181" i="47"/>
  <c r="O193" i="47"/>
  <c r="I16" i="47"/>
  <c r="K28" i="47"/>
  <c r="O49" i="47"/>
  <c r="Q74" i="47"/>
  <c r="G83" i="47"/>
  <c r="M83" i="47" s="1"/>
  <c r="G90" i="47"/>
  <c r="M90" i="47" s="1"/>
  <c r="O100" i="47"/>
  <c r="Q116" i="47"/>
  <c r="U160" i="47"/>
  <c r="Q167" i="47"/>
  <c r="G185" i="47"/>
  <c r="M185" i="47" s="1"/>
  <c r="K210" i="47"/>
  <c r="O160" i="47"/>
  <c r="U49" i="47"/>
  <c r="I83" i="47"/>
  <c r="I90" i="47"/>
  <c r="Q100" i="47"/>
  <c r="U116" i="47"/>
  <c r="K142" i="47"/>
  <c r="I185" i="47"/>
  <c r="K200" i="47"/>
  <c r="O210" i="47"/>
  <c r="K16" i="47"/>
  <c r="Q16" i="47"/>
  <c r="O58" i="47"/>
  <c r="K83" i="47"/>
  <c r="Q142" i="47"/>
  <c r="K172" i="47"/>
  <c r="K185" i="47"/>
  <c r="Q200" i="47"/>
  <c r="Q199" i="47" s="1"/>
  <c r="U210" i="47"/>
  <c r="Q90" i="47"/>
  <c r="O185" i="47"/>
  <c r="I13" i="47"/>
  <c r="O16" i="47"/>
  <c r="I28" i="47"/>
  <c r="O31" i="47"/>
  <c r="G52" i="47"/>
  <c r="M52" i="47" s="1"/>
  <c r="U58" i="47"/>
  <c r="G68" i="47"/>
  <c r="M68" i="47" s="1"/>
  <c r="U74" i="47"/>
  <c r="G80" i="47"/>
  <c r="M80" i="47" s="1"/>
  <c r="U86" i="47"/>
  <c r="K90" i="47"/>
  <c r="U103" i="47"/>
  <c r="I122" i="47"/>
  <c r="O125" i="47"/>
  <c r="G131" i="47"/>
  <c r="M131" i="47" s="1"/>
  <c r="O134" i="47"/>
  <c r="G140" i="47"/>
  <c r="M140" i="47" s="1"/>
  <c r="O142" i="47"/>
  <c r="I158" i="47"/>
  <c r="Q160" i="47"/>
  <c r="G165" i="47"/>
  <c r="M165" i="47" s="1"/>
  <c r="O167" i="47"/>
  <c r="O172" i="47"/>
  <c r="G191" i="47"/>
  <c r="M191" i="47" s="1"/>
  <c r="Q193" i="47"/>
  <c r="O200" i="47"/>
  <c r="G213" i="47"/>
  <c r="O224" i="47"/>
  <c r="I165" i="47"/>
  <c r="I191" i="47"/>
  <c r="I213" i="47"/>
  <c r="G8" i="47"/>
  <c r="U16" i="47"/>
  <c r="G22" i="47"/>
  <c r="M22" i="47" s="1"/>
  <c r="U31" i="47"/>
  <c r="K52" i="47"/>
  <c r="K68" i="47"/>
  <c r="K80" i="47"/>
  <c r="G88" i="47"/>
  <c r="M88" i="47" s="1"/>
  <c r="G94" i="47"/>
  <c r="G105" i="47"/>
  <c r="M105" i="47" s="1"/>
  <c r="G119" i="47"/>
  <c r="M119" i="47" s="1"/>
  <c r="K131" i="47"/>
  <c r="K140" i="47"/>
  <c r="K165" i="47"/>
  <c r="U172" i="47"/>
  <c r="I181" i="47"/>
  <c r="K191" i="47"/>
  <c r="U200" i="47"/>
  <c r="I208" i="47"/>
  <c r="Q210" i="47"/>
  <c r="K213" i="47"/>
  <c r="U224" i="47"/>
  <c r="I68" i="47"/>
  <c r="O13" i="47"/>
  <c r="I22" i="47"/>
  <c r="O28" i="47"/>
  <c r="I88" i="47"/>
  <c r="I94" i="47"/>
  <c r="I105" i="47"/>
  <c r="I119" i="47"/>
  <c r="O122" i="47"/>
  <c r="O158" i="47"/>
  <c r="I131" i="47"/>
  <c r="Q13" i="47"/>
  <c r="O52" i="47"/>
  <c r="O68" i="47"/>
  <c r="O80" i="47"/>
  <c r="K88" i="47"/>
  <c r="K94" i="47"/>
  <c r="K105" i="47"/>
  <c r="G111" i="47"/>
  <c r="K119" i="47"/>
  <c r="Q122" i="47"/>
  <c r="G128" i="47"/>
  <c r="M128" i="47" s="1"/>
  <c r="O131" i="47"/>
  <c r="G137" i="47"/>
  <c r="M137" i="47" s="1"/>
  <c r="O140" i="47"/>
  <c r="Q158" i="47"/>
  <c r="O165" i="47"/>
  <c r="G177" i="47"/>
  <c r="M177" i="47" s="1"/>
  <c r="G187" i="47"/>
  <c r="M187" i="47" s="1"/>
  <c r="O191" i="47"/>
  <c r="O213" i="47"/>
  <c r="I140" i="47"/>
  <c r="I8" i="47"/>
  <c r="G19" i="47"/>
  <c r="M19" i="47" s="1"/>
  <c r="U28" i="47"/>
  <c r="G34" i="47"/>
  <c r="M34" i="47" s="1"/>
  <c r="Q52" i="47"/>
  <c r="Q68" i="47"/>
  <c r="Q80" i="47"/>
  <c r="I111" i="47"/>
  <c r="G116" i="47"/>
  <c r="I128" i="47"/>
  <c r="I137" i="47"/>
  <c r="Q140" i="47"/>
  <c r="Q165" i="47"/>
  <c r="I177" i="47"/>
  <c r="O181" i="47"/>
  <c r="I187" i="47"/>
  <c r="G206" i="47"/>
  <c r="M206" i="47" s="1"/>
  <c r="O208" i="47"/>
  <c r="Q213" i="47"/>
  <c r="Q212" i="47" s="1"/>
  <c r="I226" i="47"/>
  <c r="K8" i="47"/>
  <c r="O8" i="47"/>
  <c r="I19" i="47"/>
  <c r="O22" i="47"/>
  <c r="I34" i="47"/>
  <c r="U52" i="47"/>
  <c r="G58" i="47"/>
  <c r="M58" i="47" s="1"/>
  <c r="G74" i="47"/>
  <c r="M74" i="47" s="1"/>
  <c r="U80" i="47"/>
  <c r="G86" i="47"/>
  <c r="M86" i="47" s="1"/>
  <c r="O88" i="47"/>
  <c r="O94" i="47"/>
  <c r="O93" i="47" s="1"/>
  <c r="G103" i="47"/>
  <c r="O105" i="47"/>
  <c r="K111" i="47"/>
  <c r="I116" i="47"/>
  <c r="O119" i="47"/>
  <c r="K128" i="47"/>
  <c r="K137" i="47"/>
  <c r="K177" i="47"/>
  <c r="K187" i="47"/>
  <c r="I206" i="47"/>
  <c r="K226" i="47"/>
  <c r="K22" i="47"/>
  <c r="Q22" i="47"/>
  <c r="I58" i="47"/>
  <c r="I74" i="47"/>
  <c r="I86" i="47"/>
  <c r="Q88" i="47"/>
  <c r="Q94" i="47"/>
  <c r="Q93" i="47" s="1"/>
  <c r="I103" i="47"/>
  <c r="Q105" i="47"/>
  <c r="K116" i="47"/>
  <c r="Q119" i="47"/>
  <c r="K206" i="47"/>
  <c r="Q8" i="47"/>
  <c r="K19" i="47"/>
  <c r="K34" i="47"/>
  <c r="O111" i="47"/>
  <c r="O110" i="47" s="1"/>
  <c r="C114" i="47" s="1"/>
  <c r="E114" i="47" s="1"/>
  <c r="E113" i="47" s="1"/>
  <c r="G125" i="47"/>
  <c r="M125" i="47" s="1"/>
  <c r="O128" i="47"/>
  <c r="G134" i="47"/>
  <c r="M134" i="47" s="1"/>
  <c r="O137" i="47"/>
  <c r="G142" i="47"/>
  <c r="M142" i="47" s="1"/>
  <c r="G167" i="47"/>
  <c r="M167" i="47" s="1"/>
  <c r="G172" i="47"/>
  <c r="O177" i="47"/>
  <c r="O187" i="47"/>
  <c r="I193" i="47"/>
  <c r="G200" i="47"/>
  <c r="G224" i="47"/>
  <c r="M224" i="47" s="1"/>
  <c r="O226" i="47"/>
  <c r="O206" i="47"/>
  <c r="J39" i="51" l="1"/>
  <c r="J17" i="50"/>
  <c r="J16" i="50" s="1"/>
  <c r="G43" i="1" s="1"/>
  <c r="I40" i="51"/>
  <c r="I41" i="51" s="1"/>
  <c r="J42" i="51" s="1"/>
  <c r="J3" i="51" s="1"/>
  <c r="J5" i="51" s="1"/>
  <c r="G42" i="1" s="1"/>
  <c r="H42" i="1" s="1"/>
  <c r="I42" i="1" s="1"/>
  <c r="Q7" i="47"/>
  <c r="Q171" i="47"/>
  <c r="O115" i="47"/>
  <c r="C156" i="47" s="1"/>
  <c r="E156" i="47" s="1"/>
  <c r="E155" i="47" s="1"/>
  <c r="K155" i="47" s="1"/>
  <c r="O99" i="47"/>
  <c r="C109" i="47" s="1"/>
  <c r="E109" i="47" s="1"/>
  <c r="E108" i="47" s="1"/>
  <c r="Q115" i="47"/>
  <c r="Q99" i="47"/>
  <c r="Q48" i="47"/>
  <c r="U212" i="47"/>
  <c r="U199" i="47" s="1"/>
  <c r="C42" i="47"/>
  <c r="C47" i="47" s="1"/>
  <c r="E47" i="47" s="1"/>
  <c r="E46" i="47" s="1"/>
  <c r="M172" i="47"/>
  <c r="G48" i="47"/>
  <c r="O155" i="47"/>
  <c r="I155" i="47"/>
  <c r="G155" i="47"/>
  <c r="M155" i="47" s="1"/>
  <c r="U155" i="47"/>
  <c r="Q155" i="47"/>
  <c r="O48" i="47"/>
  <c r="C98" i="47" s="1"/>
  <c r="E98" i="47" s="1"/>
  <c r="E97" i="47" s="1"/>
  <c r="I212" i="47"/>
  <c r="I199" i="47" s="1"/>
  <c r="K212" i="47"/>
  <c r="K199" i="47" s="1"/>
  <c r="O157" i="47"/>
  <c r="C170" i="47" s="1"/>
  <c r="E170" i="47" s="1"/>
  <c r="E169" i="47" s="1"/>
  <c r="G93" i="47"/>
  <c r="M94" i="47"/>
  <c r="M8" i="47"/>
  <c r="G212" i="47"/>
  <c r="M213" i="47"/>
  <c r="M212" i="47" s="1"/>
  <c r="O199" i="47"/>
  <c r="G108" i="47"/>
  <c r="M108" i="47" s="1"/>
  <c r="U108" i="47"/>
  <c r="Q108" i="47"/>
  <c r="O108" i="47"/>
  <c r="K108" i="47"/>
  <c r="I108" i="47"/>
  <c r="U113" i="47"/>
  <c r="I113" i="47"/>
  <c r="Q113" i="47"/>
  <c r="Q110" i="47" s="1"/>
  <c r="O113" i="47"/>
  <c r="K113" i="47"/>
  <c r="G113" i="47"/>
  <c r="M113" i="47" s="1"/>
  <c r="G199" i="47"/>
  <c r="M200" i="47"/>
  <c r="O212" i="47"/>
  <c r="M111" i="47"/>
  <c r="M103" i="47"/>
  <c r="M116" i="47"/>
  <c r="O171" i="47"/>
  <c r="C198" i="47" s="1"/>
  <c r="E198" i="47" s="1"/>
  <c r="E197" i="47" s="1"/>
  <c r="G110" i="47" l="1"/>
  <c r="E42" i="47"/>
  <c r="E40" i="47" s="1"/>
  <c r="G40" i="47" s="1"/>
  <c r="M199" i="47"/>
  <c r="G115" i="47"/>
  <c r="U97" i="47"/>
  <c r="Q97" i="47"/>
  <c r="Q96" i="47" s="1"/>
  <c r="K97" i="47"/>
  <c r="I97" i="47"/>
  <c r="G97" i="47"/>
  <c r="U40" i="47"/>
  <c r="Q40" i="47"/>
  <c r="O40" i="47"/>
  <c r="O7" i="47" s="1"/>
  <c r="K40" i="47"/>
  <c r="I40" i="47"/>
  <c r="G46" i="47"/>
  <c r="M46" i="47" s="1"/>
  <c r="U46" i="47"/>
  <c r="Q46" i="47"/>
  <c r="O46" i="47"/>
  <c r="K46" i="47"/>
  <c r="I46" i="47"/>
  <c r="U169" i="47"/>
  <c r="Q169" i="47"/>
  <c r="Q157" i="47" s="1"/>
  <c r="O169" i="47"/>
  <c r="K169" i="47"/>
  <c r="I169" i="47"/>
  <c r="I157" i="47" s="1"/>
  <c r="I115" i="47" s="1"/>
  <c r="I110" i="47" s="1"/>
  <c r="I99" i="47" s="1"/>
  <c r="G169" i="47"/>
  <c r="U197" i="47"/>
  <c r="U171" i="47" s="1"/>
  <c r="Q197" i="47"/>
  <c r="O197" i="47"/>
  <c r="K197" i="47"/>
  <c r="K171" i="47" s="1"/>
  <c r="I197" i="47"/>
  <c r="I171" i="47" s="1"/>
  <c r="G197" i="47"/>
  <c r="G99" i="47"/>
  <c r="G96" i="47" l="1"/>
  <c r="M97" i="47"/>
  <c r="I96" i="47"/>
  <c r="I93" i="47" s="1"/>
  <c r="I48" i="47" s="1"/>
  <c r="I7" i="47" s="1"/>
  <c r="M169" i="47"/>
  <c r="G157" i="47"/>
  <c r="M40" i="47"/>
  <c r="G7" i="47"/>
  <c r="K157" i="47"/>
  <c r="K115" i="47" s="1"/>
  <c r="K110" i="47" s="1"/>
  <c r="K99" i="47" s="1"/>
  <c r="K96" i="47" s="1"/>
  <c r="K93" i="47" s="1"/>
  <c r="K48" i="47" s="1"/>
  <c r="K7" i="47" s="1"/>
  <c r="M197" i="47"/>
  <c r="M171" i="47" s="1"/>
  <c r="G171" i="47"/>
  <c r="U157" i="47"/>
  <c r="U115" i="47" s="1"/>
  <c r="U110" i="47" s="1"/>
  <c r="U99" i="47" s="1"/>
  <c r="U96" i="47" s="1"/>
  <c r="G230" i="47" l="1"/>
  <c r="G41" i="1" s="1"/>
  <c r="M157" i="47"/>
  <c r="M115" i="47" s="1"/>
  <c r="M110" i="47" s="1"/>
  <c r="M99" i="47" s="1"/>
  <c r="M96" i="47" s="1"/>
  <c r="M93" i="47" s="1"/>
  <c r="M48" i="47" s="1"/>
  <c r="M7" i="47" s="1"/>
  <c r="U93" i="47"/>
  <c r="U48" i="47" s="1"/>
  <c r="U7" i="47" s="1"/>
  <c r="H43" i="1" l="1"/>
  <c r="I43" i="1" s="1"/>
  <c r="U8" i="12" l="1"/>
  <c r="Q8" i="12"/>
  <c r="O8" i="12"/>
  <c r="K8" i="12"/>
  <c r="I8" i="12"/>
  <c r="G8" i="12"/>
  <c r="M8" i="12" s="1"/>
  <c r="U12" i="12"/>
  <c r="Q12" i="12"/>
  <c r="O12" i="12"/>
  <c r="K12" i="12"/>
  <c r="I12" i="12"/>
  <c r="G12" i="12"/>
  <c r="M12" i="12" s="1"/>
  <c r="U11" i="12" l="1"/>
  <c r="Q11" i="12"/>
  <c r="O11" i="12"/>
  <c r="K11" i="12"/>
  <c r="I11" i="12"/>
  <c r="G11" i="12"/>
  <c r="M11" i="12" l="1"/>
  <c r="G10" i="12"/>
  <c r="G7" i="12"/>
  <c r="BA15" i="12" l="1"/>
  <c r="G14" i="12"/>
  <c r="G13" i="12" s="1"/>
  <c r="G18" i="12" s="1"/>
  <c r="G40" i="1" l="1"/>
  <c r="U14" i="12" l="1"/>
  <c r="Q14" i="12"/>
  <c r="Q13" i="12" s="1"/>
  <c r="O14" i="12"/>
  <c r="M14" i="12"/>
  <c r="K14" i="12"/>
  <c r="I14" i="12"/>
  <c r="Q10" i="12" l="1"/>
  <c r="Q7" i="12" s="1"/>
  <c r="I13" i="12"/>
  <c r="U13" i="12"/>
  <c r="O13" i="12"/>
  <c r="K13" i="12"/>
  <c r="M13" i="12"/>
  <c r="H40" i="1"/>
  <c r="K10" i="12" l="1"/>
  <c r="K7" i="12" s="1"/>
  <c r="O10" i="12"/>
  <c r="O7" i="12" s="1"/>
  <c r="U10" i="12"/>
  <c r="U7" i="12" s="1"/>
  <c r="I10" i="12"/>
  <c r="I7" i="12" s="1"/>
  <c r="M10" i="12"/>
  <c r="M7" i="12" s="1"/>
  <c r="F44" i="1" l="1"/>
  <c r="J28" i="1"/>
  <c r="J26" i="1"/>
  <c r="G38" i="1"/>
  <c r="F38" i="1"/>
  <c r="H32" i="1"/>
  <c r="J23" i="1"/>
  <c r="J24" i="1"/>
  <c r="J25" i="1"/>
  <c r="J27" i="1"/>
  <c r="E24" i="1"/>
  <c r="E26" i="1"/>
  <c r="I40" i="1" l="1"/>
  <c r="G24" i="1" l="1"/>
  <c r="H41" i="1" l="1"/>
  <c r="H44" i="1" s="1"/>
  <c r="G44" i="1"/>
  <c r="G25" i="1" s="1"/>
  <c r="G26" i="1" s="1"/>
  <c r="G29" i="1" s="1"/>
  <c r="I41" i="1" l="1"/>
  <c r="I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<sst xmlns="http://schemas.openxmlformats.org/spreadsheetml/2006/main" count="1169" uniqueCount="645">
  <si>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</si>
  <si>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</si>
  <si>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</si>
  <si>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</si>
  <si>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</si>
  <si>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</si>
  <si>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</si>
  <si>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</si>
  <si>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</si>
  <si>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</si>
  <si>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</si>
  <si>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</si>
  <si>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</si>
  <si>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</si>
  <si>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</si>
  <si>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</si>
  <si>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</si>
  <si>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</si>
  <si>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</si>
  <si>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</si>
  <si>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</si>
  <si>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</si>
  <si>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</si>
  <si>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</si>
  <si>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</si>
  <si>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</si>
  <si>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</si>
  <si>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</si>
  <si>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</si>
  <si>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</si>
  <si>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</si>
  <si>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</si>
  <si>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</si>
  <si>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</si>
  <si>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</si>
  <si>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</si>
  <si>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</si>
  <si>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</si>
  <si>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</si>
  <si>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</si>
  <si>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</si>
  <si>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</si>
  <si>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</si>
  <si>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VRN</t>
  </si>
  <si>
    <t>SO 01</t>
  </si>
  <si>
    <t>SO 03</t>
  </si>
  <si>
    <t>Celkem za stavbu</t>
  </si>
  <si>
    <t>CZK</t>
  </si>
  <si>
    <t>1</t>
  </si>
  <si>
    <t>99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</si>
  <si>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</si>
  <si>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</si>
  <si>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</si>
  <si>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</si>
  <si>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</si>
  <si>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</si>
  <si>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</si>
  <si>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</si>
  <si>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</si>
  <si>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</si>
  <si>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</si>
  <si>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</si>
  <si>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</si>
  <si>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</si>
  <si>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</si>
  <si>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</si>
  <si>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</si>
  <si>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</si>
  <si>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</si>
  <si>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</si>
  <si>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</si>
  <si>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</si>
  <si>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</si>
  <si>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</si>
  <si>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</si>
  <si>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</si>
  <si>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</si>
  <si>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Soubor</t>
  </si>
  <si>
    <t>POP</t>
  </si>
  <si>
    <t>POL99_8</t>
  </si>
  <si>
    <t>Odstranění zařízení staveniště</t>
  </si>
  <si>
    <t/>
  </si>
  <si>
    <t>END</t>
  </si>
  <si>
    <t>t</t>
  </si>
  <si>
    <t>m2</t>
  </si>
  <si>
    <t>kus</t>
  </si>
  <si>
    <t>m</t>
  </si>
  <si>
    <t>CELKEM</t>
  </si>
  <si>
    <t xml:space="preserve"> </t>
  </si>
  <si>
    <t>Zdeněk Musil</t>
  </si>
  <si>
    <t>Nové Bystřici</t>
  </si>
  <si>
    <t>032903000</t>
  </si>
  <si>
    <t>039103000</t>
  </si>
  <si>
    <t>013194001</t>
  </si>
  <si>
    <t>Fotodokumentace průběhu stavby</t>
  </si>
  <si>
    <t>013244000</t>
  </si>
  <si>
    <t>Dokumentace DPS, výrobní, dílenská</t>
  </si>
  <si>
    <t>9</t>
  </si>
  <si>
    <t>Ostatní konstrukce a práce - bourání</t>
  </si>
  <si>
    <t>997013501</t>
  </si>
  <si>
    <t>Odvoz suti a vybouraných hmot na skládku do 1 km se složením</t>
  </si>
  <si>
    <t>997013509</t>
  </si>
  <si>
    <t>Konstrukce truhlářské</t>
  </si>
  <si>
    <t>Zařízení staveniště</t>
  </si>
  <si>
    <t>Ve všech listech tohoto souboru můžete měnit pouze buňky se žlutým pozadím. Jedná se o tyto údaje : 
- údaje o firmě
- jednotkové ceny položek zadané na maximálně dvě desetinná místa</t>
  </si>
  <si>
    <t>Vedlejší a ostatní náklady</t>
  </si>
  <si>
    <t>VON</t>
  </si>
  <si>
    <t>VN01</t>
  </si>
  <si>
    <t>Průzkumné, geodetické a projektové práce</t>
  </si>
  <si>
    <t>VN03</t>
  </si>
  <si>
    <t>Vybudování a provoz zařízení staveniště</t>
  </si>
  <si>
    <t>997013631</t>
  </si>
  <si>
    <t>Poplatek za uložení na skládce (skládkovné) stavebního odpadu směsného kód odpadu 17 09 04</t>
  </si>
  <si>
    <t>998011001</t>
  </si>
  <si>
    <t>766</t>
  </si>
  <si>
    <t>783</t>
  </si>
  <si>
    <t>Nátěry</t>
  </si>
  <si>
    <t>998766101</t>
  </si>
  <si>
    <t xml:space="preserve">fotodokumentace postupného průběhu výstavby vč. předání v digitální podobě ve 2 vyhotovení </t>
  </si>
  <si>
    <t>Stavební úpravy domu č.p. 133 Český Rudolec</t>
  </si>
  <si>
    <t>Obec Český Rudolec</t>
  </si>
  <si>
    <t>Český Rudolec 123</t>
  </si>
  <si>
    <t>378 83 Český Rudolec</t>
  </si>
  <si>
    <t>00246441</t>
  </si>
  <si>
    <t>CZ00246441</t>
  </si>
  <si>
    <t>náklady na dílensku dokumentaci pro kuchyňskou linku od vybraného dodavatele</t>
  </si>
  <si>
    <t>ZTI</t>
  </si>
  <si>
    <t>Stavební úpravy</t>
  </si>
  <si>
    <t>968062245</t>
  </si>
  <si>
    <t>Vybourání dřevěných rámů oken jednoduchých včetně křídel plochy do 2 m2</t>
  </si>
  <si>
    <t>vybourání výdejového okna</t>
  </si>
  <si>
    <t>1,65*1,2</t>
  </si>
  <si>
    <t>968062455</t>
  </si>
  <si>
    <t>Vybourání dřevěných dveřních zárubní plochy do 2 m2</t>
  </si>
  <si>
    <t>3*0,7*1,89</t>
  </si>
  <si>
    <t>0,84*1,85</t>
  </si>
  <si>
    <t>0,84*1,95</t>
  </si>
  <si>
    <t>968072455</t>
  </si>
  <si>
    <t>Vybourání kovových dveřních zárubní plochy do 2 m2</t>
  </si>
  <si>
    <t>vybourání dřevěných zárubní</t>
  </si>
  <si>
    <t>vybourání kovových zárubní</t>
  </si>
  <si>
    <t>771573810</t>
  </si>
  <si>
    <t>Demontáž podlah z dlaždic keramických lepených</t>
  </si>
  <si>
    <t>odsekání keramické dlažby</t>
  </si>
  <si>
    <t>3,68+1,02+1,14+1,14+2,21+4,72+0,83+0,83</t>
  </si>
  <si>
    <t>781473810</t>
  </si>
  <si>
    <t>Demontáž obkladů z obkladaček keramických lepených</t>
  </si>
  <si>
    <t>odsekání keramických obkladů stěn</t>
  </si>
  <si>
    <t>973031324</t>
  </si>
  <si>
    <t>Vysekání kapes ve zdivu cihelném na MV nebo MVC plochy do 0,10 m2 hloubky do 150 mm</t>
  </si>
  <si>
    <t>vysekání kapes pro uložení překladu ozn. 10</t>
  </si>
  <si>
    <t>1+1</t>
  </si>
  <si>
    <t>1+1+1+1</t>
  </si>
  <si>
    <t>974031157</t>
  </si>
  <si>
    <t>Vysekání kapes ve zdivu cihelném na MV nebo MVC hloubky do 100 mm a šířky do 300 mm</t>
  </si>
  <si>
    <t>vysekání rýh pro uložení překladu ozn. 12</t>
  </si>
  <si>
    <t>1+1+1</t>
  </si>
  <si>
    <t>1,25*3</t>
  </si>
  <si>
    <t>974031164</t>
  </si>
  <si>
    <t>Vysekání kapes ve zdivu cihelném na MV nebo MVC hloubky do 150 mm a šířky do 150 mm</t>
  </si>
  <si>
    <t>vysekání rýh pro uložení překladu ozn. 11 a 13</t>
  </si>
  <si>
    <t>2*0,7*1,95 + 0,8*1,95</t>
  </si>
  <si>
    <t>kuchyň 18,85*1,38</t>
  </si>
  <si>
    <t>WC ženy a předsíňka 14,715*1,97</t>
  </si>
  <si>
    <t>WC muži a pisoáry 12,35*2,0</t>
  </si>
  <si>
    <t>uvažován odvoz na skládku do Dačic</t>
  </si>
  <si>
    <t>317142422.XLA</t>
  </si>
  <si>
    <t>Překlad nenosný pórobetonový Ytong NEP 100-1250</t>
  </si>
  <si>
    <t>překlad ozn. 12</t>
  </si>
  <si>
    <t>317168015.WNR</t>
  </si>
  <si>
    <t>Překlad plochy Porotherm KP 11,5 dl 2000 mm</t>
  </si>
  <si>
    <t>překlad ozn. 10</t>
  </si>
  <si>
    <t>317168022.WNR</t>
  </si>
  <si>
    <t>Překlad plochy Porotherm KP 14,5 dl 1250 mm</t>
  </si>
  <si>
    <t>překlad ozn. 11 a 13</t>
  </si>
  <si>
    <t>342272225</t>
  </si>
  <si>
    <t>Příčka z pórobetonových hladkých tvárnic na tenkovrstvou maltu tl. 100 mm</t>
  </si>
  <si>
    <t>2*1,65*0,25</t>
  </si>
  <si>
    <t>zvýšení dělících příček WC o 250 mm</t>
  </si>
  <si>
    <t>(1,1+1,6)*0,25</t>
  </si>
  <si>
    <t>612325223</t>
  </si>
  <si>
    <t>Vápenocementová štuková omítka malých ploch přes 0,25 do 1 m2 na stěnách</t>
  </si>
  <si>
    <t>612325203</t>
  </si>
  <si>
    <t>Vápenocementová hrubá omítka malých ploch přes 0,25 do 1 m2 na stěnách</t>
  </si>
  <si>
    <t>14</t>
  </si>
  <si>
    <t>Opravy a údržba</t>
  </si>
  <si>
    <t>95</t>
  </si>
  <si>
    <t>Dokončovací konstrukce a práce</t>
  </si>
  <si>
    <t>952901111</t>
  </si>
  <si>
    <t>Vyčištění budov bytové a občanské výstavy při výšce podlaží do 4 m</t>
  </si>
  <si>
    <t>Přesun hmot pro budovy občanského vybavení s nosnou svislou konstrukcí zděnou z cihel pro budovy výšky do 6 m</t>
  </si>
  <si>
    <t>Staveništní přesun hmot</t>
  </si>
  <si>
    <t>632451103</t>
  </si>
  <si>
    <t>Cementový samonivelační potěr ze suchých směsí tl. do 10 mm</t>
  </si>
  <si>
    <t xml:space="preserve">731 </t>
  </si>
  <si>
    <t>Ústřední vytápění</t>
  </si>
  <si>
    <t>735151821</t>
  </si>
  <si>
    <t>Demontáž otopného tělesa panelovéhodvouřadého dl do 1500 mm</t>
  </si>
  <si>
    <t>výměna otopného tělesa</t>
  </si>
  <si>
    <t>735151375</t>
  </si>
  <si>
    <t>Otopné těleso panelové dvoudeskové plochy výška/délka 600/800 mm, výkon 782 W</t>
  </si>
  <si>
    <t>998735101</t>
  </si>
  <si>
    <t>Přesun hmot pro otopná tělesa v objketech výšky do 6 m</t>
  </si>
  <si>
    <t>735494811</t>
  </si>
  <si>
    <t>Vypuštění vody z otopných těles</t>
  </si>
  <si>
    <t>2*0,8*0,6</t>
  </si>
  <si>
    <t>766R1</t>
  </si>
  <si>
    <t>Dodávka a montáž dřevěného výdejního okna rozm. 825/1200, dvoudílného, horní polovina pevná, spodní polovina výsuvná směrem nahoru, včetně obložkového rámu, parapetu, barva bílá</t>
  </si>
  <si>
    <t>kompletní dodávka a montáž výdejního okna ozn. T2</t>
  </si>
  <si>
    <t>766660171</t>
  </si>
  <si>
    <t xml:space="preserve">Montáž dveřních křídel otvíravých jednokřídlových šířky do 0,8 m do obložkové zárubně </t>
  </si>
  <si>
    <t>kuchyň 1</t>
  </si>
  <si>
    <t>sociální zařízení 4+4</t>
  </si>
  <si>
    <t>766682111</t>
  </si>
  <si>
    <t>Montáž zárubní obložkových pro dveře jednokřídlové tl stěny do 170 mm</t>
  </si>
  <si>
    <t>kompletní montáž vnitřních dveří vč. kování, klik, osazení do stávající dřevěné zárubně</t>
  </si>
  <si>
    <t>61162085R1</t>
  </si>
  <si>
    <t>dveře vnitřní jednokřídlové plné 70x197 cm, DTD, CPL, ořech</t>
  </si>
  <si>
    <t>kompletní dodávka vnitřních dveří vč. kování, klik, madel, ozn. D1</t>
  </si>
  <si>
    <t>sociální zařízení 3+2</t>
  </si>
  <si>
    <t>dveře vnitřní jednokřídlové plné 90x197 cm, DTD, CPL, bílá</t>
  </si>
  <si>
    <t>766660102</t>
  </si>
  <si>
    <t xml:space="preserve">Montáž dveřních křídel otvíravých jednokřídlových šířky přes 0,8 m do dřevěné rámové zárubně </t>
  </si>
  <si>
    <t>dveře vnitřní jednokřídlové plné 80x197 cm, DTD, CPL, ořech</t>
  </si>
  <si>
    <t>sociální zařízení 1</t>
  </si>
  <si>
    <t>61162086R1</t>
  </si>
  <si>
    <t>61162087R2</t>
  </si>
  <si>
    <t>61162087R1</t>
  </si>
  <si>
    <t>sociální zařízení 2</t>
  </si>
  <si>
    <t>dveře vnitřní jednokřídlové plné 84x197 cm, DTD, CPL, ořech</t>
  </si>
  <si>
    <t>zárubeň Normal CPL laminát standart tl. stěny 60-150 mm, rozměru 600-1100/1970 mm, ořech</t>
  </si>
  <si>
    <t>sociální zařízení šířka 700 mm - 5 ks</t>
  </si>
  <si>
    <t>sociální zařízení šířka 800 mm - 1 ks</t>
  </si>
  <si>
    <t>sociální zařízení šířka 840 mm - 2 ks</t>
  </si>
  <si>
    <t>sociální zařízení 4+4+1</t>
  </si>
  <si>
    <t>kompletní montáž vnitřních dveří vč. kování, klik, madel</t>
  </si>
  <si>
    <t>61162086R2</t>
  </si>
  <si>
    <t>61182307R1</t>
  </si>
  <si>
    <t>766R2</t>
  </si>
  <si>
    <t>ozn. T1</t>
  </si>
  <si>
    <t>763</t>
  </si>
  <si>
    <t>Konstrukce suché výstavby</t>
  </si>
  <si>
    <t>781</t>
  </si>
  <si>
    <t>Obklady keramické</t>
  </si>
  <si>
    <t>784</t>
  </si>
  <si>
    <t>Malby</t>
  </si>
  <si>
    <t>771</t>
  </si>
  <si>
    <t>Podlahy z dlaždic</t>
  </si>
  <si>
    <t>763121590</t>
  </si>
  <si>
    <t>SDK stěna předsazená pro osazení závěsného WC tl 150 - 250 mm profil CW+UW 50 desky impregnované H2 tl. 2x12,5 mm bez izolace</t>
  </si>
  <si>
    <t>(0,75+0,75+0,85+0,95+0,95)*1,2</t>
  </si>
  <si>
    <t>998763301</t>
  </si>
  <si>
    <t>Přesun hmot pro konstrukce montované z desek v objektech výšky do 6 m</t>
  </si>
  <si>
    <t>Dodávka a montáž kuchyňské linky tvaru "U" délky 2200+3300+2200 mm, korpus a dvířka z lamina tl. 18 mm, pracovní deska HPL tl. 28 mm, kovové matné úchyty, včetně nerez dvoudřezu s odkapávačem, dřezového sifonu, pákovou dřezovou baterií, vestavěnou troubou, indukční varnou deskou se čtyřmi plotýnkami a komínvým cirkulačním odsavačem par s černým sklem, myčky na nádobí š. 600 mm, volně stojící mikrovlnou troubou,  komplet včetně zapojení el. přístrojů a napojení na vodu a kanalizaci, a dodávky lednice a mrazničky</t>
  </si>
  <si>
    <t>volně stojící mikrovlnná trouba, objem 20 l, výkon 700 W</t>
  </si>
  <si>
    <t>vestavná myčka nádobí, šířka 60 cm, energetická třída B</t>
  </si>
  <si>
    <t>komínový cirkulační odsavač par s černým sklem, energetická třída B</t>
  </si>
  <si>
    <t>kompletní dodávka vnitřních dveří vč. kování, klik, piktogramu WC žena a WC muži, ozn. D1</t>
  </si>
  <si>
    <t>invalida 1 (vč. oboustranného nerez madla šířky 800 mm)</t>
  </si>
  <si>
    <t>vestavná multifukkční elektrická trouba, energetická třída A</t>
  </si>
  <si>
    <t>vestavná indukční sklokeramická deska, 4 varné zóny, dotykové ovládání</t>
  </si>
  <si>
    <t>volně stojící chladnička objemu min. 360 l, min. energetiká třída E</t>
  </si>
  <si>
    <t>volně stojící mraznička objemu min. 270 l , min. energetická třída E</t>
  </si>
  <si>
    <t>Přesun hmot pro konstrukce truhlářské v objektech výšky do 6 m</t>
  </si>
  <si>
    <t>771111011</t>
  </si>
  <si>
    <t>Vysátí podkladu před pokládkou dlažby</t>
  </si>
  <si>
    <t>771591112</t>
  </si>
  <si>
    <t>Izolace pod dlažbu nátěrem nebo stěrkou ve dvou vrstvách</t>
  </si>
  <si>
    <t>tekutá hydroizolace</t>
  </si>
  <si>
    <t>771121011</t>
  </si>
  <si>
    <t>Nátěr penetrační na podlahu</t>
  </si>
  <si>
    <t>771574416</t>
  </si>
  <si>
    <t>Montáž podlah keramických hladkých lepených cementovým flexibilním lepidlem přes 9 do 12 ks/m2</t>
  </si>
  <si>
    <t>59761166</t>
  </si>
  <si>
    <t>dlažba keramická slinutá mrazuvzdorná R10/A povrch hladký/matný tl do 10 mm přes 9 do 12 ks/m2</t>
  </si>
  <si>
    <t>15,57*1,1</t>
  </si>
  <si>
    <t>998771101</t>
  </si>
  <si>
    <t>Přesun hmot pro podlahy z dlaždic v objektech výško do 6 m</t>
  </si>
  <si>
    <t>781121011</t>
  </si>
  <si>
    <t>Nátěr penetrační na stěnu</t>
  </si>
  <si>
    <t>781131112</t>
  </si>
  <si>
    <t>Izolace pod obklad nátěrem nebo stěrkou ve dvou vrstvách</t>
  </si>
  <si>
    <t>WC muži předsíňka 3,06*2,0</t>
  </si>
  <si>
    <t>kuchyň 18,85*1,60</t>
  </si>
  <si>
    <t>WC ženy a předsíňka 14,715*2,25</t>
  </si>
  <si>
    <t>WC muži předsíňka 3,06*2,25</t>
  </si>
  <si>
    <t>WC muži a pisoáry 12,35*2,25</t>
  </si>
  <si>
    <t>SDK předstěna 5,10</t>
  </si>
  <si>
    <t>30 cm nad podlahu 30,125*0,3</t>
  </si>
  <si>
    <t>781472217</t>
  </si>
  <si>
    <t>Montáž obkladů keramických hladkých lepených cementovým flexibilním lepidlem přes 12 do 19 ks/m2</t>
  </si>
  <si>
    <t>kuchyň 30,16</t>
  </si>
  <si>
    <t>WC ženy a předsíňka 33,109</t>
  </si>
  <si>
    <t>WC muži, pisoáry a předsíňka 34,673</t>
  </si>
  <si>
    <t>59761701</t>
  </si>
  <si>
    <t>obklad keramický povrch hladký/lesklý tl do 10 mm přes 12 do 19 ks/m2</t>
  </si>
  <si>
    <t>97,942*1,1</t>
  </si>
  <si>
    <t>781492211</t>
  </si>
  <si>
    <t>Montáž profilů rohových lepených cementovým flexibilním lepidlem</t>
  </si>
  <si>
    <t>kuchyň 1,2+1,2+1</t>
  </si>
  <si>
    <t>WC ženy a předsíňka 0,95+0,95+0,85+0,55+0,55+4*0,55</t>
  </si>
  <si>
    <t>WC muži, pisoáry a předsíňka 3*2,25+0,75+0,75+0,55+0,55+4*0,55</t>
  </si>
  <si>
    <t>781495115</t>
  </si>
  <si>
    <t>Spárování vnitřních obkladů silikonem</t>
  </si>
  <si>
    <t>kuchyň 18,85</t>
  </si>
  <si>
    <t>WC ženy a předsíňka 14,715</t>
  </si>
  <si>
    <t>WC muži, pisoáry a předsíňka 15,41</t>
  </si>
  <si>
    <t>28342001</t>
  </si>
  <si>
    <t>lišta rohová plastová bílá</t>
  </si>
  <si>
    <t>21*1,05</t>
  </si>
  <si>
    <t>998781101</t>
  </si>
  <si>
    <t>Přesun hmot pro obklady keramické v objektech výšky do 6 m</t>
  </si>
  <si>
    <t>783106805</t>
  </si>
  <si>
    <t>Odstranění nátěrů z truhlářských konstrukcí opálením s broušením</t>
  </si>
  <si>
    <t>odstranění nátěrů ze stávajících dřevěných zárubní a dveří v kuchyni</t>
  </si>
  <si>
    <t>(0,9+1,97+1,97)*0,2</t>
  </si>
  <si>
    <t>(0,9+1,88+1,88)*0,2</t>
  </si>
  <si>
    <t>(1,25+2,06+2,06)*0,25</t>
  </si>
  <si>
    <t>(1,25*2,06)*2</t>
  </si>
  <si>
    <t>783102100</t>
  </si>
  <si>
    <t>Provedení lokálního tmelení truhlářských konstrukcí včetně přebroušení plochy do 10%</t>
  </si>
  <si>
    <t>783107100</t>
  </si>
  <si>
    <t>Provedení krycího jednonásobného nátěru truhlářských konstrukcí</t>
  </si>
  <si>
    <t>783104100</t>
  </si>
  <si>
    <t>Provedení základního jednonásobného nátěru truhlářských konstrukcí</t>
  </si>
  <si>
    <t>1.01. - 28+21,2*1,35</t>
  </si>
  <si>
    <t>1.02 - 2,5+6*1,6</t>
  </si>
  <si>
    <t>1.03 - 3,69+8,4*0,67</t>
  </si>
  <si>
    <t xml:space="preserve">1.04 - 1,02+2,865*0,67 </t>
  </si>
  <si>
    <t>1.05 - 1,14+1,9*0,67</t>
  </si>
  <si>
    <t>1.06 - 1,14+3,065*0,67</t>
  </si>
  <si>
    <t>1.07 - 2,14+6*0,65</t>
  </si>
  <si>
    <t>1.09 - 4,72+9,1*0,65</t>
  </si>
  <si>
    <t>1.10 - 0,83+1,85*0,65</t>
  </si>
  <si>
    <t>1.11 - 0,83+1,85*0,65</t>
  </si>
  <si>
    <t>784121001</t>
  </si>
  <si>
    <t>Oškrabání malby v místnostech v do 3,80 m</t>
  </si>
  <si>
    <t>784181101</t>
  </si>
  <si>
    <t>Penetrace akrylátová jednonásobná podkladu v mísnostech v do 3,80 m</t>
  </si>
  <si>
    <t>784221101</t>
  </si>
  <si>
    <t>Dvojnásobné bílé malby ze směsí za sucha dobře otěruvzdorných v místnostech do 3,80 m</t>
  </si>
  <si>
    <t>311272221</t>
  </si>
  <si>
    <t>Zdivo z pórobetonových tvárnic na pero a drážku do P2 do 450 kg/m3 na tenkovrstvou maltu tl 300 mm</t>
  </si>
  <si>
    <t>zazdění poloviny výdejního okna</t>
  </si>
  <si>
    <t>0,825*1,20</t>
  </si>
  <si>
    <t>611325401</t>
  </si>
  <si>
    <t>Oprava vnitřní vápenocementové hrubé omítky stropů v rozsahu plochy do 10%</t>
  </si>
  <si>
    <t>oprava omítky stropů po elektroinstalaci</t>
  </si>
  <si>
    <t>15,57+28+2,5</t>
  </si>
  <si>
    <t>612325402</t>
  </si>
  <si>
    <t>Oprava vnitřní vápenocementové hrubé omítky stěn v rozsahu plochy přes 10% do 30%</t>
  </si>
  <si>
    <t>oprava omítky stěn po elektroinstalaci a vodoinstalaci</t>
  </si>
  <si>
    <t>97,942+107,3241</t>
  </si>
  <si>
    <t>zvýšené dělící příčky</t>
  </si>
  <si>
    <t>plocha osazených nových překladů</t>
  </si>
  <si>
    <t>611131121</t>
  </si>
  <si>
    <t>Penetrační disperzní nátěr vnitřních stropů nanášený ručně</t>
  </si>
  <si>
    <t>penetrace ploch před štukováním</t>
  </si>
  <si>
    <t>612131121</t>
  </si>
  <si>
    <t>Penetrační disperzní nátěr vnitřních stěn nanášený ručně</t>
  </si>
  <si>
    <t>611311131</t>
  </si>
  <si>
    <t>Vápenný štuk vnitřních ploch stropů tloušťky do 3 mm</t>
  </si>
  <si>
    <t>612311131</t>
  </si>
  <si>
    <t>Vápenný štuk vnitřních ploch stěn tloušťky do 3 mm</t>
  </si>
  <si>
    <t>vyrovnání podlah na WC</t>
  </si>
  <si>
    <t>2</t>
  </si>
  <si>
    <t>Objekt:</t>
  </si>
  <si>
    <t>Místo:</t>
  </si>
  <si>
    <t>Český Rudolec</t>
  </si>
  <si>
    <t>Datum:</t>
  </si>
  <si>
    <t>Zadavatel:</t>
  </si>
  <si>
    <t>Zpracovatel:</t>
  </si>
  <si>
    <t>Martin Cakl</t>
  </si>
  <si>
    <t>Cena celkem [CZK]</t>
  </si>
  <si>
    <t>SOUPIS PRACÍ</t>
  </si>
  <si>
    <t>PČ</t>
  </si>
  <si>
    <t>Typ</t>
  </si>
  <si>
    <t>Kód</t>
  </si>
  <si>
    <t>Popis</t>
  </si>
  <si>
    <t>Množství</t>
  </si>
  <si>
    <t>J.cena [CZK]</t>
  </si>
  <si>
    <t>Cenová soustava</t>
  </si>
  <si>
    <t>Náklady soupisu celkem</t>
  </si>
  <si>
    <t>D</t>
  </si>
  <si>
    <t>Práce a dodávky PSV</t>
  </si>
  <si>
    <t>721</t>
  </si>
  <si>
    <t>Zdravotechnika - vnitřní kanalizace</t>
  </si>
  <si>
    <t>50</t>
  </si>
  <si>
    <t>K</t>
  </si>
  <si>
    <t>721140802</t>
  </si>
  <si>
    <t>Demontáž potrubí litinové DN do 100</t>
  </si>
  <si>
    <t>16</t>
  </si>
  <si>
    <t>10</t>
  </si>
  <si>
    <t>721140905</t>
  </si>
  <si>
    <t>Potrubí litinové vsazení odbočky DN 100</t>
  </si>
  <si>
    <t>721140915</t>
  </si>
  <si>
    <t>Potrubí litinové propojení potrubí DN 100</t>
  </si>
  <si>
    <t>8</t>
  </si>
  <si>
    <t>721140925</t>
  </si>
  <si>
    <t>Potrubí litinové odpadní krácení trub DN 100</t>
  </si>
  <si>
    <t>11</t>
  </si>
  <si>
    <t>721171803</t>
  </si>
  <si>
    <t>Demontáž potrubí z PVC D do 75</t>
  </si>
  <si>
    <t>46</t>
  </si>
  <si>
    <t>721174042</t>
  </si>
  <si>
    <t>Potrubí kanalizační z PP připojovací DN 40</t>
  </si>
  <si>
    <t>47</t>
  </si>
  <si>
    <t>721174043</t>
  </si>
  <si>
    <t>Potrubí kanalizační z PP připojovací DN 50</t>
  </si>
  <si>
    <t>48</t>
  </si>
  <si>
    <t>721174045</t>
  </si>
  <si>
    <t>Potrubí kanalizační z PP připojovací DN 110</t>
  </si>
  <si>
    <t>26</t>
  </si>
  <si>
    <t>721194104</t>
  </si>
  <si>
    <t>Vyvedení a upevnění odpadních výpustek DN 40</t>
  </si>
  <si>
    <t>27</t>
  </si>
  <si>
    <t>721194105</t>
  </si>
  <si>
    <t>Vyvedení a upevnění odpadních výpustek DN 50</t>
  </si>
  <si>
    <t>28</t>
  </si>
  <si>
    <t>721194109</t>
  </si>
  <si>
    <t>Vyvedení a upevnění odpadních výpustek DN 110</t>
  </si>
  <si>
    <t>29</t>
  </si>
  <si>
    <t>721226512</t>
  </si>
  <si>
    <t>Zápachová uzávěrka podomítková pro pračku a myčku DN 50</t>
  </si>
  <si>
    <t>33</t>
  </si>
  <si>
    <t>721290111</t>
  </si>
  <si>
    <t>Zkouška těsnosti potrubí kanalizace vodou DN do 125</t>
  </si>
  <si>
    <t>35</t>
  </si>
  <si>
    <t>998721101</t>
  </si>
  <si>
    <t>Přesun hmot tonážní pro vnitřní kanalizaci v objektech v do 6 m</t>
  </si>
  <si>
    <t>722</t>
  </si>
  <si>
    <t>Zdravotechnika - vnitřní vodovod</t>
  </si>
  <si>
    <t>59</t>
  </si>
  <si>
    <t>722170801</t>
  </si>
  <si>
    <t>Demontáž rozvodů vody z plastů D do 25</t>
  </si>
  <si>
    <t>60</t>
  </si>
  <si>
    <t>722171913</t>
  </si>
  <si>
    <t>Potrubí plastové odříznutí trubky D přes 20 do 25 mm</t>
  </si>
  <si>
    <t>61</t>
  </si>
  <si>
    <t>722171933</t>
  </si>
  <si>
    <t>Potrubí plastové výměna trub nebo tvarovek D přes 20 do 25 mm</t>
  </si>
  <si>
    <t>62</t>
  </si>
  <si>
    <t>722173913</t>
  </si>
  <si>
    <t>Potrubí plastové spoje svar polyfuze D přes 20 do 25 mm</t>
  </si>
  <si>
    <t>51</t>
  </si>
  <si>
    <t>722174002</t>
  </si>
  <si>
    <t>Potrubí vodovodní plastové PPR svar polyfúze PN 16 D 20x2,8 mm</t>
  </si>
  <si>
    <t>56</t>
  </si>
  <si>
    <t>722174003</t>
  </si>
  <si>
    <t>Potrubí vodovodní plastové PPR svar polyfúze PN 16 D 25x3,5 mm</t>
  </si>
  <si>
    <t>52</t>
  </si>
  <si>
    <t>722181221</t>
  </si>
  <si>
    <t>Ochrana vodovodního potrubí přilepenými termoizolačními trubicemi z PE tl přes 6 do 9 mm DN do 22 mm</t>
  </si>
  <si>
    <t>57</t>
  </si>
  <si>
    <t>722181222</t>
  </si>
  <si>
    <t>Ochrana vodovodního potrubí přilepenými termoizolačními trubicemi z PE tl přes 6 do 9 mm DN přes 22 do 45 mm</t>
  </si>
  <si>
    <t>53</t>
  </si>
  <si>
    <t>722190401</t>
  </si>
  <si>
    <t>Vyvedení a upevnění výpustku DN do 25</t>
  </si>
  <si>
    <t>63</t>
  </si>
  <si>
    <t>722190901</t>
  </si>
  <si>
    <t>Uzavření nebo otevření vodovodního potrubí při opravách</t>
  </si>
  <si>
    <t>58</t>
  </si>
  <si>
    <t>722220152</t>
  </si>
  <si>
    <t>Nástěnka závitová plastová PPR PN 20 DN 20 x G 1/2"</t>
  </si>
  <si>
    <t>55</t>
  </si>
  <si>
    <t>722290234</t>
  </si>
  <si>
    <t>Proplach a dezinfekce vodovodního potrubí DN do 80</t>
  </si>
  <si>
    <t>54</t>
  </si>
  <si>
    <t>722290246</t>
  </si>
  <si>
    <t>Zkouška těsnosti vodovodního potrubí plastového DN do 40</t>
  </si>
  <si>
    <t>64</t>
  </si>
  <si>
    <t>998722101</t>
  </si>
  <si>
    <t>Přesun hmot tonážní pro vnitřní vodovod v objektech v do 6 m</t>
  </si>
  <si>
    <t>725</t>
  </si>
  <si>
    <t>Zdravotechnika - zařizovací předměty</t>
  </si>
  <si>
    <t>725110814</t>
  </si>
  <si>
    <t>Demontáž klozetu Kombi</t>
  </si>
  <si>
    <t>soubor</t>
  </si>
  <si>
    <t>12</t>
  </si>
  <si>
    <t>725112022</t>
  </si>
  <si>
    <t>Klozet keramický závěsný na nosné stěny odpad vodorovný</t>
  </si>
  <si>
    <t>725121502</t>
  </si>
  <si>
    <t>Pisoárový záchodek keramický bez splachovací nádrže bez odsávání a s otvorem pro ventil</t>
  </si>
  <si>
    <t>725122817</t>
  </si>
  <si>
    <t>Demontáž pisoárových stání bez nádrže a jedním záchodkem</t>
  </si>
  <si>
    <t>3</t>
  </si>
  <si>
    <t>725210821</t>
  </si>
  <si>
    <t>Demontáž umyvadel bez výtokových armatur</t>
  </si>
  <si>
    <t>13</t>
  </si>
  <si>
    <t>725211602</t>
  </si>
  <si>
    <t>Umyvadlo keramické bílé šířky 550 mm bez krytu na sifon připevněné na stěnu šrouby</t>
  </si>
  <si>
    <t>36</t>
  </si>
  <si>
    <t>725291652</t>
  </si>
  <si>
    <t>Montáž dávkovače tekutého mýdla</t>
  </si>
  <si>
    <t>37</t>
  </si>
  <si>
    <t>M</t>
  </si>
  <si>
    <t>55431098</t>
  </si>
  <si>
    <t>dávkovač tekutého mýdla bílý 0,8L</t>
  </si>
  <si>
    <t>38</t>
  </si>
  <si>
    <t>725291653</t>
  </si>
  <si>
    <t>Montáž zásobníku toaletních papírů</t>
  </si>
  <si>
    <t>39</t>
  </si>
  <si>
    <t>55431092</t>
  </si>
  <si>
    <t>zásobník toaletních papírů komaxit bílý D 310mm</t>
  </si>
  <si>
    <t>40</t>
  </si>
  <si>
    <t>725291654</t>
  </si>
  <si>
    <t>Montáž zásobníku papírových ručníků</t>
  </si>
  <si>
    <t>41</t>
  </si>
  <si>
    <t>55431086</t>
  </si>
  <si>
    <t>zásobník papírových ručníků skládaných komaxit bílý</t>
  </si>
  <si>
    <t>42</t>
  </si>
  <si>
    <t>725291664</t>
  </si>
  <si>
    <t>Montáž štětky závěsné</t>
  </si>
  <si>
    <t>43</t>
  </si>
  <si>
    <t>55779012</t>
  </si>
  <si>
    <t>štětka na WC závěsná nebo na podlahu kartáč nylon nerezové záchytné pouzdro lesk</t>
  </si>
  <si>
    <t>44</t>
  </si>
  <si>
    <t>72529-R1</t>
  </si>
  <si>
    <t>Montáž koše drátěného</t>
  </si>
  <si>
    <t>45</t>
  </si>
  <si>
    <t>725-M1</t>
  </si>
  <si>
    <t>Koš drátěný odpadkový</t>
  </si>
  <si>
    <t>ks</t>
  </si>
  <si>
    <t>24</t>
  </si>
  <si>
    <t>725319111</t>
  </si>
  <si>
    <t>Montáž dřezu ostatních typů</t>
  </si>
  <si>
    <t>4</t>
  </si>
  <si>
    <t>725320828</t>
  </si>
  <si>
    <t>Demontáž dřez dvojitý velkokuchyně bez výtokových armatur</t>
  </si>
  <si>
    <t>5</t>
  </si>
  <si>
    <t>725530823</t>
  </si>
  <si>
    <t>Demontáž ohřívač elektrický tlakový přes 50 do 200 l</t>
  </si>
  <si>
    <t>20</t>
  </si>
  <si>
    <t>725532124</t>
  </si>
  <si>
    <t>Elektrický ohřívač zásobníkový akumulační závěsný svislý 160 l / 2 kW</t>
  </si>
  <si>
    <t>725813111</t>
  </si>
  <si>
    <t>Ventil rohový bez připojovací trubičky nebo flexi hadičky G 1/2"</t>
  </si>
  <si>
    <t>25</t>
  </si>
  <si>
    <t>725813112</t>
  </si>
  <si>
    <t>Ventil rohový pračkový G 3/4"</t>
  </si>
  <si>
    <t>15</t>
  </si>
  <si>
    <t>72581-R1</t>
  </si>
  <si>
    <t>Ventil tlačný samouzavírací s omezenou dobou výtoku 6 l/min G 1/2" - pro pisoár</t>
  </si>
  <si>
    <t>6</t>
  </si>
  <si>
    <t>725820801</t>
  </si>
  <si>
    <t>Demontáž baterie nástěnné do G 3 / 4</t>
  </si>
  <si>
    <t>17</t>
  </si>
  <si>
    <t>725821329</t>
  </si>
  <si>
    <t>Baterie dřezová stojánková páková s vytahovací sprškou</t>
  </si>
  <si>
    <t>18</t>
  </si>
  <si>
    <t>725822611</t>
  </si>
  <si>
    <t>Baterie umyvadlová stojánková páková bez výpusti - pro studenou vodu</t>
  </si>
  <si>
    <t>19</t>
  </si>
  <si>
    <t>725-R1</t>
  </si>
  <si>
    <t>Keramická dělící stěna k pisoárům</t>
  </si>
  <si>
    <t>7</t>
  </si>
  <si>
    <t>998725101</t>
  </si>
  <si>
    <t>Přesun hmot tonážní pro zařizovací předměty v objektech v do 6 m</t>
  </si>
  <si>
    <t>726</t>
  </si>
  <si>
    <t>Zdravotechnika - předstěnové instalace</t>
  </si>
  <si>
    <t>22</t>
  </si>
  <si>
    <t>726111031</t>
  </si>
  <si>
    <t>Instalační předstěna pro klozet s ovládáním zepředu v 1080 mm závěsný do masivní zděné kce</t>
  </si>
  <si>
    <t>23</t>
  </si>
  <si>
    <t>998726111</t>
  </si>
  <si>
    <t>Přesun hmot tonážní pro instalační prefabrikáty v objektech v do 6 m</t>
  </si>
  <si>
    <t>HZS</t>
  </si>
  <si>
    <t>Hodinové zúčtovací sazby</t>
  </si>
  <si>
    <t>34</t>
  </si>
  <si>
    <t>HZS2491</t>
  </si>
  <si>
    <t>Hodinová zúčtovací sazba dělník zednických výpomocí</t>
  </si>
  <si>
    <t>hod</t>
  </si>
  <si>
    <t>OST</t>
  </si>
  <si>
    <t>Ostatní</t>
  </si>
  <si>
    <t>49</t>
  </si>
  <si>
    <t>OST-R1</t>
  </si>
  <si>
    <t>Odvoz vybouraných hmot na skládku, včetně skládkovného</t>
  </si>
  <si>
    <t>SO 03 Zdravotní instalace</t>
  </si>
  <si>
    <t>974031153</t>
  </si>
  <si>
    <t>Vysekání rýh ve zdivu cihelném hl do 100 mm š do 100 mm</t>
  </si>
  <si>
    <t>vysekání rýh pro uložení vodovodního a kanalizačního potrubí</t>
  </si>
  <si>
    <t>20+20</t>
  </si>
  <si>
    <t>5,03407*(12-1)</t>
  </si>
  <si>
    <t>612135101</t>
  </si>
  <si>
    <t>Hrubá výplň rýh ve stěnách maltou jakékoli šířky rýhy</t>
  </si>
  <si>
    <t>zazdění rýh poazení vodovodních a kanalizačních trubek</t>
  </si>
  <si>
    <t>40*0,1</t>
  </si>
  <si>
    <t>REKAPITULACE</t>
  </si>
  <si>
    <t>1. Elektromontáže</t>
  </si>
  <si>
    <t>2. Práce  HZS</t>
  </si>
  <si>
    <t>ELEKTROMONTÁŽE  CELKEM - bez DPH</t>
  </si>
  <si>
    <t xml:space="preserve">Ceník </t>
  </si>
  <si>
    <t>M-21    Elektromontáže</t>
  </si>
  <si>
    <t>-</t>
  </si>
  <si>
    <t>Montáže</t>
  </si>
  <si>
    <t>Materiál</t>
  </si>
  <si>
    <t>Cena</t>
  </si>
  <si>
    <t>Pol.</t>
  </si>
  <si>
    <t>M.j.</t>
  </si>
  <si>
    <t>J.cena</t>
  </si>
  <si>
    <t>Cena mon.</t>
  </si>
  <si>
    <t>Množ.</t>
  </si>
  <si>
    <t>Cena mat.</t>
  </si>
  <si>
    <t>celkem</t>
  </si>
  <si>
    <t>M+D Krabice přístrojová - bez zapoj.- jednonásobná</t>
  </si>
  <si>
    <t>M+D Krabicová rozvodka KR68</t>
  </si>
  <si>
    <t>M+D Kabel CYKY 2A, 3A, 3J x1.5 - ulož. pod omítkou</t>
  </si>
  <si>
    <t>M+D Kabel CYKY 3Jx2.5 - ulož. pod omítkou</t>
  </si>
  <si>
    <t>M+D Kabel CYKY 5Jx2,5- ulož. pod omítkou</t>
  </si>
  <si>
    <t>M+D Kabel CYKY 5Jx6 - ulož. pod omítkou</t>
  </si>
  <si>
    <t>M+D  Vodič  CY4,6</t>
  </si>
  <si>
    <t>M      Ukončení vodičů v rozvaděči - do 2,5 mm2</t>
  </si>
  <si>
    <t>M      Ukončení vodičů v rozvaděči - 5x6mm2</t>
  </si>
  <si>
    <t>M+D Vypínač jednopólový -  bílý ,(komplet vč. rámečku) - IP20</t>
  </si>
  <si>
    <t>M+D Přepínač sériový - bílý   (komplet vč. rámečku) - IP20</t>
  </si>
  <si>
    <t>M+D zásuvka jednonásobná   230 V/16A - IP20</t>
  </si>
  <si>
    <t>M+D Dvojzásuvka  230 V/16A - IP20</t>
  </si>
  <si>
    <t xml:space="preserve">M+D  rozvaděč  RK - viz výkres č. E-3 </t>
  </si>
  <si>
    <t>M+D   jistič 2/25A/B - doplnění rozvaděče RS2</t>
  </si>
  <si>
    <t>M+D   proudový chránič s nadproudou ochranou 1N/10/003 - doplnění rozvaděče RS3</t>
  </si>
  <si>
    <t>A</t>
  </si>
  <si>
    <t>stropní LED svítidlo,opálový kryt, 50W,7200lm,4000;K, IP44</t>
  </si>
  <si>
    <t>B</t>
  </si>
  <si>
    <t>přisazené nástěnné LED svítidlo, 14W, 1500lm, IP44</t>
  </si>
  <si>
    <t>C</t>
  </si>
  <si>
    <t xml:space="preserve"> LED svítidlo,pod kuchyňskou linku, 13W,950lm,IP20</t>
  </si>
  <si>
    <t>N</t>
  </si>
  <si>
    <t xml:space="preserve"> LED nouzové svítidlo, přisazené, 3W,IP65</t>
  </si>
  <si>
    <t>Osazení hmoždinek do 8mm ve  stropech, stěnách</t>
  </si>
  <si>
    <t>Svorkovnice ochranného pospojení  EPS2, vč. krabice KT250  - HOP</t>
  </si>
  <si>
    <t>Montáž a zapojení kuch. spotřebičů</t>
  </si>
  <si>
    <t>SOUČET</t>
  </si>
  <si>
    <t xml:space="preserve">Materiál podružný </t>
  </si>
  <si>
    <t>Materiál celkem</t>
  </si>
  <si>
    <t>EIektromontáže - CELKEM - bez DPH</t>
  </si>
  <si>
    <t>Práce  HZS</t>
  </si>
  <si>
    <t>Koordinace kabelových tras a ostatních profesí</t>
  </si>
  <si>
    <t>Demontáž stávající elektroinstalace, rozvaděče</t>
  </si>
  <si>
    <t>Stavební  přípomoce  - sekání rýh, průrazy</t>
  </si>
  <si>
    <t>Zakreslení skut.stavu</t>
  </si>
  <si>
    <t>Revize</t>
  </si>
  <si>
    <t>HZS - celkem</t>
  </si>
  <si>
    <t>SO 02</t>
  </si>
  <si>
    <t>Vnitřní elektroinstalace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</si>
</sst>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"/>
    <numFmt numFmtId="165" formatCode="0.00000"/>
    <numFmt numFmtId="166" formatCode="dd\.mm\.yyyy"/>
    <numFmt numFmtId="167" formatCode="#,##0.000"/>
    <numFmt numFmtId="168" formatCode="dd/mm/yy"/>
    <numFmt numFmtId="169" formatCode="0.0"/>
  </numFmts>
  <fonts count="3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i/>
      <sz val="8"/>
      <color rgb="FF0000FF"/>
      <name val="Arial CE"/>
      <charset val="238"/>
    </font>
    <font>
      <b/>
      <sz val="14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2"/>
      <color rgb="FF960000"/>
      <name val="Arial CE"/>
    </font>
    <font>
      <sz val="9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  <charset val="238"/>
    </font>
    <font>
      <sz val="9"/>
      <color theme="1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2D2D2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</borders>
  <cellStyleXfs count="2">
    <xf numFmtId="0" fontId="0" fillId="0" borderId="0"/>
    <xf numFmtId="0" fontId="1" fillId="0" borderId="0"/>
  </cellStyleXfs>
  <cellXfs count="363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8" fillId="3" borderId="0" xfId="0" applyFont="1" applyFill="1"/>
    <xf numFmtId="0" fontId="8" fillId="3" borderId="2" xfId="0" applyFont="1" applyFill="1" applyBorder="1"/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3" fontId="0" fillId="0" borderId="30" xfId="0" applyNumberFormat="1" applyBorder="1"/>
    <xf numFmtId="3" fontId="7" fillId="4" borderId="32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/>
    <xf numFmtId="3" fontId="0" fillId="0" borderId="28" xfId="0" applyNumberFormat="1" applyBorder="1"/>
    <xf numFmtId="0" fontId="2" fillId="0" borderId="0" xfId="0" applyFont="1" applyAlignment="1">
      <alignment horizontal="center" shrinkToFit="1"/>
    </xf>
    <xf numFmtId="3" fontId="10" fillId="4" borderId="28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32" xfId="0" applyFill="1" applyBorder="1"/>
    <xf numFmtId="0" fontId="15" fillId="0" borderId="0" xfId="0" applyFont="1"/>
    <xf numFmtId="0" fontId="15" fillId="0" borderId="26" xfId="0" applyFont="1" applyBorder="1" applyAlignment="1">
      <alignment vertical="top"/>
    </xf>
    <xf numFmtId="49" fontId="0" fillId="4" borderId="28" xfId="0" applyNumberFormat="1" applyFill="1" applyBorder="1"/>
    <xf numFmtId="0" fontId="0" fillId="4" borderId="28" xfId="0" applyFill="1" applyBorder="1" applyAlignment="1">
      <alignment horizontal="center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0" fillId="3" borderId="21" xfId="0" applyFill="1" applyBorder="1" applyAlignment="1">
      <alignment horizontal="center" vertical="top"/>
    </xf>
    <xf numFmtId="0" fontId="0" fillId="3" borderId="15" xfId="0" applyFill="1" applyBorder="1" applyAlignment="1">
      <alignment vertical="top"/>
    </xf>
    <xf numFmtId="0" fontId="17" fillId="0" borderId="0" xfId="0" applyFont="1" applyAlignment="1">
      <alignment wrapText="1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164" fontId="0" fillId="3" borderId="21" xfId="0" applyNumberFormat="1" applyFill="1" applyBorder="1" applyAlignment="1">
      <alignment vertical="top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5" fillId="0" borderId="30" xfId="0" applyNumberFormat="1" applyFont="1" applyBorder="1" applyAlignment="1">
      <alignment vertical="top" shrinkToFit="1"/>
    </xf>
    <xf numFmtId="4" fontId="15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0" fillId="5" borderId="0" xfId="0" applyNumberFormat="1" applyFill="1"/>
    <xf numFmtId="0" fontId="15" fillId="0" borderId="10" xfId="0" applyFont="1" applyBorder="1" applyAlignment="1">
      <alignment vertical="top"/>
    </xf>
    <xf numFmtId="4" fontId="15" fillId="0" borderId="0" xfId="0" applyNumberFormat="1" applyFont="1" applyAlignment="1">
      <alignment vertical="top" shrinkToFit="1"/>
    </xf>
    <xf numFmtId="3" fontId="0" fillId="0" borderId="0" xfId="0" applyNumberFormat="1" applyAlignment="1">
      <alignment wrapText="1"/>
    </xf>
    <xf numFmtId="49" fontId="8" fillId="0" borderId="0" xfId="0" applyNumberFormat="1" applyFont="1" applyAlignment="1">
      <alignment horizontal="left" vertical="center"/>
    </xf>
    <xf numFmtId="165" fontId="0" fillId="0" borderId="0" xfId="0" applyNumberFormat="1"/>
    <xf numFmtId="165" fontId="0" fillId="4" borderId="28" xfId="0" applyNumberFormat="1" applyFill="1" applyBorder="1" applyAlignment="1">
      <alignment wrapText="1"/>
    </xf>
    <xf numFmtId="3" fontId="0" fillId="3" borderId="21" xfId="0" applyNumberFormat="1" applyFill="1" applyBorder="1" applyAlignment="1">
      <alignment wrapText="1" shrinkToFit="1"/>
    </xf>
    <xf numFmtId="3" fontId="0" fillId="3" borderId="21" xfId="0" applyNumberFormat="1" applyFill="1" applyBorder="1"/>
    <xf numFmtId="4" fontId="15" fillId="0" borderId="27" xfId="0" applyNumberFormat="1" applyFont="1" applyBorder="1" applyAlignment="1">
      <alignment vertical="top" shrinkToFit="1"/>
    </xf>
    <xf numFmtId="4" fontId="0" fillId="0" borderId="30" xfId="0" applyNumberFormat="1" applyBorder="1" applyAlignment="1">
      <alignment shrinkToFit="1"/>
    </xf>
    <xf numFmtId="4" fontId="0" fillId="3" borderId="21" xfId="0" applyNumberFormat="1" applyFill="1" applyBorder="1" applyAlignment="1">
      <alignment shrinkToFit="1"/>
    </xf>
    <xf numFmtId="0" fontId="8" fillId="6" borderId="0" xfId="0" applyFont="1" applyFill="1" applyAlignment="1">
      <alignment horizontal="left" vertical="center"/>
    </xf>
    <xf numFmtId="4" fontId="16" fillId="0" borderId="0" xfId="0" applyNumberFormat="1" applyFont="1" applyAlignment="1">
      <alignment vertical="top" wrapText="1" shrinkToFit="1"/>
    </xf>
    <xf numFmtId="0" fontId="0" fillId="3" borderId="32" xfId="0" applyFill="1" applyBorder="1" applyAlignment="1">
      <alignment vertical="top"/>
    </xf>
    <xf numFmtId="49" fontId="0" fillId="3" borderId="32" xfId="0" applyNumberFormat="1" applyFill="1" applyBorder="1" applyAlignment="1">
      <alignment vertical="top"/>
    </xf>
    <xf numFmtId="49" fontId="0" fillId="3" borderId="28" xfId="0" applyNumberFormat="1" applyFill="1" applyBorder="1" applyAlignment="1">
      <alignment vertical="top"/>
    </xf>
    <xf numFmtId="0" fontId="0" fillId="3" borderId="28" xfId="0" applyFill="1" applyBorder="1" applyAlignment="1">
      <alignment horizontal="center" vertical="top"/>
    </xf>
    <xf numFmtId="164" fontId="0" fillId="3" borderId="28" xfId="0" applyNumberFormat="1" applyFill="1" applyBorder="1" applyAlignment="1">
      <alignment vertical="top"/>
    </xf>
    <xf numFmtId="4" fontId="0" fillId="3" borderId="28" xfId="0" applyNumberFormat="1" applyFill="1" applyBorder="1" applyAlignment="1">
      <alignment vertical="top"/>
    </xf>
    <xf numFmtId="49" fontId="15" fillId="0" borderId="33" xfId="0" applyNumberFormat="1" applyFont="1" applyBorder="1" applyAlignment="1">
      <alignment vertical="top"/>
    </xf>
    <xf numFmtId="0" fontId="15" fillId="0" borderId="33" xfId="0" applyFont="1" applyBorder="1" applyAlignment="1">
      <alignment horizontal="left" vertical="top" wrapText="1"/>
    </xf>
    <xf numFmtId="0" fontId="15" fillId="0" borderId="33" xfId="0" applyFont="1" applyBorder="1" applyAlignment="1">
      <alignment horizontal="center" vertical="top" shrinkToFit="1"/>
    </xf>
    <xf numFmtId="164" fontId="15" fillId="0" borderId="33" xfId="0" applyNumberFormat="1" applyFont="1" applyBorder="1" applyAlignment="1">
      <alignment vertical="top" shrinkToFit="1"/>
    </xf>
    <xf numFmtId="4" fontId="15" fillId="6" borderId="33" xfId="0" applyNumberFormat="1" applyFont="1" applyFill="1" applyBorder="1" applyAlignment="1">
      <alignment vertical="top" shrinkToFit="1"/>
    </xf>
    <xf numFmtId="4" fontId="15" fillId="0" borderId="33" xfId="0" applyNumberFormat="1" applyFont="1" applyBorder="1" applyAlignment="1">
      <alignment vertical="top" shrinkToFit="1"/>
    </xf>
    <xf numFmtId="49" fontId="15" fillId="0" borderId="0" xfId="0" applyNumberFormat="1" applyFont="1" applyAlignment="1">
      <alignment vertical="top"/>
    </xf>
    <xf numFmtId="49" fontId="15" fillId="0" borderId="35" xfId="0" applyNumberFormat="1" applyFont="1" applyBorder="1" applyAlignment="1">
      <alignment vertical="top"/>
    </xf>
    <xf numFmtId="4" fontId="16" fillId="0" borderId="35" xfId="0" applyNumberFormat="1" applyFont="1" applyBorder="1" applyAlignment="1">
      <alignment vertical="top" wrapText="1" shrinkToFit="1"/>
    </xf>
    <xf numFmtId="4" fontId="15" fillId="0" borderId="35" xfId="0" applyNumberFormat="1" applyFont="1" applyBorder="1" applyAlignment="1">
      <alignment vertical="top" shrinkToFit="1"/>
    </xf>
    <xf numFmtId="4" fontId="15" fillId="0" borderId="36" xfId="0" applyNumberFormat="1" applyFont="1" applyBorder="1" applyAlignment="1">
      <alignment vertical="top" shrinkToFit="1"/>
    </xf>
    <xf numFmtId="4" fontId="15" fillId="0" borderId="39" xfId="0" applyNumberFormat="1" applyFont="1" applyBorder="1" applyAlignment="1">
      <alignment vertical="top" shrinkToFit="1"/>
    </xf>
    <xf numFmtId="49" fontId="15" fillId="0" borderId="43" xfId="0" applyNumberFormat="1" applyFont="1" applyBorder="1" applyAlignment="1">
      <alignment vertical="top"/>
    </xf>
    <xf numFmtId="0" fontId="15" fillId="0" borderId="43" xfId="0" applyFont="1" applyBorder="1" applyAlignment="1">
      <alignment horizontal="left" vertical="top" wrapText="1"/>
    </xf>
    <xf numFmtId="0" fontId="15" fillId="0" borderId="43" xfId="0" applyFont="1" applyBorder="1" applyAlignment="1">
      <alignment horizontal="center" vertical="top" shrinkToFit="1"/>
    </xf>
    <xf numFmtId="164" fontId="15" fillId="0" borderId="43" xfId="0" applyNumberFormat="1" applyFont="1" applyBorder="1" applyAlignment="1">
      <alignment vertical="top" shrinkToFit="1"/>
    </xf>
    <xf numFmtId="4" fontId="15" fillId="6" borderId="43" xfId="0" applyNumberFormat="1" applyFont="1" applyFill="1" applyBorder="1" applyAlignment="1">
      <alignment vertical="top" shrinkToFit="1"/>
    </xf>
    <xf numFmtId="4" fontId="15" fillId="0" borderId="43" xfId="0" applyNumberFormat="1" applyFont="1" applyBorder="1" applyAlignment="1">
      <alignment vertical="top" shrinkToFit="1"/>
    </xf>
    <xf numFmtId="4" fontId="15" fillId="0" borderId="44" xfId="0" applyNumberFormat="1" applyFont="1" applyBorder="1" applyAlignment="1">
      <alignment vertical="top" shrinkToFit="1"/>
    </xf>
    <xf numFmtId="0" fontId="15" fillId="0" borderId="42" xfId="0" applyFont="1" applyBorder="1" applyAlignment="1">
      <alignment horizontal="center" vertical="top"/>
    </xf>
    <xf numFmtId="0" fontId="15" fillId="0" borderId="37" xfId="0" applyFont="1" applyBorder="1" applyAlignment="1">
      <alignment horizontal="center" vertical="top"/>
    </xf>
    <xf numFmtId="0" fontId="15" fillId="0" borderId="40" xfId="0" applyFont="1" applyBorder="1" applyAlignment="1">
      <alignment horizontal="center" vertical="top"/>
    </xf>
    <xf numFmtId="0" fontId="15" fillId="0" borderId="34" xfId="0" applyFont="1" applyBorder="1" applyAlignment="1">
      <alignment horizontal="center" vertical="top"/>
    </xf>
    <xf numFmtId="0" fontId="15" fillId="0" borderId="26" xfId="0" applyFont="1" applyBorder="1" applyAlignment="1">
      <alignment horizontal="center" vertical="top"/>
    </xf>
    <xf numFmtId="0" fontId="15" fillId="0" borderId="45" xfId="0" applyFont="1" applyBorder="1" applyAlignment="1">
      <alignment horizontal="center" vertical="top"/>
    </xf>
    <xf numFmtId="49" fontId="15" fillId="0" borderId="46" xfId="0" applyNumberFormat="1" applyFont="1" applyBorder="1" applyAlignment="1">
      <alignment vertical="top"/>
    </xf>
    <xf numFmtId="0" fontId="15" fillId="0" borderId="46" xfId="0" applyFont="1" applyBorder="1" applyAlignment="1">
      <alignment horizontal="left" vertical="top" wrapText="1"/>
    </xf>
    <xf numFmtId="0" fontId="15" fillId="0" borderId="46" xfId="0" applyFont="1" applyBorder="1" applyAlignment="1">
      <alignment horizontal="center" vertical="top" shrinkToFit="1"/>
    </xf>
    <xf numFmtId="164" fontId="15" fillId="0" borderId="46" xfId="0" applyNumberFormat="1" applyFont="1" applyBorder="1" applyAlignment="1">
      <alignment vertical="top" shrinkToFit="1"/>
    </xf>
    <xf numFmtId="4" fontId="15" fillId="6" borderId="46" xfId="0" applyNumberFormat="1" applyFont="1" applyFill="1" applyBorder="1" applyAlignment="1">
      <alignment vertical="top" shrinkToFit="1"/>
    </xf>
    <xf numFmtId="4" fontId="15" fillId="0" borderId="46" xfId="0" applyNumberFormat="1" applyFont="1" applyBorder="1" applyAlignment="1">
      <alignment vertical="top" shrinkToFit="1"/>
    </xf>
    <xf numFmtId="4" fontId="15" fillId="0" borderId="47" xfId="0" applyNumberFormat="1" applyFont="1" applyBorder="1" applyAlignment="1">
      <alignment vertical="top" shrinkToFit="1"/>
    </xf>
    <xf numFmtId="0" fontId="16" fillId="0" borderId="0" xfId="0" applyFont="1" applyAlignment="1">
      <alignment horizontal="left" vertical="top" wrapText="1"/>
    </xf>
    <xf numFmtId="49" fontId="15" fillId="0" borderId="48" xfId="0" applyNumberFormat="1" applyFont="1" applyBorder="1" applyAlignment="1">
      <alignment vertical="top"/>
    </xf>
    <xf numFmtId="4" fontId="15" fillId="0" borderId="49" xfId="0" applyNumberFormat="1" applyFont="1" applyBorder="1" applyAlignment="1">
      <alignment vertical="top" shrinkToFit="1"/>
    </xf>
    <xf numFmtId="49" fontId="15" fillId="0" borderId="6" xfId="0" applyNumberFormat="1" applyFont="1" applyBorder="1" applyAlignment="1">
      <alignment vertical="top"/>
    </xf>
    <xf numFmtId="4" fontId="15" fillId="0" borderId="6" xfId="0" applyNumberFormat="1" applyFont="1" applyBorder="1" applyAlignment="1">
      <alignment vertical="top" shrinkToFit="1"/>
    </xf>
    <xf numFmtId="0" fontId="0" fillId="3" borderId="21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center" vertical="top" shrinkToFit="1"/>
    </xf>
    <xf numFmtId="164" fontId="0" fillId="3" borderId="21" xfId="0" applyNumberFormat="1" applyFill="1" applyBorder="1" applyAlignment="1">
      <alignment vertical="top" shrinkToFit="1"/>
    </xf>
    <xf numFmtId="4" fontId="0" fillId="3" borderId="21" xfId="0" applyNumberFormat="1" applyFill="1" applyBorder="1" applyAlignment="1">
      <alignment vertical="top" shrinkToFit="1"/>
    </xf>
    <xf numFmtId="165" fontId="15" fillId="0" borderId="27" xfId="0" applyNumberFormat="1" applyFont="1" applyBorder="1" applyAlignment="1">
      <alignment vertical="top" shrinkToFit="1"/>
    </xf>
    <xf numFmtId="165" fontId="15" fillId="0" borderId="35" xfId="0" applyNumberFormat="1" applyFont="1" applyBorder="1" applyAlignment="1">
      <alignment vertical="top" shrinkToFit="1"/>
    </xf>
    <xf numFmtId="165" fontId="15" fillId="0" borderId="36" xfId="0" applyNumberFormat="1" applyFont="1" applyBorder="1" applyAlignment="1">
      <alignment vertical="top" shrinkToFit="1"/>
    </xf>
    <xf numFmtId="0" fontId="18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center" vertical="top" wrapText="1" shrinkToFit="1"/>
    </xf>
    <xf numFmtId="164" fontId="18" fillId="0" borderId="0" xfId="0" applyNumberFormat="1" applyFont="1" applyAlignment="1">
      <alignment vertical="top" wrapText="1" shrinkToFit="1"/>
    </xf>
    <xf numFmtId="165" fontId="15" fillId="0" borderId="0" xfId="0" applyNumberFormat="1" applyFont="1" applyAlignment="1">
      <alignment vertical="top" shrinkToFit="1"/>
    </xf>
    <xf numFmtId="49" fontId="19" fillId="0" borderId="33" xfId="0" applyNumberFormat="1" applyFont="1" applyBorder="1" applyAlignment="1">
      <alignment horizontal="left" vertical="top"/>
    </xf>
    <xf numFmtId="0" fontId="19" fillId="0" borderId="33" xfId="0" applyFont="1" applyBorder="1" applyAlignment="1">
      <alignment horizontal="left" vertical="top" wrapText="1"/>
    </xf>
    <xf numFmtId="0" fontId="19" fillId="0" borderId="33" xfId="0" applyFont="1" applyBorder="1" applyAlignment="1">
      <alignment horizontal="center" vertical="top" shrinkToFit="1"/>
    </xf>
    <xf numFmtId="164" fontId="19" fillId="0" borderId="33" xfId="0" applyNumberFormat="1" applyFont="1" applyBorder="1" applyAlignment="1">
      <alignment vertical="top" shrinkToFit="1"/>
    </xf>
    <xf numFmtId="4" fontId="19" fillId="6" borderId="33" xfId="0" applyNumberFormat="1" applyFont="1" applyFill="1" applyBorder="1" applyAlignment="1">
      <alignment vertical="top" shrinkToFit="1"/>
    </xf>
    <xf numFmtId="4" fontId="19" fillId="0" borderId="33" xfId="0" applyNumberFormat="1" applyFont="1" applyBorder="1" applyAlignment="1">
      <alignment vertical="top" shrinkToFit="1"/>
    </xf>
    <xf numFmtId="165" fontId="19" fillId="0" borderId="33" xfId="0" applyNumberFormat="1" applyFont="1" applyBorder="1" applyAlignment="1">
      <alignment vertical="top" shrinkToFit="1"/>
    </xf>
    <xf numFmtId="0" fontId="19" fillId="0" borderId="40" xfId="0" applyFont="1" applyBorder="1" applyAlignment="1">
      <alignment horizontal="center" vertical="top"/>
    </xf>
    <xf numFmtId="165" fontId="19" fillId="0" borderId="41" xfId="0" applyNumberFormat="1" applyFont="1" applyBorder="1" applyAlignment="1">
      <alignment vertical="top" shrinkToFit="1"/>
    </xf>
    <xf numFmtId="165" fontId="0" fillId="3" borderId="28" xfId="0" applyNumberFormat="1" applyFill="1" applyBorder="1" applyAlignment="1">
      <alignment vertical="top"/>
    </xf>
    <xf numFmtId="165" fontId="15" fillId="0" borderId="43" xfId="0" applyNumberFormat="1" applyFont="1" applyBorder="1" applyAlignment="1">
      <alignment vertical="top" shrinkToFit="1"/>
    </xf>
    <xf numFmtId="165" fontId="15" fillId="0" borderId="33" xfId="0" applyNumberFormat="1" applyFont="1" applyBorder="1" applyAlignment="1">
      <alignment vertical="top" shrinkToFit="1"/>
    </xf>
    <xf numFmtId="0" fontId="15" fillId="0" borderId="0" xfId="0" applyFont="1" applyAlignment="1">
      <alignment horizontal="center" vertical="top"/>
    </xf>
    <xf numFmtId="0" fontId="15" fillId="0" borderId="50" xfId="0" applyFont="1" applyBorder="1" applyAlignment="1">
      <alignment horizontal="center" vertical="top"/>
    </xf>
    <xf numFmtId="49" fontId="15" fillId="0" borderId="51" xfId="0" applyNumberFormat="1" applyFont="1" applyBorder="1" applyAlignment="1">
      <alignment vertical="top"/>
    </xf>
    <xf numFmtId="4" fontId="15" fillId="0" borderId="51" xfId="0" applyNumberFormat="1" applyFont="1" applyBorder="1" applyAlignment="1">
      <alignment vertical="top" shrinkToFit="1"/>
    </xf>
    <xf numFmtId="4" fontId="15" fillId="0" borderId="52" xfId="0" applyNumberFormat="1" applyFont="1" applyBorder="1" applyAlignment="1">
      <alignment vertical="top" shrinkToFit="1"/>
    </xf>
    <xf numFmtId="165" fontId="15" fillId="0" borderId="44" xfId="0" applyNumberFormat="1" applyFont="1" applyBorder="1" applyAlignment="1">
      <alignment vertical="top" shrinkToFit="1"/>
    </xf>
    <xf numFmtId="165" fontId="15" fillId="0" borderId="41" xfId="0" applyNumberFormat="1" applyFont="1" applyBorder="1" applyAlignment="1">
      <alignment vertical="top" shrinkToFit="1"/>
    </xf>
    <xf numFmtId="165" fontId="18" fillId="0" borderId="0" xfId="0" quotePrefix="1" applyNumberFormat="1" applyFont="1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0" fontId="18" fillId="0" borderId="6" xfId="0" applyFont="1" applyBorder="1" applyAlignment="1">
      <alignment horizontal="center" vertical="top" wrapText="1" shrinkToFit="1"/>
    </xf>
    <xf numFmtId="164" fontId="18" fillId="0" borderId="6" xfId="0" applyNumberFormat="1" applyFont="1" applyBorder="1" applyAlignment="1">
      <alignment vertical="top" wrapText="1" shrinkToFit="1"/>
    </xf>
    <xf numFmtId="165" fontId="15" fillId="0" borderId="6" xfId="0" applyNumberFormat="1" applyFont="1" applyBorder="1" applyAlignment="1">
      <alignment vertical="top" shrinkToFit="1"/>
    </xf>
    <xf numFmtId="165" fontId="15" fillId="0" borderId="29" xfId="0" applyNumberFormat="1" applyFont="1" applyBorder="1" applyAlignment="1">
      <alignment vertical="top" shrinkToFit="1"/>
    </xf>
    <xf numFmtId="0" fontId="15" fillId="0" borderId="49" xfId="0" applyFont="1" applyBorder="1" applyAlignment="1">
      <alignment horizontal="center" vertical="top" shrinkToFi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55" xfId="0" applyBorder="1" applyAlignment="1">
      <alignment vertical="center"/>
    </xf>
    <xf numFmtId="0" fontId="23" fillId="0" borderId="0" xfId="0" applyFont="1" applyAlignment="1">
      <alignment horizontal="left" vertical="center"/>
    </xf>
    <xf numFmtId="166" fontId="23" fillId="0" borderId="0" xfId="0" applyNumberFormat="1" applyFont="1" applyAlignment="1">
      <alignment horizontal="left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25" fillId="7" borderId="58" xfId="0" applyFont="1" applyFill="1" applyBorder="1" applyAlignment="1">
      <alignment horizontal="center" vertical="center" wrapText="1"/>
    </xf>
    <xf numFmtId="0" fontId="25" fillId="7" borderId="59" xfId="0" applyFont="1" applyFill="1" applyBorder="1" applyAlignment="1">
      <alignment horizontal="center" vertical="center" wrapText="1"/>
    </xf>
    <xf numFmtId="0" fontId="25" fillId="7" borderId="60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4" fontId="24" fillId="0" borderId="0" xfId="0" applyNumberFormat="1" applyFont="1"/>
    <xf numFmtId="0" fontId="0" fillId="0" borderId="61" xfId="0" applyBorder="1" applyAlignment="1">
      <alignment vertical="center"/>
    </xf>
    <xf numFmtId="0" fontId="29" fillId="0" borderId="0" xfId="0" applyFont="1"/>
    <xf numFmtId="0" fontId="29" fillId="0" borderId="55" xfId="0" applyFont="1" applyBorder="1"/>
    <xf numFmtId="0" fontId="29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" fontId="26" fillId="0" borderId="0" xfId="0" applyNumberFormat="1" applyFont="1"/>
    <xf numFmtId="0" fontId="29" fillId="0" borderId="62" xfId="0" applyFont="1" applyBorder="1"/>
    <xf numFmtId="0" fontId="27" fillId="0" borderId="0" xfId="0" applyFont="1" applyAlignment="1">
      <alignment horizontal="left"/>
    </xf>
    <xf numFmtId="4" fontId="27" fillId="0" borderId="0" xfId="0" applyNumberFormat="1" applyFont="1"/>
    <xf numFmtId="0" fontId="25" fillId="0" borderId="63" xfId="0" applyFont="1" applyBorder="1" applyAlignment="1">
      <alignment horizontal="center" vertical="center"/>
    </xf>
    <xf numFmtId="49" fontId="25" fillId="0" borderId="63" xfId="0" applyNumberFormat="1" applyFont="1" applyBorder="1" applyAlignment="1">
      <alignment horizontal="left" vertical="center" wrapText="1"/>
    </xf>
    <xf numFmtId="0" fontId="25" fillId="0" borderId="63" xfId="0" applyFont="1" applyBorder="1" applyAlignment="1">
      <alignment horizontal="left" vertical="center" wrapText="1"/>
    </xf>
    <xf numFmtId="0" fontId="25" fillId="0" borderId="63" xfId="0" applyFont="1" applyBorder="1" applyAlignment="1">
      <alignment horizontal="center" vertical="center" wrapText="1"/>
    </xf>
    <xf numFmtId="167" fontId="25" fillId="0" borderId="63" xfId="0" applyNumberFormat="1" applyFont="1" applyBorder="1" applyAlignment="1">
      <alignment vertical="center"/>
    </xf>
    <xf numFmtId="4" fontId="25" fillId="0" borderId="63" xfId="0" applyNumberFormat="1" applyFont="1" applyBorder="1" applyAlignment="1">
      <alignment vertical="center"/>
    </xf>
    <xf numFmtId="0" fontId="0" fillId="0" borderId="63" xfId="0" applyBorder="1" applyAlignment="1">
      <alignment vertical="center"/>
    </xf>
    <xf numFmtId="0" fontId="28" fillId="0" borderId="62" xfId="0" applyFont="1" applyBorder="1" applyAlignment="1">
      <alignment horizontal="left" vertical="center"/>
    </xf>
    <xf numFmtId="0" fontId="30" fillId="0" borderId="63" xfId="0" applyFont="1" applyBorder="1" applyAlignment="1">
      <alignment horizontal="center" vertical="center"/>
    </xf>
    <xf numFmtId="49" fontId="30" fillId="0" borderId="63" xfId="0" applyNumberFormat="1" applyFont="1" applyBorder="1" applyAlignment="1">
      <alignment horizontal="left" vertical="center" wrapText="1"/>
    </xf>
    <xf numFmtId="0" fontId="30" fillId="0" borderId="63" xfId="0" applyFont="1" applyBorder="1" applyAlignment="1">
      <alignment horizontal="left" vertical="center" wrapText="1"/>
    </xf>
    <xf numFmtId="0" fontId="30" fillId="0" borderId="63" xfId="0" applyFont="1" applyBorder="1" applyAlignment="1">
      <alignment horizontal="center" vertical="center" wrapText="1"/>
    </xf>
    <xf numFmtId="167" fontId="30" fillId="0" borderId="63" xfId="0" applyNumberFormat="1" applyFont="1" applyBorder="1" applyAlignment="1">
      <alignment vertical="center"/>
    </xf>
    <xf numFmtId="4" fontId="30" fillId="0" borderId="63" xfId="0" applyNumberFormat="1" applyFont="1" applyBorder="1" applyAlignment="1">
      <alignment vertical="center"/>
    </xf>
    <xf numFmtId="0" fontId="31" fillId="0" borderId="63" xfId="0" applyFont="1" applyBorder="1" applyAlignment="1">
      <alignment vertical="center"/>
    </xf>
    <xf numFmtId="0" fontId="31" fillId="0" borderId="55" xfId="0" applyFont="1" applyBorder="1" applyAlignment="1">
      <alignment vertical="center"/>
    </xf>
    <xf numFmtId="0" fontId="30" fillId="0" borderId="62" xfId="0" applyFont="1" applyBorder="1" applyAlignment="1">
      <alignment horizontal="left" vertical="center"/>
    </xf>
    <xf numFmtId="0" fontId="28" fillId="0" borderId="64" xfId="0" applyFont="1" applyBorder="1" applyAlignment="1">
      <alignment horizontal="left" vertical="center"/>
    </xf>
    <xf numFmtId="4" fontId="25" fillId="6" borderId="63" xfId="0" applyNumberFormat="1" applyFont="1" applyFill="1" applyBorder="1" applyAlignment="1">
      <alignment vertical="center"/>
    </xf>
    <xf numFmtId="4" fontId="30" fillId="6" borderId="63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left" indent="1"/>
    </xf>
    <xf numFmtId="0" fontId="11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168" fontId="0" fillId="0" borderId="0" xfId="0" applyNumberFormat="1"/>
    <xf numFmtId="2" fontId="11" fillId="0" borderId="0" xfId="0" applyNumberFormat="1" applyFont="1"/>
    <xf numFmtId="0" fontId="13" fillId="0" borderId="0" xfId="0" applyFont="1"/>
    <xf numFmtId="0" fontId="32" fillId="0" borderId="0" xfId="0" applyFont="1"/>
    <xf numFmtId="49" fontId="0" fillId="0" borderId="21" xfId="0" applyNumberFormat="1" applyBorder="1" applyAlignment="1">
      <alignment horizontal="left" indent="1"/>
    </xf>
    <xf numFmtId="0" fontId="0" fillId="0" borderId="21" xfId="0" applyBorder="1"/>
    <xf numFmtId="0" fontId="0" fillId="0" borderId="21" xfId="0" applyBorder="1" applyAlignment="1">
      <alignment horizontal="right"/>
    </xf>
    <xf numFmtId="4" fontId="0" fillId="0" borderId="21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169" fontId="0" fillId="0" borderId="0" xfId="0" applyNumberFormat="1"/>
    <xf numFmtId="4" fontId="3" fillId="0" borderId="0" xfId="0" applyNumberFormat="1" applyFont="1"/>
    <xf numFmtId="49" fontId="33" fillId="0" borderId="0" xfId="0" applyNumberFormat="1" applyFont="1" applyAlignment="1">
      <alignment horizontal="left" indent="1"/>
    </xf>
    <xf numFmtId="0" fontId="33" fillId="0" borderId="0" xfId="0" applyFont="1"/>
    <xf numFmtId="0" fontId="33" fillId="0" borderId="0" xfId="0" applyFont="1" applyAlignment="1">
      <alignment horizontal="right"/>
    </xf>
    <xf numFmtId="2" fontId="33" fillId="0" borderId="0" xfId="0" applyNumberFormat="1" applyFont="1"/>
    <xf numFmtId="4" fontId="33" fillId="0" borderId="0" xfId="0" applyNumberFormat="1" applyFont="1"/>
    <xf numFmtId="0" fontId="0" fillId="0" borderId="0" xfId="0" applyAlignment="1">
      <alignment horizontal="left" indent="1"/>
    </xf>
    <xf numFmtId="2" fontId="8" fillId="0" borderId="0" xfId="0" applyNumberFormat="1" applyFont="1"/>
    <xf numFmtId="2" fontId="0" fillId="6" borderId="0" xfId="0" applyNumberFormat="1" applyFill="1"/>
    <xf numFmtId="2" fontId="0" fillId="6" borderId="0" xfId="0" applyNumberFormat="1" applyFill="1" applyAlignment="1">
      <alignment horizontal="right"/>
    </xf>
    <xf numFmtId="4" fontId="0" fillId="6" borderId="0" xfId="0" applyNumberFormat="1" applyFill="1"/>
    <xf numFmtId="4" fontId="3" fillId="6" borderId="0" xfId="0" applyNumberFormat="1" applyFont="1" applyFill="1"/>
    <xf numFmtId="2" fontId="33" fillId="6" borderId="0" xfId="0" applyNumberFormat="1" applyFont="1" applyFill="1"/>
    <xf numFmtId="4" fontId="33" fillId="6" borderId="0" xfId="0" applyNumberFormat="1" applyFont="1" applyFill="1"/>
    <xf numFmtId="0" fontId="3" fillId="2" borderId="0" xfId="0" applyFont="1" applyFill="1" applyAlignment="1">
      <alignment horizontal="left" wrapTex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8" fillId="6" borderId="0" xfId="0" applyFont="1" applyFill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0" fontId="8" fillId="6" borderId="6" xfId="0" applyFont="1" applyFill="1" applyBorder="1" applyAlignment="1">
      <alignment horizontal="left" vertical="center"/>
    </xf>
    <xf numFmtId="1" fontId="0" fillId="0" borderId="6" xfId="0" applyNumberFormat="1" applyBorder="1" applyAlignment="1">
      <alignment horizontal="right" indent="1"/>
    </xf>
    <xf numFmtId="0" fontId="8" fillId="6" borderId="18" xfId="0" applyFont="1" applyFill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8" xfId="0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51" xfId="0" applyFont="1" applyBorder="1" applyAlignment="1">
      <alignment horizontal="left" vertical="top" wrapText="1"/>
    </xf>
    <xf numFmtId="0" fontId="16" fillId="0" borderId="51" xfId="0" applyFont="1" applyBorder="1" applyAlignment="1">
      <alignment vertical="top" wrapText="1" shrinkToFit="1"/>
    </xf>
    <xf numFmtId="164" fontId="16" fillId="0" borderId="51" xfId="0" applyNumberFormat="1" applyFont="1" applyBorder="1" applyAlignment="1">
      <alignment vertical="top" wrapText="1" shrinkToFit="1"/>
    </xf>
    <xf numFmtId="4" fontId="16" fillId="0" borderId="51" xfId="0" applyNumberFormat="1" applyFont="1" applyBorder="1" applyAlignment="1">
      <alignment vertical="top" wrapText="1" shrinkToFit="1"/>
    </xf>
    <xf numFmtId="0" fontId="16" fillId="0" borderId="38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35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0" fillId="0" borderId="1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4" fontId="0" fillId="0" borderId="0" xfId="0" applyNumberFormat="1" applyFill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8" t="s">
        <v>41</v>
      </c>
    </row>
    <row r="2" spans="1:7" ht="57.75" customHeight="1" x14ac:dyDescent="0.2">
      <c r="A2" s="306" t="s">
        <v>42</v>
      </c>
      <c r="B2" s="306"/>
      <c r="C2" s="306"/>
      <c r="D2" s="306"/>
      <c r="E2" s="306"/>
      <c r="F2" s="306"/>
      <c r="G2" s="30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15FE6-2ED3-41A0-A606-595C7E8B8BA0}">
  <dimension ref="A1:G2"/>
  <sheetViews>
    <sheetView workbookViewId="0">
      <selection activeCell="E6" sqref="E6"/>
    </sheetView>
  </sheetViews>
  <sheetFormatPr defaultRowHeight="12.75" x14ac:dyDescent="0.2"/>
  <sheetData>
    <row r="1" spans="1:7" x14ac:dyDescent="0.2">
      <c r="A1" s="28" t="s">
        <v>41</v>
      </c>
    </row>
    <row r="2" spans="1:7" ht="57.75" customHeight="1" x14ac:dyDescent="0.2">
      <c r="A2" s="306" t="s">
        <v>104</v>
      </c>
      <c r="B2" s="306"/>
      <c r="C2" s="306"/>
      <c r="D2" s="306"/>
      <c r="E2" s="306"/>
      <c r="F2" s="306"/>
      <c r="G2" s="306"/>
    </row>
  </sheetData>
  <mergeCells count="1">
    <mergeCell ref="A2:G2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8"/>
  <sheetViews>
    <sheetView showGridLines="0" tabSelected="1" topLeftCell="B1" zoomScaleNormal="100" zoomScaleSheetLayoutView="75" workbookViewId="0">
      <selection activeCell="G43" sqref="G4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3" t="s">
        <v>39</v>
      </c>
      <c r="B1" s="310" t="s">
        <v>4</v>
      </c>
      <c r="C1" s="311"/>
      <c r="D1" s="311"/>
      <c r="E1" s="311"/>
      <c r="F1" s="311"/>
      <c r="G1" s="311"/>
      <c r="H1" s="311"/>
      <c r="I1" s="311"/>
      <c r="J1" s="312"/>
    </row>
    <row r="2" spans="1:15" ht="23.25" customHeight="1" x14ac:dyDescent="0.2">
      <c r="A2" s="3"/>
      <c r="B2" s="70" t="s">
        <v>24</v>
      </c>
      <c r="C2" s="71"/>
      <c r="D2" s="72" t="s">
        <v>88</v>
      </c>
      <c r="E2" s="72" t="s">
        <v>119</v>
      </c>
      <c r="F2" s="73"/>
      <c r="G2" s="73"/>
      <c r="H2" s="73"/>
      <c r="I2" s="73"/>
      <c r="J2" s="74"/>
      <c r="O2" s="1"/>
    </row>
    <row r="3" spans="1:15" ht="23.25" hidden="1" customHeight="1" x14ac:dyDescent="0.2">
      <c r="A3" s="3"/>
      <c r="B3" s="75"/>
      <c r="C3" s="71"/>
      <c r="D3" s="76"/>
      <c r="E3" s="76"/>
      <c r="F3" s="77"/>
      <c r="G3" s="77"/>
      <c r="H3" s="71"/>
      <c r="I3" s="78"/>
      <c r="J3" s="79"/>
    </row>
    <row r="4" spans="1:15" ht="23.25" customHeight="1" x14ac:dyDescent="0.2">
      <c r="A4" s="3"/>
      <c r="B4" s="80"/>
      <c r="C4" s="81"/>
      <c r="D4" s="82"/>
      <c r="E4" s="82"/>
      <c r="F4" s="83"/>
      <c r="G4" s="83"/>
      <c r="H4" s="83"/>
      <c r="I4" s="83"/>
      <c r="J4" s="84"/>
    </row>
    <row r="5" spans="1:15" ht="24" customHeight="1" x14ac:dyDescent="0.2">
      <c r="A5" s="3"/>
      <c r="B5" s="40" t="s">
        <v>23</v>
      </c>
      <c r="D5" s="29"/>
      <c r="E5" s="23" t="s">
        <v>120</v>
      </c>
      <c r="F5" s="23"/>
      <c r="G5" s="23"/>
      <c r="H5" s="25" t="s">
        <v>36</v>
      </c>
      <c r="I5" s="139" t="s">
        <v>123</v>
      </c>
      <c r="J5" s="9"/>
    </row>
    <row r="6" spans="1:15" ht="15.75" customHeight="1" x14ac:dyDescent="0.2">
      <c r="A6" s="3"/>
      <c r="B6" s="36"/>
      <c r="C6" s="23"/>
      <c r="D6" s="29"/>
      <c r="E6" s="23" t="s">
        <v>121</v>
      </c>
      <c r="F6" s="23"/>
      <c r="G6" s="23"/>
      <c r="H6" s="25" t="s">
        <v>37</v>
      </c>
      <c r="I6" s="29" t="s">
        <v>124</v>
      </c>
      <c r="J6" s="9"/>
    </row>
    <row r="7" spans="1:15" ht="15.75" customHeight="1" x14ac:dyDescent="0.2">
      <c r="A7" s="3"/>
      <c r="B7" s="37"/>
      <c r="C7" s="24"/>
      <c r="D7" s="30"/>
      <c r="E7" s="31" t="s">
        <v>122</v>
      </c>
      <c r="F7" s="31"/>
      <c r="G7" s="31"/>
      <c r="H7" s="32"/>
      <c r="I7" s="31"/>
      <c r="J7" s="43"/>
    </row>
    <row r="8" spans="1:15" ht="24" hidden="1" customHeight="1" x14ac:dyDescent="0.2">
      <c r="A8" s="3"/>
      <c r="B8" s="40" t="s">
        <v>21</v>
      </c>
      <c r="D8" s="29"/>
      <c r="H8" s="25" t="s">
        <v>36</v>
      </c>
      <c r="I8" s="29"/>
      <c r="J8" s="9"/>
    </row>
    <row r="9" spans="1:15" ht="15.75" hidden="1" customHeight="1" x14ac:dyDescent="0.2">
      <c r="A9" s="3"/>
      <c r="B9" s="3"/>
      <c r="D9" s="29"/>
      <c r="H9" s="25" t="s">
        <v>37</v>
      </c>
      <c r="I9" s="29"/>
      <c r="J9" s="9"/>
    </row>
    <row r="10" spans="1:15" ht="15.75" hidden="1" customHeight="1" x14ac:dyDescent="0.2">
      <c r="A10" s="3"/>
      <c r="B10" s="44"/>
      <c r="C10" s="24"/>
      <c r="D10" s="30"/>
      <c r="E10" s="32"/>
      <c r="F10" s="32"/>
      <c r="G10" s="15"/>
      <c r="H10" s="15"/>
      <c r="I10" s="45"/>
      <c r="J10" s="43"/>
    </row>
    <row r="11" spans="1:15" ht="24" customHeight="1" x14ac:dyDescent="0.2">
      <c r="A11" s="3"/>
      <c r="B11" s="40" t="s">
        <v>20</v>
      </c>
      <c r="D11" s="333"/>
      <c r="E11" s="333"/>
      <c r="F11" s="333"/>
      <c r="G11" s="333"/>
      <c r="H11" s="25" t="s">
        <v>36</v>
      </c>
      <c r="I11" s="147"/>
      <c r="J11" s="9"/>
    </row>
    <row r="12" spans="1:15" ht="15.75" customHeight="1" x14ac:dyDescent="0.2">
      <c r="A12" s="3"/>
      <c r="B12" s="36"/>
      <c r="C12" s="23"/>
      <c r="D12" s="317"/>
      <c r="E12" s="317"/>
      <c r="F12" s="317"/>
      <c r="G12" s="317"/>
      <c r="H12" s="25" t="s">
        <v>37</v>
      </c>
      <c r="I12" s="147"/>
      <c r="J12" s="9"/>
    </row>
    <row r="13" spans="1:15" ht="15.75" customHeight="1" x14ac:dyDescent="0.2">
      <c r="A13" s="3"/>
      <c r="B13" s="37"/>
      <c r="C13" s="24"/>
      <c r="D13" s="331"/>
      <c r="E13" s="331"/>
      <c r="F13" s="331"/>
      <c r="G13" s="331"/>
      <c r="H13" s="26"/>
      <c r="I13" s="31"/>
      <c r="J13" s="43"/>
    </row>
    <row r="14" spans="1:15" ht="24" customHeight="1" x14ac:dyDescent="0.2">
      <c r="A14" s="3"/>
      <c r="B14" s="56" t="s">
        <v>22</v>
      </c>
      <c r="C14" s="57"/>
      <c r="D14" s="58"/>
      <c r="E14" s="59" t="s">
        <v>89</v>
      </c>
      <c r="F14" s="59"/>
      <c r="G14" s="59"/>
      <c r="H14" s="60"/>
      <c r="I14" s="59"/>
      <c r="J14" s="61"/>
    </row>
    <row r="15" spans="1:15" ht="32.25" customHeight="1" x14ac:dyDescent="0.2">
      <c r="A15" s="3"/>
      <c r="B15" s="44" t="s">
        <v>34</v>
      </c>
      <c r="C15" s="62"/>
      <c r="D15" s="15"/>
      <c r="E15" s="332"/>
      <c r="F15" s="332"/>
      <c r="G15" s="334"/>
      <c r="H15" s="334"/>
      <c r="I15" s="334" t="s">
        <v>31</v>
      </c>
      <c r="J15" s="336"/>
    </row>
    <row r="16" spans="1:15" ht="23.25" customHeight="1" x14ac:dyDescent="0.2">
      <c r="A16" s="110" t="s">
        <v>26</v>
      </c>
      <c r="B16" s="111" t="s">
        <v>26</v>
      </c>
      <c r="C16" s="48"/>
      <c r="D16" s="49"/>
      <c r="E16" s="321"/>
      <c r="F16" s="322"/>
      <c r="G16" s="321"/>
      <c r="H16" s="322"/>
      <c r="I16" s="321"/>
      <c r="J16" s="323"/>
    </row>
    <row r="17" spans="1:10" ht="23.25" customHeight="1" x14ac:dyDescent="0.2">
      <c r="A17" s="110" t="s">
        <v>27</v>
      </c>
      <c r="B17" s="111" t="s">
        <v>27</v>
      </c>
      <c r="C17" s="48"/>
      <c r="D17" s="49"/>
      <c r="E17" s="321"/>
      <c r="F17" s="322"/>
      <c r="G17" s="321"/>
      <c r="H17" s="322"/>
      <c r="I17" s="321"/>
      <c r="J17" s="323"/>
    </row>
    <row r="18" spans="1:10" ht="23.25" customHeight="1" x14ac:dyDescent="0.2">
      <c r="A18" s="110" t="s">
        <v>28</v>
      </c>
      <c r="B18" s="111" t="s">
        <v>28</v>
      </c>
      <c r="C18" s="48"/>
      <c r="D18" s="49"/>
      <c r="E18" s="321"/>
      <c r="F18" s="322"/>
      <c r="G18" s="321"/>
      <c r="H18" s="322"/>
      <c r="I18" s="321"/>
      <c r="J18" s="323"/>
    </row>
    <row r="19" spans="1:10" ht="23.25" customHeight="1" x14ac:dyDescent="0.2">
      <c r="A19" s="110" t="s">
        <v>50</v>
      </c>
      <c r="B19" s="111" t="s">
        <v>29</v>
      </c>
      <c r="C19" s="48"/>
      <c r="D19" s="49"/>
      <c r="E19" s="321"/>
      <c r="F19" s="322"/>
      <c r="G19" s="321"/>
      <c r="H19" s="322"/>
      <c r="I19" s="321"/>
      <c r="J19" s="323"/>
    </row>
    <row r="20" spans="1:10" ht="23.25" customHeight="1" x14ac:dyDescent="0.2">
      <c r="A20" s="110" t="s">
        <v>51</v>
      </c>
      <c r="B20" s="111" t="s">
        <v>30</v>
      </c>
      <c r="C20" s="48"/>
      <c r="D20" s="49"/>
      <c r="E20" s="321"/>
      <c r="F20" s="322"/>
      <c r="G20" s="321"/>
      <c r="H20" s="322"/>
      <c r="I20" s="321"/>
      <c r="J20" s="323"/>
    </row>
    <row r="21" spans="1:10" ht="23.25" customHeight="1" x14ac:dyDescent="0.2">
      <c r="A21" s="3"/>
      <c r="B21" s="64" t="s">
        <v>31</v>
      </c>
      <c r="C21" s="65"/>
      <c r="D21" s="66"/>
      <c r="E21" s="324"/>
      <c r="F21" s="335"/>
      <c r="G21" s="324"/>
      <c r="H21" s="335"/>
      <c r="I21" s="324"/>
      <c r="J21" s="325"/>
    </row>
    <row r="22" spans="1:10" ht="33" customHeight="1" x14ac:dyDescent="0.2">
      <c r="A22" s="3"/>
      <c r="B22" s="55" t="s">
        <v>35</v>
      </c>
      <c r="C22" s="48"/>
      <c r="D22" s="49"/>
      <c r="E22" s="54"/>
      <c r="F22" s="51"/>
      <c r="G22" s="42"/>
      <c r="H22" s="42"/>
      <c r="I22" s="42"/>
      <c r="J22" s="52"/>
    </row>
    <row r="23" spans="1:10" ht="23.25" customHeight="1" x14ac:dyDescent="0.2">
      <c r="A23" s="3"/>
      <c r="B23" s="47" t="s">
        <v>13</v>
      </c>
      <c r="C23" s="48"/>
      <c r="D23" s="49"/>
      <c r="E23" s="50">
        <v>15</v>
      </c>
      <c r="F23" s="51" t="s">
        <v>0</v>
      </c>
      <c r="G23" s="319">
        <v>0</v>
      </c>
      <c r="H23" s="320"/>
      <c r="I23" s="320"/>
      <c r="J23" s="52" t="str">
        <f t="shared" ref="J23:J28" si="0">Mena</f>
        <v>CZK</v>
      </c>
    </row>
    <row r="24" spans="1:10" ht="23.25" customHeight="1" x14ac:dyDescent="0.2">
      <c r="A24" s="3"/>
      <c r="B24" s="47" t="s">
        <v>14</v>
      </c>
      <c r="C24" s="48"/>
      <c r="D24" s="49"/>
      <c r="E24" s="50">
        <f>SazbaDPH1</f>
        <v>15</v>
      </c>
      <c r="F24" s="51" t="s">
        <v>0</v>
      </c>
      <c r="G24" s="319">
        <f>SUM(ZakladDPHSni)*0.15</f>
        <v>0</v>
      </c>
      <c r="H24" s="320"/>
      <c r="I24" s="320"/>
      <c r="J24" s="52" t="str">
        <f t="shared" si="0"/>
        <v>CZK</v>
      </c>
    </row>
    <row r="25" spans="1:10" ht="23.25" customHeight="1" x14ac:dyDescent="0.2">
      <c r="A25" s="3"/>
      <c r="B25" s="47" t="s">
        <v>15</v>
      </c>
      <c r="C25" s="48"/>
      <c r="D25" s="49"/>
      <c r="E25" s="50">
        <v>21</v>
      </c>
      <c r="F25" s="51" t="s">
        <v>0</v>
      </c>
      <c r="G25" s="319">
        <f>SUM(ZakladDPHZaklVypocet)</f>
        <v>0</v>
      </c>
      <c r="H25" s="320"/>
      <c r="I25" s="320"/>
      <c r="J25" s="52" t="str">
        <f t="shared" si="0"/>
        <v>CZK</v>
      </c>
    </row>
    <row r="26" spans="1:10" ht="23.25" customHeight="1" x14ac:dyDescent="0.2">
      <c r="A26" s="3"/>
      <c r="B26" s="41" t="s">
        <v>16</v>
      </c>
      <c r="C26" s="19"/>
      <c r="D26" s="15"/>
      <c r="E26" s="38">
        <f>SazbaDPH2</f>
        <v>21</v>
      </c>
      <c r="F26" s="39" t="s">
        <v>0</v>
      </c>
      <c r="G26" s="328">
        <f>ZakladDPHZakl*0.21</f>
        <v>0</v>
      </c>
      <c r="H26" s="329"/>
      <c r="I26" s="329"/>
      <c r="J26" s="46" t="str">
        <f t="shared" si="0"/>
        <v>CZK</v>
      </c>
    </row>
    <row r="27" spans="1:10" ht="23.25" customHeight="1" thickBot="1" x14ac:dyDescent="0.25">
      <c r="A27" s="3"/>
      <c r="B27" s="40" t="s">
        <v>5</v>
      </c>
      <c r="C27" s="17"/>
      <c r="D27" s="20"/>
      <c r="E27" s="17"/>
      <c r="F27" s="18"/>
      <c r="G27" s="330"/>
      <c r="H27" s="330"/>
      <c r="I27" s="330"/>
      <c r="J27" s="53" t="str">
        <f t="shared" si="0"/>
        <v>CZK</v>
      </c>
    </row>
    <row r="28" spans="1:10" ht="27.75" hidden="1" customHeight="1" thickBot="1" x14ac:dyDescent="0.25">
      <c r="A28" s="3"/>
      <c r="B28" s="103" t="s">
        <v>25</v>
      </c>
      <c r="C28" s="104"/>
      <c r="D28" s="104"/>
      <c r="E28" s="105"/>
      <c r="F28" s="106"/>
      <c r="G28" s="326">
        <v>14721704.27</v>
      </c>
      <c r="H28" s="327"/>
      <c r="I28" s="327"/>
      <c r="J28" s="107" t="str">
        <f t="shared" si="0"/>
        <v>CZK</v>
      </c>
    </row>
    <row r="29" spans="1:10" ht="27.75" customHeight="1" thickBot="1" x14ac:dyDescent="0.25">
      <c r="A29" s="3"/>
      <c r="B29" s="103" t="s">
        <v>38</v>
      </c>
      <c r="C29" s="108"/>
      <c r="D29" s="108"/>
      <c r="E29" s="108"/>
      <c r="F29" s="108"/>
      <c r="G29" s="326">
        <f>SUM(G25:I26)</f>
        <v>0</v>
      </c>
      <c r="H29" s="326"/>
      <c r="I29" s="326"/>
      <c r="J29" s="109" t="s">
        <v>47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12</v>
      </c>
      <c r="D32" s="34" t="s">
        <v>90</v>
      </c>
      <c r="E32" s="34"/>
      <c r="F32" s="16" t="s">
        <v>11</v>
      </c>
      <c r="G32" s="34"/>
      <c r="H32" s="35">
        <f ca="1">TODAY()</f>
        <v>45610</v>
      </c>
      <c r="I32" s="34"/>
      <c r="J32" s="10"/>
    </row>
    <row r="33" spans="1:10" ht="47.25" customHeight="1" x14ac:dyDescent="0.2">
      <c r="A33" s="3"/>
      <c r="B33" s="3"/>
      <c r="J33" s="10"/>
    </row>
    <row r="34" spans="1:10" s="28" customFormat="1" ht="18.75" customHeight="1" x14ac:dyDescent="0.2">
      <c r="A34" s="27"/>
      <c r="B34" s="27"/>
      <c r="D34" s="22"/>
      <c r="E34" s="22"/>
      <c r="G34" s="22"/>
      <c r="H34" s="22"/>
      <c r="I34" s="22"/>
      <c r="J34" s="33"/>
    </row>
    <row r="35" spans="1:10" ht="12.75" customHeight="1" x14ac:dyDescent="0.2">
      <c r="A35" s="3"/>
      <c r="B35" s="3"/>
      <c r="D35" s="318" t="s">
        <v>2</v>
      </c>
      <c r="E35" s="318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customHeight="1" x14ac:dyDescent="0.25">
      <c r="B37" s="67" t="s">
        <v>17</v>
      </c>
      <c r="C37" s="2"/>
      <c r="D37" s="2"/>
      <c r="E37" s="2"/>
      <c r="F37" s="96"/>
      <c r="G37" s="96"/>
      <c r="H37" s="96"/>
      <c r="I37" s="96"/>
      <c r="J37" s="2"/>
    </row>
    <row r="38" spans="1:10" ht="25.5" customHeight="1" x14ac:dyDescent="0.2">
      <c r="A38" s="88" t="s">
        <v>40</v>
      </c>
      <c r="B38" s="90" t="s">
        <v>18</v>
      </c>
      <c r="C38" s="91" t="s">
        <v>6</v>
      </c>
      <c r="D38" s="92"/>
      <c r="E38" s="92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3" t="s">
        <v>0</v>
      </c>
    </row>
    <row r="39" spans="1:10" ht="4.5" customHeight="1" x14ac:dyDescent="0.2">
      <c r="A39" s="88">
        <v>1</v>
      </c>
      <c r="B39" s="94" t="s">
        <v>88</v>
      </c>
      <c r="C39" s="313"/>
      <c r="D39" s="314"/>
      <c r="E39" s="314"/>
      <c r="F39" s="99" t="s">
        <v>88</v>
      </c>
      <c r="G39" s="100" t="s">
        <v>88</v>
      </c>
      <c r="H39" s="101" t="s">
        <v>88</v>
      </c>
      <c r="I39" s="101" t="s">
        <v>88</v>
      </c>
      <c r="J39" s="95" t="s">
        <v>88</v>
      </c>
    </row>
    <row r="40" spans="1:10" ht="25.5" customHeight="1" x14ac:dyDescent="0.2">
      <c r="A40" s="88">
        <v>2</v>
      </c>
      <c r="B40" s="88" t="s">
        <v>106</v>
      </c>
      <c r="C40" s="315" t="s">
        <v>105</v>
      </c>
      <c r="D40" s="316"/>
      <c r="E40" s="316"/>
      <c r="F40" s="102">
        <v>0</v>
      </c>
      <c r="G40" s="145">
        <f>SUM('VON Náklady'!G18)</f>
        <v>0</v>
      </c>
      <c r="H40" s="145">
        <f t="shared" ref="H40:H43" si="1">G40*0.21</f>
        <v>0</v>
      </c>
      <c r="I40" s="145">
        <f t="shared" ref="I40:I43" si="2">G40+H40</f>
        <v>0</v>
      </c>
      <c r="J40" s="89">
        <v>21</v>
      </c>
    </row>
    <row r="41" spans="1:10" ht="25.5" customHeight="1" x14ac:dyDescent="0.2">
      <c r="A41" s="88"/>
      <c r="B41" s="88" t="s">
        <v>44</v>
      </c>
      <c r="C41" s="87" t="s">
        <v>127</v>
      </c>
      <c r="D41" s="138"/>
      <c r="E41" s="138"/>
      <c r="F41" s="102">
        <v>0</v>
      </c>
      <c r="G41" s="145">
        <f>SUM('SO 01 Stavební úpravy'!G230)</f>
        <v>0</v>
      </c>
      <c r="H41" s="145">
        <f t="shared" si="1"/>
        <v>0</v>
      </c>
      <c r="I41" s="145">
        <f t="shared" si="2"/>
        <v>0</v>
      </c>
      <c r="J41" s="89">
        <v>21</v>
      </c>
    </row>
    <row r="42" spans="1:10" ht="25.5" customHeight="1" x14ac:dyDescent="0.2">
      <c r="A42" s="88"/>
      <c r="B42" s="88" t="s">
        <v>643</v>
      </c>
      <c r="C42" s="87" t="s">
        <v>644</v>
      </c>
      <c r="D42" s="138"/>
      <c r="E42" s="138"/>
      <c r="F42" s="102">
        <v>0</v>
      </c>
      <c r="G42" s="145">
        <f>SUM('SO 02 elektro'!J5)</f>
        <v>0</v>
      </c>
      <c r="H42" s="145">
        <f t="shared" si="1"/>
        <v>0</v>
      </c>
      <c r="I42" s="145">
        <f t="shared" si="2"/>
        <v>0</v>
      </c>
      <c r="J42" s="89">
        <v>21</v>
      </c>
    </row>
    <row r="43" spans="1:10" ht="25.5" customHeight="1" x14ac:dyDescent="0.2">
      <c r="A43" s="88"/>
      <c r="B43" s="88" t="s">
        <v>45</v>
      </c>
      <c r="C43" s="87" t="s">
        <v>126</v>
      </c>
      <c r="D43" s="138"/>
      <c r="E43" s="138"/>
      <c r="F43" s="102">
        <v>0</v>
      </c>
      <c r="G43" s="145">
        <f>SUM('SO 03 ZTI'!J16)</f>
        <v>0</v>
      </c>
      <c r="H43" s="145">
        <f t="shared" si="1"/>
        <v>0</v>
      </c>
      <c r="I43" s="145">
        <f t="shared" si="2"/>
        <v>0</v>
      </c>
      <c r="J43" s="89">
        <v>21</v>
      </c>
    </row>
    <row r="44" spans="1:10" ht="25.5" customHeight="1" x14ac:dyDescent="0.2">
      <c r="A44" s="88"/>
      <c r="B44" s="307" t="s">
        <v>46</v>
      </c>
      <c r="C44" s="308"/>
      <c r="D44" s="308"/>
      <c r="E44" s="309"/>
      <c r="F44" s="142">
        <f>SUMIF(A39:A43,"=1",F39:F43)</f>
        <v>0</v>
      </c>
      <c r="G44" s="146">
        <f>SUM(G40:G43)</f>
        <v>0</v>
      </c>
      <c r="H44" s="146">
        <f>SUM(H40:H43)</f>
        <v>0</v>
      </c>
      <c r="I44" s="146">
        <f>SUM(I40:I43)</f>
        <v>0</v>
      </c>
      <c r="J44" s="143">
        <v>21</v>
      </c>
    </row>
    <row r="47" spans="1:10" x14ac:dyDescent="0.2">
      <c r="F47" s="86"/>
      <c r="G47" s="86"/>
      <c r="H47" s="86"/>
      <c r="I47" s="86"/>
      <c r="J47" s="87"/>
    </row>
    <row r="48" spans="1:10" x14ac:dyDescent="0.2">
      <c r="F48" s="86"/>
      <c r="G48" s="86"/>
      <c r="H48" s="86"/>
      <c r="I48" s="86"/>
      <c r="J48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6">
    <mergeCell ref="E21:F21"/>
    <mergeCell ref="I15:J15"/>
    <mergeCell ref="E16:F16"/>
    <mergeCell ref="G19:H19"/>
    <mergeCell ref="G20:H20"/>
    <mergeCell ref="E17:F17"/>
    <mergeCell ref="G16:H16"/>
    <mergeCell ref="G21:H21"/>
    <mergeCell ref="D13:G13"/>
    <mergeCell ref="E18:F18"/>
    <mergeCell ref="E15:F15"/>
    <mergeCell ref="D11:G11"/>
    <mergeCell ref="G15:H15"/>
    <mergeCell ref="G26:I26"/>
    <mergeCell ref="G27:I27"/>
    <mergeCell ref="I16:J16"/>
    <mergeCell ref="I19:J19"/>
    <mergeCell ref="I17:J17"/>
    <mergeCell ref="I18:J18"/>
    <mergeCell ref="G18:H18"/>
    <mergeCell ref="B44:E44"/>
    <mergeCell ref="B1:J1"/>
    <mergeCell ref="C39:E39"/>
    <mergeCell ref="C40:E40"/>
    <mergeCell ref="D12:G12"/>
    <mergeCell ref="D35:E35"/>
    <mergeCell ref="G24:I24"/>
    <mergeCell ref="G23:I23"/>
    <mergeCell ref="E19:F19"/>
    <mergeCell ref="E20:F20"/>
    <mergeCell ref="I20:J20"/>
    <mergeCell ref="I21:J21"/>
    <mergeCell ref="G29:I29"/>
    <mergeCell ref="G25:I25"/>
    <mergeCell ref="G28:I28"/>
    <mergeCell ref="G17:H1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&amp;R&amp;9Stránka &amp;P z &amp;N</oddFooter>
  </headerFooter>
  <rowBreaks count="1" manualBreakCount="1">
    <brk id="36" max="9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337" t="s">
        <v>7</v>
      </c>
      <c r="B1" s="337"/>
      <c r="C1" s="338"/>
      <c r="D1" s="337"/>
      <c r="E1" s="337"/>
      <c r="F1" s="337"/>
      <c r="G1" s="337"/>
    </row>
    <row r="2" spans="1:7" ht="24.95" customHeight="1" x14ac:dyDescent="0.2">
      <c r="A2" s="69" t="s">
        <v>8</v>
      </c>
      <c r="B2" s="68"/>
      <c r="C2" s="339"/>
      <c r="D2" s="339"/>
      <c r="E2" s="339"/>
      <c r="F2" s="339"/>
      <c r="G2" s="340"/>
    </row>
    <row r="3" spans="1:7" ht="24.95" customHeight="1" x14ac:dyDescent="0.2">
      <c r="A3" s="69" t="s">
        <v>9</v>
      </c>
      <c r="B3" s="68"/>
      <c r="C3" s="339"/>
      <c r="D3" s="339"/>
      <c r="E3" s="339"/>
      <c r="F3" s="339"/>
      <c r="G3" s="340"/>
    </row>
    <row r="4" spans="1:7" ht="24.95" customHeight="1" x14ac:dyDescent="0.2">
      <c r="A4" s="69" t="s">
        <v>10</v>
      </c>
      <c r="B4" s="68"/>
      <c r="C4" s="339"/>
      <c r="D4" s="339"/>
      <c r="E4" s="339"/>
      <c r="F4" s="339"/>
      <c r="G4" s="340"/>
    </row>
    <row r="5" spans="1:7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989"/>
  <sheetViews>
    <sheetView workbookViewId="0">
      <selection activeCell="C15" sqref="C15:G15"/>
    </sheetView>
  </sheetViews>
  <sheetFormatPr defaultRowHeight="12.75" outlineLevelRow="1" x14ac:dyDescent="0.2"/>
  <cols>
    <col min="1" max="1" width="4.28515625" customWidth="1"/>
    <col min="2" max="2" width="12.42578125" style="85" customWidth="1"/>
    <col min="3" max="3" width="48.28515625" style="85" customWidth="1"/>
    <col min="4" max="4" width="4.5703125" customWidth="1"/>
    <col min="5" max="5" width="10.5703125" customWidth="1"/>
    <col min="6" max="6" width="9.85546875" customWidth="1"/>
    <col min="7" max="7" width="12.4257812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346" t="s">
        <v>7</v>
      </c>
      <c r="B1" s="346"/>
      <c r="C1" s="346"/>
      <c r="D1" s="346"/>
      <c r="E1" s="346"/>
      <c r="F1" s="346"/>
      <c r="G1" s="346"/>
      <c r="AE1" t="s">
        <v>52</v>
      </c>
    </row>
    <row r="2" spans="1:60" ht="24.95" customHeight="1" x14ac:dyDescent="0.2">
      <c r="A2" s="69" t="s">
        <v>8</v>
      </c>
      <c r="B2" s="68" t="s">
        <v>88</v>
      </c>
      <c r="C2" s="347" t="s">
        <v>119</v>
      </c>
      <c r="D2" s="348"/>
      <c r="E2" s="348"/>
      <c r="F2" s="348"/>
      <c r="G2" s="349"/>
      <c r="AE2" t="s">
        <v>53</v>
      </c>
    </row>
    <row r="3" spans="1:60" ht="24.95" customHeight="1" x14ac:dyDescent="0.2">
      <c r="A3" s="69" t="s">
        <v>9</v>
      </c>
      <c r="B3" s="68" t="s">
        <v>43</v>
      </c>
      <c r="C3" s="347" t="s">
        <v>105</v>
      </c>
      <c r="D3" s="348"/>
      <c r="E3" s="348"/>
      <c r="F3" s="348"/>
      <c r="G3" s="349"/>
      <c r="AC3" s="85" t="s">
        <v>54</v>
      </c>
      <c r="AE3" t="s">
        <v>55</v>
      </c>
    </row>
    <row r="4" spans="1:60" ht="24.95" customHeight="1" x14ac:dyDescent="0.2">
      <c r="A4" s="112" t="s">
        <v>10</v>
      </c>
      <c r="B4" s="113" t="s">
        <v>43</v>
      </c>
      <c r="C4" s="350" t="s">
        <v>105</v>
      </c>
      <c r="D4" s="351"/>
      <c r="E4" s="351"/>
      <c r="F4" s="351"/>
      <c r="G4" s="352"/>
      <c r="AE4" t="s">
        <v>56</v>
      </c>
    </row>
    <row r="5" spans="1:60" x14ac:dyDescent="0.2">
      <c r="D5" s="11"/>
    </row>
    <row r="6" spans="1:60" ht="38.25" x14ac:dyDescent="0.2">
      <c r="A6" s="119" t="s">
        <v>57</v>
      </c>
      <c r="B6" s="117" t="s">
        <v>58</v>
      </c>
      <c r="C6" s="117" t="s">
        <v>59</v>
      </c>
      <c r="D6" s="118" t="s">
        <v>60</v>
      </c>
      <c r="E6" s="119" t="s">
        <v>61</v>
      </c>
      <c r="F6" s="114" t="s">
        <v>62</v>
      </c>
      <c r="G6" s="119" t="s">
        <v>31</v>
      </c>
      <c r="H6" s="120" t="s">
        <v>32</v>
      </c>
      <c r="I6" s="120" t="s">
        <v>63</v>
      </c>
      <c r="J6" s="120" t="s">
        <v>33</v>
      </c>
      <c r="K6" s="120" t="s">
        <v>64</v>
      </c>
      <c r="L6" s="120" t="s">
        <v>65</v>
      </c>
      <c r="M6" s="120" t="s">
        <v>66</v>
      </c>
      <c r="N6" s="120" t="s">
        <v>67</v>
      </c>
      <c r="O6" s="120" t="s">
        <v>68</v>
      </c>
      <c r="P6" s="120" t="s">
        <v>69</v>
      </c>
      <c r="Q6" s="120" t="s">
        <v>70</v>
      </c>
      <c r="R6" s="120" t="s">
        <v>71</v>
      </c>
      <c r="S6" s="120" t="s">
        <v>72</v>
      </c>
      <c r="T6" s="120" t="s">
        <v>73</v>
      </c>
      <c r="U6" s="120" t="s">
        <v>74</v>
      </c>
    </row>
    <row r="7" spans="1:60" x14ac:dyDescent="0.2">
      <c r="A7" s="149" t="s">
        <v>75</v>
      </c>
      <c r="B7" s="150" t="s">
        <v>107</v>
      </c>
      <c r="C7" s="151" t="s">
        <v>108</v>
      </c>
      <c r="D7" s="152"/>
      <c r="E7" s="153"/>
      <c r="F7" s="154"/>
      <c r="G7" s="154">
        <f>SUM(G8:G9)</f>
        <v>0</v>
      </c>
      <c r="H7" s="154"/>
      <c r="I7" s="154">
        <f>SUM(I8:I12)</f>
        <v>0</v>
      </c>
      <c r="J7" s="154"/>
      <c r="K7" s="154">
        <f>SUM(K8:K12)</f>
        <v>40000</v>
      </c>
      <c r="L7" s="154"/>
      <c r="M7" s="154">
        <f>SUM(M8:M12)</f>
        <v>0</v>
      </c>
      <c r="N7" s="154"/>
      <c r="O7" s="154">
        <f>SUM(O8:O12)</f>
        <v>0</v>
      </c>
      <c r="P7" s="154"/>
      <c r="Q7" s="154">
        <f>SUM(Q8:Q12)</f>
        <v>0</v>
      </c>
      <c r="R7" s="127"/>
      <c r="S7" s="127"/>
      <c r="T7" s="128"/>
      <c r="U7" s="127">
        <f>SUM(U8:U12)</f>
        <v>0</v>
      </c>
      <c r="AE7" t="s">
        <v>76</v>
      </c>
    </row>
    <row r="8" spans="1:60" outlineLevel="1" x14ac:dyDescent="0.2">
      <c r="A8" s="175">
        <v>1</v>
      </c>
      <c r="B8" s="188" t="s">
        <v>95</v>
      </c>
      <c r="C8" s="156" t="s">
        <v>96</v>
      </c>
      <c r="D8" s="157" t="s">
        <v>77</v>
      </c>
      <c r="E8" s="158">
        <v>1</v>
      </c>
      <c r="F8" s="159">
        <v>0</v>
      </c>
      <c r="G8" s="160">
        <f>E8*F8</f>
        <v>0</v>
      </c>
      <c r="H8" s="160">
        <v>0</v>
      </c>
      <c r="I8" s="160">
        <f>ROUND(E8*H8,2)</f>
        <v>0</v>
      </c>
      <c r="J8" s="160">
        <v>12000</v>
      </c>
      <c r="K8" s="160">
        <f>ROUND(E8*J8,2)</f>
        <v>12000</v>
      </c>
      <c r="L8" s="160">
        <v>21</v>
      </c>
      <c r="M8" s="160">
        <f>G8*(1+L8/100)</f>
        <v>0</v>
      </c>
      <c r="N8" s="160">
        <v>0</v>
      </c>
      <c r="O8" s="160">
        <f>ROUND(E8*N8,2)</f>
        <v>0</v>
      </c>
      <c r="P8" s="189">
        <v>0</v>
      </c>
      <c r="Q8" s="166">
        <f>ROUND(E8*P8,2)</f>
        <v>0</v>
      </c>
      <c r="R8" s="129"/>
      <c r="S8" s="129"/>
      <c r="T8" s="130">
        <v>0</v>
      </c>
      <c r="U8" s="129">
        <f>ROUND(E8*T8,2)</f>
        <v>0</v>
      </c>
      <c r="V8" s="115"/>
      <c r="W8" s="115"/>
      <c r="X8" s="115"/>
      <c r="Y8" s="115"/>
      <c r="Z8" s="115"/>
      <c r="AA8" s="115"/>
      <c r="AB8" s="115"/>
      <c r="AC8" s="115"/>
      <c r="AD8" s="115"/>
      <c r="AE8" s="115" t="s">
        <v>79</v>
      </c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</row>
    <row r="9" spans="1:60" ht="12.75" customHeight="1" outlineLevel="1" x14ac:dyDescent="0.2">
      <c r="A9" s="177"/>
      <c r="B9" s="162"/>
      <c r="C9" s="345" t="s">
        <v>125</v>
      </c>
      <c r="D9" s="345"/>
      <c r="E9" s="345"/>
      <c r="F9" s="163"/>
      <c r="G9" s="163"/>
      <c r="H9" s="164"/>
      <c r="I9" s="164"/>
      <c r="J9" s="164"/>
      <c r="K9" s="164"/>
      <c r="L9" s="164"/>
      <c r="M9" s="164"/>
      <c r="N9" s="164"/>
      <c r="O9" s="164"/>
      <c r="P9" s="164"/>
      <c r="Q9" s="165"/>
      <c r="R9" s="144"/>
      <c r="S9" s="129"/>
      <c r="T9" s="130"/>
      <c r="U9" s="129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23"/>
      <c r="BB9" s="115"/>
      <c r="BC9" s="115"/>
      <c r="BD9" s="115"/>
      <c r="BE9" s="115"/>
      <c r="BF9" s="115"/>
      <c r="BG9" s="115"/>
      <c r="BH9" s="115"/>
    </row>
    <row r="10" spans="1:60" x14ac:dyDescent="0.2">
      <c r="A10" s="122" t="s">
        <v>75</v>
      </c>
      <c r="B10" s="124" t="s">
        <v>109</v>
      </c>
      <c r="C10" s="125" t="s">
        <v>103</v>
      </c>
      <c r="D10" s="121"/>
      <c r="E10" s="126"/>
      <c r="F10" s="127"/>
      <c r="G10" s="127">
        <f>SUM(G11:G12)</f>
        <v>0</v>
      </c>
      <c r="H10" s="127"/>
      <c r="I10" s="127">
        <f>SUM(I11:I16)</f>
        <v>0</v>
      </c>
      <c r="J10" s="127"/>
      <c r="K10" s="127">
        <f>SUM(K11:K16)</f>
        <v>23000</v>
      </c>
      <c r="L10" s="127"/>
      <c r="M10" s="127">
        <f>SUM(M11:M16)</f>
        <v>0</v>
      </c>
      <c r="N10" s="127"/>
      <c r="O10" s="127">
        <f>SUM(O11:O16)</f>
        <v>0</v>
      </c>
      <c r="P10" s="127"/>
      <c r="Q10" s="127">
        <f>SUM(Q11:Q16)</f>
        <v>0</v>
      </c>
      <c r="R10" s="127"/>
      <c r="S10" s="127"/>
      <c r="T10" s="128"/>
      <c r="U10" s="127">
        <f>SUM(U11:U16)</f>
        <v>0</v>
      </c>
      <c r="AE10" t="s">
        <v>76</v>
      </c>
    </row>
    <row r="11" spans="1:60" outlineLevel="1" x14ac:dyDescent="0.2">
      <c r="A11" s="179">
        <v>7</v>
      </c>
      <c r="B11" s="180" t="s">
        <v>91</v>
      </c>
      <c r="C11" s="181" t="s">
        <v>110</v>
      </c>
      <c r="D11" s="182" t="s">
        <v>77</v>
      </c>
      <c r="E11" s="183">
        <v>1</v>
      </c>
      <c r="F11" s="184">
        <v>0</v>
      </c>
      <c r="G11" s="185">
        <f>ROUND(E11*F11,2)</f>
        <v>0</v>
      </c>
      <c r="H11" s="185">
        <v>0</v>
      </c>
      <c r="I11" s="185">
        <f>ROUND(E11*H11,2)</f>
        <v>0</v>
      </c>
      <c r="J11" s="185">
        <v>2500</v>
      </c>
      <c r="K11" s="185">
        <f>ROUND(E11*J11,2)</f>
        <v>2500</v>
      </c>
      <c r="L11" s="185">
        <v>21</v>
      </c>
      <c r="M11" s="185">
        <f>G11*(1+L11/100)</f>
        <v>0</v>
      </c>
      <c r="N11" s="185">
        <v>0</v>
      </c>
      <c r="O11" s="185">
        <f>ROUND(E11*N11,2)</f>
        <v>0</v>
      </c>
      <c r="P11" s="185">
        <v>0</v>
      </c>
      <c r="Q11" s="186">
        <f>ROUND(E11*P11,2)</f>
        <v>0</v>
      </c>
      <c r="R11" s="144"/>
      <c r="S11" s="129"/>
      <c r="T11" s="130">
        <v>0</v>
      </c>
      <c r="U11" s="129">
        <f>ROUND(E11*T11,2)</f>
        <v>0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 t="s">
        <v>79</v>
      </c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</row>
    <row r="12" spans="1:60" outlineLevel="1" x14ac:dyDescent="0.2">
      <c r="A12" s="179">
        <v>9</v>
      </c>
      <c r="B12" s="180" t="s">
        <v>92</v>
      </c>
      <c r="C12" s="181" t="s">
        <v>80</v>
      </c>
      <c r="D12" s="182" t="s">
        <v>77</v>
      </c>
      <c r="E12" s="183">
        <v>1</v>
      </c>
      <c r="F12" s="184">
        <v>0</v>
      </c>
      <c r="G12" s="185">
        <f>ROUND(E12*F12,2)</f>
        <v>0</v>
      </c>
      <c r="H12" s="185">
        <v>0</v>
      </c>
      <c r="I12" s="185">
        <f>ROUND(E12*H12,2)</f>
        <v>0</v>
      </c>
      <c r="J12" s="185">
        <v>2500</v>
      </c>
      <c r="K12" s="185">
        <f>ROUND(E12*J12,2)</f>
        <v>2500</v>
      </c>
      <c r="L12" s="185">
        <v>21</v>
      </c>
      <c r="M12" s="185">
        <f>G12*(1+L12/100)</f>
        <v>0</v>
      </c>
      <c r="N12" s="185">
        <v>0</v>
      </c>
      <c r="O12" s="185">
        <f>ROUND(E12*N12,2)</f>
        <v>0</v>
      </c>
      <c r="P12" s="185">
        <v>0</v>
      </c>
      <c r="Q12" s="186">
        <f>ROUND(E12*P12,2)</f>
        <v>0</v>
      </c>
      <c r="R12" s="144"/>
      <c r="S12" s="129"/>
      <c r="T12" s="130">
        <v>0</v>
      </c>
      <c r="U12" s="129">
        <f>ROUND(E12*T12,2)</f>
        <v>0</v>
      </c>
      <c r="V12" s="115"/>
      <c r="W12" s="115"/>
      <c r="X12" s="115"/>
      <c r="Y12" s="115"/>
      <c r="Z12" s="115"/>
      <c r="AA12" s="115"/>
      <c r="AB12" s="115"/>
      <c r="AC12" s="115"/>
      <c r="AD12" s="115"/>
      <c r="AE12" s="115" t="s">
        <v>79</v>
      </c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</row>
    <row r="13" spans="1:60" x14ac:dyDescent="0.2">
      <c r="A13" s="122" t="s">
        <v>75</v>
      </c>
      <c r="B13" s="122" t="s">
        <v>51</v>
      </c>
      <c r="C13" s="192" t="s">
        <v>30</v>
      </c>
      <c r="D13" s="193"/>
      <c r="E13" s="194"/>
      <c r="F13" s="195"/>
      <c r="G13" s="195">
        <f>SUM(G14)</f>
        <v>0</v>
      </c>
      <c r="H13" s="195"/>
      <c r="I13" s="195">
        <f>SUM(I14:I15)</f>
        <v>0</v>
      </c>
      <c r="J13" s="195"/>
      <c r="K13" s="195">
        <f>SUM(K14:K15)</f>
        <v>9000</v>
      </c>
      <c r="L13" s="195"/>
      <c r="M13" s="195">
        <f>SUM(M14:M15)</f>
        <v>0</v>
      </c>
      <c r="N13" s="195"/>
      <c r="O13" s="195">
        <f>SUM(O14:O15)</f>
        <v>0</v>
      </c>
      <c r="P13" s="195"/>
      <c r="Q13" s="195">
        <f>SUM(Q14:Q15)</f>
        <v>0</v>
      </c>
      <c r="R13" s="131"/>
      <c r="S13" s="131"/>
      <c r="T13" s="132"/>
      <c r="U13" s="131">
        <f>SUM(U14:U15)</f>
        <v>0</v>
      </c>
      <c r="AE13" t="s">
        <v>76</v>
      </c>
    </row>
    <row r="14" spans="1:60" outlineLevel="1" x14ac:dyDescent="0.2">
      <c r="A14" s="174">
        <v>15</v>
      </c>
      <c r="B14" s="167" t="s">
        <v>93</v>
      </c>
      <c r="C14" s="168" t="s">
        <v>94</v>
      </c>
      <c r="D14" s="169" t="s">
        <v>77</v>
      </c>
      <c r="E14" s="170">
        <v>1</v>
      </c>
      <c r="F14" s="171">
        <v>0</v>
      </c>
      <c r="G14" s="172">
        <f>E14*F14</f>
        <v>0</v>
      </c>
      <c r="H14" s="172">
        <v>0</v>
      </c>
      <c r="I14" s="172">
        <f>ROUND(E14*H14,2)</f>
        <v>0</v>
      </c>
      <c r="J14" s="172">
        <v>9000</v>
      </c>
      <c r="K14" s="172">
        <f>ROUND(E14*J14,2)</f>
        <v>9000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0</v>
      </c>
      <c r="Q14" s="173">
        <f>ROUND(E14*P14,2)</f>
        <v>0</v>
      </c>
      <c r="R14" s="129"/>
      <c r="S14" s="129"/>
      <c r="T14" s="130">
        <v>0</v>
      </c>
      <c r="U14" s="129">
        <f>ROUND(E14*T14,2)</f>
        <v>0</v>
      </c>
      <c r="V14" s="115"/>
      <c r="W14" s="115"/>
      <c r="X14" s="115"/>
      <c r="Y14" s="115"/>
      <c r="Z14" s="115"/>
      <c r="AA14" s="115"/>
      <c r="AB14" s="115"/>
      <c r="AC14" s="115"/>
      <c r="AD14" s="115"/>
      <c r="AE14" s="115" t="s">
        <v>79</v>
      </c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</row>
    <row r="15" spans="1:60" ht="12.75" customHeight="1" outlineLevel="1" x14ac:dyDescent="0.2">
      <c r="A15" s="216"/>
      <c r="B15" s="217"/>
      <c r="C15" s="341" t="s">
        <v>118</v>
      </c>
      <c r="D15" s="342"/>
      <c r="E15" s="343"/>
      <c r="F15" s="344"/>
      <c r="G15" s="344"/>
      <c r="H15" s="218"/>
      <c r="I15" s="218"/>
      <c r="J15" s="218"/>
      <c r="K15" s="218"/>
      <c r="L15" s="218"/>
      <c r="M15" s="218"/>
      <c r="N15" s="218"/>
      <c r="O15" s="218"/>
      <c r="P15" s="218"/>
      <c r="Q15" s="219"/>
      <c r="R15" s="129"/>
      <c r="S15" s="129"/>
      <c r="T15" s="130"/>
      <c r="U15" s="129"/>
      <c r="V15" s="115"/>
      <c r="W15" s="115"/>
      <c r="X15" s="115"/>
      <c r="Y15" s="115"/>
      <c r="Z15" s="115"/>
      <c r="AA15" s="115"/>
      <c r="AB15" s="115"/>
      <c r="AC15" s="115"/>
      <c r="AD15" s="115"/>
      <c r="AE15" s="115" t="s">
        <v>78</v>
      </c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23" t="str">
        <f>C15</f>
        <v xml:space="preserve">fotodokumentace postupného průběhu výstavby vč. předání v digitální podobě ve 2 vyhotovení </v>
      </c>
      <c r="BB15" s="115"/>
      <c r="BC15" s="115"/>
      <c r="BD15" s="115"/>
      <c r="BE15" s="115"/>
      <c r="BF15" s="115"/>
      <c r="BG15" s="115"/>
      <c r="BH15" s="115"/>
    </row>
    <row r="16" spans="1:60" x14ac:dyDescent="0.2">
      <c r="A16" s="4"/>
      <c r="B16" s="5" t="s">
        <v>81</v>
      </c>
      <c r="C16" s="133" t="s">
        <v>81</v>
      </c>
      <c r="D16" s="7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AC16">
        <v>15</v>
      </c>
      <c r="AD16">
        <v>21</v>
      </c>
    </row>
    <row r="17" spans="2:31" x14ac:dyDescent="0.2">
      <c r="C17" s="134"/>
      <c r="D17" s="11"/>
      <c r="AE17" t="s">
        <v>82</v>
      </c>
    </row>
    <row r="18" spans="2:31" x14ac:dyDescent="0.2">
      <c r="B18" s="85" t="s">
        <v>87</v>
      </c>
      <c r="D18" s="11"/>
      <c r="G18" s="135">
        <f>SUM(G7+G10+G13)</f>
        <v>0</v>
      </c>
    </row>
    <row r="19" spans="2:31" x14ac:dyDescent="0.2">
      <c r="D19" s="11"/>
    </row>
    <row r="20" spans="2:31" x14ac:dyDescent="0.2">
      <c r="D20" s="11"/>
    </row>
    <row r="21" spans="2:31" x14ac:dyDescent="0.2">
      <c r="D21" s="11"/>
    </row>
    <row r="22" spans="2:31" x14ac:dyDescent="0.2">
      <c r="D22" s="11"/>
    </row>
    <row r="23" spans="2:31" x14ac:dyDescent="0.2">
      <c r="D23" s="11"/>
    </row>
    <row r="24" spans="2:31" x14ac:dyDescent="0.2">
      <c r="D24" s="11"/>
    </row>
    <row r="25" spans="2:31" x14ac:dyDescent="0.2">
      <c r="D25" s="11"/>
    </row>
    <row r="26" spans="2:31" x14ac:dyDescent="0.2">
      <c r="D26" s="11"/>
    </row>
    <row r="27" spans="2:31" x14ac:dyDescent="0.2">
      <c r="D27" s="11"/>
    </row>
    <row r="28" spans="2:31" x14ac:dyDescent="0.2">
      <c r="D28" s="11"/>
    </row>
    <row r="29" spans="2:31" x14ac:dyDescent="0.2">
      <c r="D29" s="11"/>
    </row>
    <row r="30" spans="2:31" x14ac:dyDescent="0.2">
      <c r="D30" s="11"/>
    </row>
    <row r="31" spans="2:31" x14ac:dyDescent="0.2">
      <c r="D31" s="11"/>
    </row>
    <row r="32" spans="2:31" x14ac:dyDescent="0.2">
      <c r="D32" s="11"/>
    </row>
    <row r="33" spans="4:4" x14ac:dyDescent="0.2">
      <c r="D33" s="11"/>
    </row>
    <row r="34" spans="4:4" x14ac:dyDescent="0.2">
      <c r="D34" s="11"/>
    </row>
    <row r="35" spans="4:4" x14ac:dyDescent="0.2">
      <c r="D35" s="11"/>
    </row>
    <row r="36" spans="4:4" x14ac:dyDescent="0.2">
      <c r="D36" s="11"/>
    </row>
    <row r="37" spans="4:4" x14ac:dyDescent="0.2">
      <c r="D37" s="11"/>
    </row>
    <row r="38" spans="4:4" x14ac:dyDescent="0.2">
      <c r="D38" s="11"/>
    </row>
    <row r="39" spans="4:4" x14ac:dyDescent="0.2">
      <c r="D39" s="11"/>
    </row>
    <row r="40" spans="4:4" x14ac:dyDescent="0.2">
      <c r="D40" s="11"/>
    </row>
    <row r="41" spans="4:4" x14ac:dyDescent="0.2">
      <c r="D41" s="11"/>
    </row>
    <row r="42" spans="4:4" x14ac:dyDescent="0.2">
      <c r="D42" s="11"/>
    </row>
    <row r="43" spans="4:4" x14ac:dyDescent="0.2">
      <c r="D43" s="11"/>
    </row>
    <row r="44" spans="4:4" x14ac:dyDescent="0.2">
      <c r="D44" s="11"/>
    </row>
    <row r="45" spans="4:4" x14ac:dyDescent="0.2">
      <c r="D45" s="11"/>
    </row>
    <row r="46" spans="4:4" x14ac:dyDescent="0.2">
      <c r="D46" s="11"/>
    </row>
    <row r="47" spans="4:4" x14ac:dyDescent="0.2">
      <c r="D47" s="11"/>
    </row>
    <row r="48" spans="4:4" x14ac:dyDescent="0.2">
      <c r="D48" s="11"/>
    </row>
    <row r="49" spans="4:4" x14ac:dyDescent="0.2">
      <c r="D49" s="11"/>
    </row>
    <row r="50" spans="4:4" x14ac:dyDescent="0.2">
      <c r="D50" s="11"/>
    </row>
    <row r="51" spans="4:4" x14ac:dyDescent="0.2">
      <c r="D51" s="11"/>
    </row>
    <row r="52" spans="4:4" x14ac:dyDescent="0.2">
      <c r="D52" s="11"/>
    </row>
    <row r="53" spans="4:4" x14ac:dyDescent="0.2">
      <c r="D53" s="11"/>
    </row>
    <row r="54" spans="4:4" x14ac:dyDescent="0.2">
      <c r="D54" s="11"/>
    </row>
    <row r="55" spans="4:4" x14ac:dyDescent="0.2">
      <c r="D55" s="11"/>
    </row>
    <row r="56" spans="4:4" x14ac:dyDescent="0.2">
      <c r="D56" s="11"/>
    </row>
    <row r="57" spans="4:4" x14ac:dyDescent="0.2">
      <c r="D57" s="11"/>
    </row>
    <row r="58" spans="4:4" x14ac:dyDescent="0.2">
      <c r="D58" s="11"/>
    </row>
    <row r="59" spans="4:4" x14ac:dyDescent="0.2">
      <c r="D59" s="11"/>
    </row>
    <row r="60" spans="4:4" x14ac:dyDescent="0.2">
      <c r="D60" s="11"/>
    </row>
    <row r="61" spans="4:4" x14ac:dyDescent="0.2">
      <c r="D61" s="11"/>
    </row>
    <row r="62" spans="4:4" x14ac:dyDescent="0.2">
      <c r="D62" s="11"/>
    </row>
    <row r="63" spans="4:4" x14ac:dyDescent="0.2">
      <c r="D63" s="11"/>
    </row>
    <row r="64" spans="4:4" x14ac:dyDescent="0.2">
      <c r="D64" s="11"/>
    </row>
    <row r="65" spans="4:4" x14ac:dyDescent="0.2">
      <c r="D65" s="11"/>
    </row>
    <row r="66" spans="4:4" x14ac:dyDescent="0.2">
      <c r="D66" s="11"/>
    </row>
    <row r="67" spans="4:4" x14ac:dyDescent="0.2">
      <c r="D67" s="11"/>
    </row>
    <row r="68" spans="4:4" x14ac:dyDescent="0.2">
      <c r="D68" s="11"/>
    </row>
    <row r="69" spans="4:4" x14ac:dyDescent="0.2">
      <c r="D69" s="11"/>
    </row>
    <row r="70" spans="4:4" x14ac:dyDescent="0.2">
      <c r="D70" s="11"/>
    </row>
    <row r="71" spans="4:4" x14ac:dyDescent="0.2">
      <c r="D71" s="11"/>
    </row>
    <row r="72" spans="4:4" x14ac:dyDescent="0.2">
      <c r="D72" s="11"/>
    </row>
    <row r="73" spans="4:4" x14ac:dyDescent="0.2">
      <c r="D73" s="11"/>
    </row>
    <row r="74" spans="4:4" x14ac:dyDescent="0.2">
      <c r="D74" s="11"/>
    </row>
    <row r="75" spans="4:4" x14ac:dyDescent="0.2">
      <c r="D75" s="11"/>
    </row>
    <row r="76" spans="4:4" x14ac:dyDescent="0.2">
      <c r="D76" s="11"/>
    </row>
    <row r="77" spans="4:4" x14ac:dyDescent="0.2">
      <c r="D77" s="11"/>
    </row>
    <row r="78" spans="4:4" x14ac:dyDescent="0.2">
      <c r="D78" s="11"/>
    </row>
    <row r="79" spans="4:4" x14ac:dyDescent="0.2">
      <c r="D79" s="11"/>
    </row>
    <row r="80" spans="4:4" x14ac:dyDescent="0.2">
      <c r="D80" s="11"/>
    </row>
    <row r="81" spans="4:4" x14ac:dyDescent="0.2">
      <c r="D81" s="11"/>
    </row>
    <row r="82" spans="4:4" x14ac:dyDescent="0.2">
      <c r="D82" s="11"/>
    </row>
    <row r="83" spans="4:4" x14ac:dyDescent="0.2">
      <c r="D83" s="11"/>
    </row>
    <row r="84" spans="4:4" x14ac:dyDescent="0.2">
      <c r="D84" s="11"/>
    </row>
    <row r="85" spans="4:4" x14ac:dyDescent="0.2">
      <c r="D85" s="11"/>
    </row>
    <row r="86" spans="4:4" x14ac:dyDescent="0.2">
      <c r="D86" s="11"/>
    </row>
    <row r="87" spans="4:4" x14ac:dyDescent="0.2">
      <c r="D87" s="11"/>
    </row>
    <row r="88" spans="4:4" x14ac:dyDescent="0.2">
      <c r="D88" s="11"/>
    </row>
    <row r="89" spans="4:4" x14ac:dyDescent="0.2">
      <c r="D89" s="11"/>
    </row>
    <row r="90" spans="4:4" x14ac:dyDescent="0.2">
      <c r="D90" s="11"/>
    </row>
    <row r="91" spans="4:4" x14ac:dyDescent="0.2">
      <c r="D91" s="11"/>
    </row>
    <row r="92" spans="4:4" x14ac:dyDescent="0.2">
      <c r="D92" s="11"/>
    </row>
    <row r="93" spans="4:4" x14ac:dyDescent="0.2">
      <c r="D93" s="11"/>
    </row>
    <row r="94" spans="4:4" x14ac:dyDescent="0.2">
      <c r="D94" s="11"/>
    </row>
    <row r="95" spans="4:4" x14ac:dyDescent="0.2">
      <c r="D95" s="11"/>
    </row>
    <row r="96" spans="4:4" x14ac:dyDescent="0.2">
      <c r="D96" s="11"/>
    </row>
    <row r="97" spans="4:4" x14ac:dyDescent="0.2">
      <c r="D97" s="11"/>
    </row>
    <row r="98" spans="4:4" x14ac:dyDescent="0.2">
      <c r="D98" s="11"/>
    </row>
    <row r="99" spans="4:4" x14ac:dyDescent="0.2">
      <c r="D99" s="11"/>
    </row>
    <row r="100" spans="4:4" x14ac:dyDescent="0.2">
      <c r="D100" s="11"/>
    </row>
    <row r="101" spans="4:4" x14ac:dyDescent="0.2">
      <c r="D101" s="11"/>
    </row>
    <row r="102" spans="4:4" x14ac:dyDescent="0.2">
      <c r="D102" s="11"/>
    </row>
    <row r="103" spans="4:4" x14ac:dyDescent="0.2">
      <c r="D103" s="11"/>
    </row>
    <row r="104" spans="4:4" x14ac:dyDescent="0.2">
      <c r="D104" s="11"/>
    </row>
    <row r="105" spans="4:4" x14ac:dyDescent="0.2">
      <c r="D105" s="11"/>
    </row>
    <row r="106" spans="4:4" x14ac:dyDescent="0.2">
      <c r="D106" s="11"/>
    </row>
    <row r="107" spans="4:4" x14ac:dyDescent="0.2">
      <c r="D107" s="11"/>
    </row>
    <row r="108" spans="4:4" x14ac:dyDescent="0.2">
      <c r="D108" s="11"/>
    </row>
    <row r="109" spans="4:4" x14ac:dyDescent="0.2">
      <c r="D109" s="11"/>
    </row>
    <row r="110" spans="4:4" x14ac:dyDescent="0.2">
      <c r="D110" s="11"/>
    </row>
    <row r="111" spans="4:4" x14ac:dyDescent="0.2">
      <c r="D111" s="11"/>
    </row>
    <row r="112" spans="4:4" x14ac:dyDescent="0.2">
      <c r="D112" s="11"/>
    </row>
    <row r="113" spans="4:4" x14ac:dyDescent="0.2">
      <c r="D113" s="11"/>
    </row>
    <row r="114" spans="4:4" x14ac:dyDescent="0.2">
      <c r="D114" s="11"/>
    </row>
    <row r="115" spans="4:4" x14ac:dyDescent="0.2">
      <c r="D115" s="11"/>
    </row>
    <row r="116" spans="4:4" x14ac:dyDescent="0.2">
      <c r="D116" s="11"/>
    </row>
    <row r="117" spans="4:4" x14ac:dyDescent="0.2">
      <c r="D117" s="11"/>
    </row>
    <row r="118" spans="4:4" x14ac:dyDescent="0.2">
      <c r="D118" s="11"/>
    </row>
    <row r="119" spans="4:4" x14ac:dyDescent="0.2">
      <c r="D119" s="11"/>
    </row>
    <row r="120" spans="4:4" x14ac:dyDescent="0.2">
      <c r="D120" s="11"/>
    </row>
    <row r="121" spans="4:4" x14ac:dyDescent="0.2">
      <c r="D121" s="11"/>
    </row>
    <row r="122" spans="4:4" x14ac:dyDescent="0.2">
      <c r="D122" s="11"/>
    </row>
    <row r="123" spans="4:4" x14ac:dyDescent="0.2">
      <c r="D123" s="11"/>
    </row>
    <row r="124" spans="4:4" x14ac:dyDescent="0.2">
      <c r="D124" s="11"/>
    </row>
    <row r="125" spans="4:4" x14ac:dyDescent="0.2">
      <c r="D125" s="11"/>
    </row>
    <row r="126" spans="4:4" x14ac:dyDescent="0.2">
      <c r="D126" s="11"/>
    </row>
    <row r="127" spans="4:4" x14ac:dyDescent="0.2">
      <c r="D127" s="11"/>
    </row>
    <row r="128" spans="4:4" x14ac:dyDescent="0.2">
      <c r="D128" s="11"/>
    </row>
    <row r="129" spans="4:4" x14ac:dyDescent="0.2">
      <c r="D129" s="11"/>
    </row>
    <row r="130" spans="4:4" x14ac:dyDescent="0.2">
      <c r="D130" s="11"/>
    </row>
    <row r="131" spans="4:4" x14ac:dyDescent="0.2">
      <c r="D131" s="11"/>
    </row>
    <row r="132" spans="4:4" x14ac:dyDescent="0.2">
      <c r="D132" s="11"/>
    </row>
    <row r="133" spans="4:4" x14ac:dyDescent="0.2">
      <c r="D133" s="11"/>
    </row>
    <row r="134" spans="4:4" x14ac:dyDescent="0.2">
      <c r="D134" s="11"/>
    </row>
    <row r="135" spans="4:4" x14ac:dyDescent="0.2">
      <c r="D135" s="11"/>
    </row>
    <row r="136" spans="4:4" x14ac:dyDescent="0.2">
      <c r="D136" s="11"/>
    </row>
    <row r="137" spans="4:4" x14ac:dyDescent="0.2">
      <c r="D137" s="11"/>
    </row>
    <row r="138" spans="4:4" x14ac:dyDescent="0.2">
      <c r="D138" s="11"/>
    </row>
    <row r="139" spans="4:4" x14ac:dyDescent="0.2">
      <c r="D139" s="11"/>
    </row>
    <row r="140" spans="4:4" x14ac:dyDescent="0.2">
      <c r="D140" s="11"/>
    </row>
    <row r="141" spans="4:4" x14ac:dyDescent="0.2">
      <c r="D141" s="11"/>
    </row>
    <row r="142" spans="4:4" x14ac:dyDescent="0.2">
      <c r="D142" s="11"/>
    </row>
    <row r="143" spans="4:4" x14ac:dyDescent="0.2">
      <c r="D143" s="11"/>
    </row>
    <row r="144" spans="4:4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</sheetData>
  <mergeCells count="6">
    <mergeCell ref="C15:G15"/>
    <mergeCell ref="C9:E9"/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F5B1B-65A9-4A08-ABB6-0A83D9DD8239}">
  <dimension ref="A1:BH5201"/>
  <sheetViews>
    <sheetView topLeftCell="A210" workbookViewId="0">
      <selection activeCell="F227" sqref="F227"/>
    </sheetView>
  </sheetViews>
  <sheetFormatPr defaultRowHeight="12.75" outlineLevelRow="1" x14ac:dyDescent="0.2"/>
  <cols>
    <col min="1" max="1" width="4.28515625" customWidth="1"/>
    <col min="2" max="2" width="11.7109375" style="85" customWidth="1"/>
    <col min="3" max="3" width="48.28515625" style="85" customWidth="1"/>
    <col min="4" max="4" width="4.5703125" customWidth="1"/>
    <col min="5" max="5" width="10.5703125" customWidth="1"/>
    <col min="6" max="6" width="9.85546875" customWidth="1"/>
    <col min="7" max="7" width="12.42578125" customWidth="1"/>
    <col min="8" max="13" width="0" hidden="1" customWidth="1"/>
    <col min="14" max="14" width="9.140625" style="140"/>
    <col min="15" max="15" width="9.5703125" style="140" bestFit="1" customWidth="1"/>
    <col min="17" max="17" width="9.5703125" bestFit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346" t="s">
        <v>7</v>
      </c>
      <c r="B1" s="346"/>
      <c r="C1" s="346"/>
      <c r="D1" s="346"/>
      <c r="E1" s="346"/>
      <c r="F1" s="346"/>
      <c r="G1" s="346"/>
      <c r="AE1" t="s">
        <v>52</v>
      </c>
    </row>
    <row r="2" spans="1:60" ht="24.95" customHeight="1" x14ac:dyDescent="0.2">
      <c r="A2" s="69" t="s">
        <v>8</v>
      </c>
      <c r="B2" s="68" t="s">
        <v>88</v>
      </c>
      <c r="C2" s="347" t="s">
        <v>119</v>
      </c>
      <c r="D2" s="348"/>
      <c r="E2" s="348"/>
      <c r="F2" s="348"/>
      <c r="G2" s="349"/>
      <c r="AE2" t="s">
        <v>53</v>
      </c>
    </row>
    <row r="3" spans="1:60" ht="24.95" customHeight="1" x14ac:dyDescent="0.2">
      <c r="A3" s="69" t="s">
        <v>9</v>
      </c>
      <c r="B3" s="68" t="s">
        <v>44</v>
      </c>
      <c r="C3" s="347" t="s">
        <v>127</v>
      </c>
      <c r="D3" s="348"/>
      <c r="E3" s="348"/>
      <c r="F3" s="348"/>
      <c r="G3" s="349"/>
      <c r="AC3" s="85" t="s">
        <v>54</v>
      </c>
      <c r="AE3" t="s">
        <v>55</v>
      </c>
    </row>
    <row r="4" spans="1:60" ht="24.95" customHeight="1" x14ac:dyDescent="0.2">
      <c r="A4" s="112" t="s">
        <v>10</v>
      </c>
      <c r="B4" s="113" t="s">
        <v>44</v>
      </c>
      <c r="C4" s="350" t="s">
        <v>127</v>
      </c>
      <c r="D4" s="351"/>
      <c r="E4" s="351"/>
      <c r="F4" s="351"/>
      <c r="G4" s="352"/>
      <c r="AE4" t="s">
        <v>56</v>
      </c>
    </row>
    <row r="5" spans="1:60" x14ac:dyDescent="0.2">
      <c r="D5" s="11"/>
    </row>
    <row r="6" spans="1:60" ht="38.25" x14ac:dyDescent="0.2">
      <c r="A6" s="119" t="s">
        <v>57</v>
      </c>
      <c r="B6" s="117" t="s">
        <v>58</v>
      </c>
      <c r="C6" s="117" t="s">
        <v>59</v>
      </c>
      <c r="D6" s="118" t="s">
        <v>60</v>
      </c>
      <c r="E6" s="119" t="s">
        <v>61</v>
      </c>
      <c r="F6" s="114" t="s">
        <v>62</v>
      </c>
      <c r="G6" s="119" t="s">
        <v>31</v>
      </c>
      <c r="H6" s="120" t="s">
        <v>32</v>
      </c>
      <c r="I6" s="120" t="s">
        <v>63</v>
      </c>
      <c r="J6" s="120" t="s">
        <v>33</v>
      </c>
      <c r="K6" s="120" t="s">
        <v>64</v>
      </c>
      <c r="L6" s="120" t="s">
        <v>65</v>
      </c>
      <c r="M6" s="120" t="s">
        <v>66</v>
      </c>
      <c r="N6" s="141" t="s">
        <v>67</v>
      </c>
      <c r="O6" s="141" t="s">
        <v>68</v>
      </c>
      <c r="P6" s="120" t="s">
        <v>69</v>
      </c>
      <c r="Q6" s="120" t="s">
        <v>70</v>
      </c>
      <c r="R6" s="120" t="s">
        <v>71</v>
      </c>
      <c r="S6" s="120" t="s">
        <v>72</v>
      </c>
      <c r="T6" s="120" t="s">
        <v>73</v>
      </c>
      <c r="U6" s="120" t="s">
        <v>74</v>
      </c>
    </row>
    <row r="7" spans="1:60" x14ac:dyDescent="0.2">
      <c r="A7" s="149" t="s">
        <v>75</v>
      </c>
      <c r="B7" s="150" t="s">
        <v>97</v>
      </c>
      <c r="C7" s="151" t="s">
        <v>98</v>
      </c>
      <c r="D7" s="152"/>
      <c r="E7" s="153"/>
      <c r="F7" s="154"/>
      <c r="G7" s="154">
        <f>SUM(G8:G47)</f>
        <v>0</v>
      </c>
      <c r="H7" s="154"/>
      <c r="I7" s="154">
        <f>SUM(I8:I236)</f>
        <v>0</v>
      </c>
      <c r="J7" s="154"/>
      <c r="K7" s="154">
        <f>SUM(K8:K236)</f>
        <v>1080727696.4500003</v>
      </c>
      <c r="L7" s="154"/>
      <c r="M7" s="154">
        <f>SUM(M8:M236)</f>
        <v>0</v>
      </c>
      <c r="N7" s="212"/>
      <c r="O7" s="212">
        <f>SUM(O8:O45)</f>
        <v>0</v>
      </c>
      <c r="P7" s="154"/>
      <c r="Q7" s="153">
        <f>SUM(Q8:Q38)</f>
        <v>5.0340700000000007</v>
      </c>
      <c r="R7" s="127"/>
      <c r="S7" s="127"/>
      <c r="T7" s="128"/>
      <c r="U7" s="127">
        <f>SUM(U8:U236)</f>
        <v>0</v>
      </c>
      <c r="AE7" t="s">
        <v>76</v>
      </c>
    </row>
    <row r="8" spans="1:60" outlineLevel="1" x14ac:dyDescent="0.2">
      <c r="A8" s="174">
        <v>1</v>
      </c>
      <c r="B8" s="167" t="s">
        <v>132</v>
      </c>
      <c r="C8" s="168" t="s">
        <v>133</v>
      </c>
      <c r="D8" s="169" t="s">
        <v>84</v>
      </c>
      <c r="E8" s="170">
        <f>SUM(E10:E12)</f>
        <v>7.1609999999999996</v>
      </c>
      <c r="F8" s="171">
        <v>0</v>
      </c>
      <c r="G8" s="172">
        <f>ROUND(E8*F8,2)</f>
        <v>0</v>
      </c>
      <c r="H8" s="172">
        <v>0</v>
      </c>
      <c r="I8" s="172">
        <f>ROUND(E8*H8,2)</f>
        <v>0</v>
      </c>
      <c r="J8" s="172">
        <v>2500</v>
      </c>
      <c r="K8" s="172">
        <f>ROUND(E8*J8,2)</f>
        <v>17902.5</v>
      </c>
      <c r="L8" s="172">
        <v>21</v>
      </c>
      <c r="M8" s="172">
        <f>G8*(1+L8/100)</f>
        <v>0</v>
      </c>
      <c r="N8" s="213">
        <v>0</v>
      </c>
      <c r="O8" s="213">
        <f>ROUND(E8*N8,2)</f>
        <v>0</v>
      </c>
      <c r="P8" s="213">
        <v>8.7999999999999995E-2</v>
      </c>
      <c r="Q8" s="220">
        <f>ROUND(E8*P8,5)</f>
        <v>0.63017000000000001</v>
      </c>
      <c r="R8" s="144"/>
      <c r="S8" s="129"/>
      <c r="T8" s="130">
        <v>0</v>
      </c>
      <c r="U8" s="129">
        <f>ROUND(E8*T8,2)</f>
        <v>0</v>
      </c>
      <c r="V8" s="115"/>
      <c r="W8" s="115"/>
      <c r="X8" s="115"/>
      <c r="Y8" s="115"/>
      <c r="Z8" s="115"/>
      <c r="AA8" s="115"/>
      <c r="AB8" s="115"/>
      <c r="AC8" s="115"/>
      <c r="AD8" s="115"/>
      <c r="AE8" s="115" t="s">
        <v>79</v>
      </c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</row>
    <row r="9" spans="1:60" ht="12.75" customHeight="1" outlineLevel="1" x14ac:dyDescent="0.2">
      <c r="A9" s="177"/>
      <c r="B9" s="162"/>
      <c r="C9" s="353" t="s">
        <v>139</v>
      </c>
      <c r="D9" s="353"/>
      <c r="E9" s="353"/>
      <c r="F9" s="163"/>
      <c r="G9" s="163"/>
      <c r="H9" s="164"/>
      <c r="I9" s="164"/>
      <c r="J9" s="164"/>
      <c r="K9" s="164"/>
      <c r="L9" s="164"/>
      <c r="M9" s="164"/>
      <c r="N9" s="197"/>
      <c r="O9" s="197"/>
      <c r="P9" s="197"/>
      <c r="Q9" s="198"/>
      <c r="R9" s="144"/>
      <c r="S9" s="129"/>
      <c r="T9" s="130"/>
      <c r="U9" s="129"/>
      <c r="V9" s="115"/>
      <c r="W9" s="115"/>
      <c r="X9" s="115"/>
      <c r="Y9" s="115"/>
      <c r="Z9" s="115"/>
      <c r="AA9" s="115"/>
      <c r="AB9" s="115"/>
      <c r="AC9" s="115"/>
      <c r="AD9" s="115"/>
      <c r="AE9" s="115" t="s">
        <v>78</v>
      </c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23" t="str">
        <f>C9</f>
        <v>vybourání dřevěných zárubní</v>
      </c>
      <c r="BB9" s="115"/>
      <c r="BC9" s="115"/>
      <c r="BD9" s="115"/>
      <c r="BE9" s="115"/>
      <c r="BF9" s="115"/>
      <c r="BG9" s="115"/>
      <c r="BH9" s="115"/>
    </row>
    <row r="10" spans="1:60" ht="12" customHeight="1" outlineLevel="1" x14ac:dyDescent="0.2">
      <c r="A10" s="116"/>
      <c r="B10" s="161"/>
      <c r="C10" s="199" t="s">
        <v>134</v>
      </c>
      <c r="D10" s="200"/>
      <c r="E10" s="201">
        <v>3.9689999999999999</v>
      </c>
      <c r="F10" s="137"/>
      <c r="G10" s="137"/>
      <c r="H10" s="137"/>
      <c r="I10" s="137"/>
      <c r="J10" s="137"/>
      <c r="K10" s="137"/>
      <c r="L10" s="137"/>
      <c r="M10" s="137"/>
      <c r="N10" s="202"/>
      <c r="O10" s="202"/>
      <c r="P10" s="202"/>
      <c r="Q10" s="196"/>
      <c r="R10" s="129"/>
      <c r="S10" s="129"/>
      <c r="T10" s="130"/>
      <c r="U10" s="129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</row>
    <row r="11" spans="1:60" ht="12" customHeight="1" outlineLevel="1" x14ac:dyDescent="0.2">
      <c r="A11" s="116"/>
      <c r="B11" s="161"/>
      <c r="C11" s="199" t="s">
        <v>135</v>
      </c>
      <c r="D11" s="200"/>
      <c r="E11" s="201">
        <v>1.554</v>
      </c>
      <c r="F11" s="137"/>
      <c r="G11" s="137"/>
      <c r="H11" s="137"/>
      <c r="I11" s="137"/>
      <c r="J11" s="137"/>
      <c r="K11" s="137"/>
      <c r="L11" s="137"/>
      <c r="M11" s="137"/>
      <c r="N11" s="202"/>
      <c r="O11" s="202"/>
      <c r="P11" s="202"/>
      <c r="Q11" s="196"/>
      <c r="R11" s="144"/>
      <c r="S11" s="129"/>
      <c r="T11" s="130"/>
      <c r="U11" s="129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</row>
    <row r="12" spans="1:60" ht="12" customHeight="1" outlineLevel="1" x14ac:dyDescent="0.2">
      <c r="A12" s="116"/>
      <c r="B12" s="161"/>
      <c r="C12" s="199" t="s">
        <v>136</v>
      </c>
      <c r="D12" s="200"/>
      <c r="E12" s="201">
        <v>1.6379999999999999</v>
      </c>
      <c r="F12" s="137"/>
      <c r="G12" s="137"/>
      <c r="H12" s="137"/>
      <c r="I12" s="137"/>
      <c r="J12" s="137"/>
      <c r="K12" s="137"/>
      <c r="L12" s="137"/>
      <c r="M12" s="137"/>
      <c r="N12" s="202"/>
      <c r="O12" s="202"/>
      <c r="P12" s="202"/>
      <c r="Q12" s="196"/>
      <c r="R12" s="144"/>
      <c r="S12" s="129"/>
      <c r="T12" s="130"/>
      <c r="U12" s="129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</row>
    <row r="13" spans="1:60" outlineLevel="1" x14ac:dyDescent="0.2">
      <c r="A13" s="176">
        <v>2</v>
      </c>
      <c r="B13" s="155" t="s">
        <v>137</v>
      </c>
      <c r="C13" s="156" t="s">
        <v>138</v>
      </c>
      <c r="D13" s="157" t="s">
        <v>84</v>
      </c>
      <c r="E13" s="158">
        <f>SUM(E15:E15)</f>
        <v>4.29</v>
      </c>
      <c r="F13" s="159">
        <v>0</v>
      </c>
      <c r="G13" s="160">
        <f>ROUND(E13*F13,2)</f>
        <v>0</v>
      </c>
      <c r="H13" s="160">
        <v>0</v>
      </c>
      <c r="I13" s="160">
        <f>ROUND(E13*H13,2)</f>
        <v>0</v>
      </c>
      <c r="J13" s="160">
        <v>2500</v>
      </c>
      <c r="K13" s="160">
        <f>ROUND(E13*J13,2)</f>
        <v>10725</v>
      </c>
      <c r="L13" s="160">
        <v>21</v>
      </c>
      <c r="M13" s="160">
        <f>G13*(1+L13/100)</f>
        <v>0</v>
      </c>
      <c r="N13" s="214">
        <v>0</v>
      </c>
      <c r="O13" s="214">
        <f>ROUND(E13*N13,5)</f>
        <v>0</v>
      </c>
      <c r="P13" s="214">
        <v>7.5999999999999998E-2</v>
      </c>
      <c r="Q13" s="221">
        <f>ROUND(E13*P13,5)</f>
        <v>0.32604</v>
      </c>
      <c r="R13" s="144"/>
      <c r="S13" s="129"/>
      <c r="T13" s="130">
        <v>0</v>
      </c>
      <c r="U13" s="129">
        <f>ROUND(E13*T13,2)</f>
        <v>0</v>
      </c>
      <c r="V13" s="115"/>
      <c r="W13" s="115"/>
      <c r="X13" s="115"/>
      <c r="Y13" s="115"/>
      <c r="Z13" s="115"/>
      <c r="AA13" s="115"/>
      <c r="AB13" s="115"/>
      <c r="AC13" s="115"/>
      <c r="AD13" s="115"/>
      <c r="AE13" s="115" t="s">
        <v>79</v>
      </c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</row>
    <row r="14" spans="1:60" ht="12.75" customHeight="1" outlineLevel="1" x14ac:dyDescent="0.2">
      <c r="A14" s="177"/>
      <c r="B14" s="162"/>
      <c r="C14" s="353" t="s">
        <v>140</v>
      </c>
      <c r="D14" s="353"/>
      <c r="E14" s="353"/>
      <c r="F14" s="163"/>
      <c r="G14" s="163"/>
      <c r="H14" s="164"/>
      <c r="I14" s="164"/>
      <c r="J14" s="164"/>
      <c r="K14" s="164"/>
      <c r="L14" s="164"/>
      <c r="M14" s="164"/>
      <c r="N14" s="197"/>
      <c r="O14" s="197"/>
      <c r="P14" s="197"/>
      <c r="Q14" s="198"/>
      <c r="R14" s="144"/>
      <c r="S14" s="129"/>
      <c r="T14" s="130"/>
      <c r="U14" s="129"/>
      <c r="V14" s="115"/>
      <c r="W14" s="115"/>
      <c r="X14" s="115"/>
      <c r="Y14" s="115"/>
      <c r="Z14" s="115"/>
      <c r="AA14" s="115"/>
      <c r="AB14" s="115"/>
      <c r="AC14" s="115"/>
      <c r="AD14" s="115"/>
      <c r="AE14" s="115" t="s">
        <v>78</v>
      </c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23" t="str">
        <f>C14</f>
        <v>vybourání kovových zárubní</v>
      </c>
      <c r="BB14" s="115"/>
      <c r="BC14" s="115"/>
      <c r="BD14" s="115"/>
      <c r="BE14" s="115"/>
      <c r="BF14" s="115"/>
      <c r="BG14" s="115"/>
      <c r="BH14" s="115"/>
    </row>
    <row r="15" spans="1:60" ht="12" customHeight="1" outlineLevel="1" x14ac:dyDescent="0.2">
      <c r="A15" s="116"/>
      <c r="B15" s="161"/>
      <c r="C15" s="199" t="s">
        <v>161</v>
      </c>
      <c r="D15" s="200"/>
      <c r="E15" s="201">
        <v>4.29</v>
      </c>
      <c r="F15" s="137"/>
      <c r="G15" s="137"/>
      <c r="H15" s="137"/>
      <c r="I15" s="137"/>
      <c r="J15" s="137"/>
      <c r="K15" s="137"/>
      <c r="L15" s="137"/>
      <c r="M15" s="137"/>
      <c r="N15" s="202"/>
      <c r="O15" s="202"/>
      <c r="P15" s="202"/>
      <c r="Q15" s="196"/>
      <c r="R15" s="129"/>
      <c r="S15" s="129"/>
      <c r="T15" s="130"/>
      <c r="U15" s="129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</row>
    <row r="16" spans="1:60" ht="22.5" outlineLevel="1" x14ac:dyDescent="0.2">
      <c r="A16" s="176">
        <v>3</v>
      </c>
      <c r="B16" s="155" t="s">
        <v>128</v>
      </c>
      <c r="C16" s="156" t="s">
        <v>129</v>
      </c>
      <c r="D16" s="157" t="s">
        <v>84</v>
      </c>
      <c r="E16" s="158">
        <f>SUM(E18)</f>
        <v>1.98</v>
      </c>
      <c r="F16" s="159">
        <v>0</v>
      </c>
      <c r="G16" s="160">
        <f>ROUND(E16*F16,2)</f>
        <v>0</v>
      </c>
      <c r="H16" s="160">
        <v>0</v>
      </c>
      <c r="I16" s="160">
        <f>ROUND(E16*H16,2)</f>
        <v>0</v>
      </c>
      <c r="J16" s="160">
        <v>2500</v>
      </c>
      <c r="K16" s="160">
        <f>ROUND(E16*J16,2)</f>
        <v>4950</v>
      </c>
      <c r="L16" s="160">
        <v>21</v>
      </c>
      <c r="M16" s="160">
        <f>G16*(1+L16/100)</f>
        <v>0</v>
      </c>
      <c r="N16" s="214">
        <v>0</v>
      </c>
      <c r="O16" s="214">
        <f>ROUND(E16*N16,5)</f>
        <v>0</v>
      </c>
      <c r="P16" s="214">
        <v>3.1E-2</v>
      </c>
      <c r="Q16" s="221">
        <f>ROUND(E16*P16,5)</f>
        <v>6.1379999999999997E-2</v>
      </c>
      <c r="R16" s="144"/>
      <c r="S16" s="129"/>
      <c r="T16" s="130">
        <v>0</v>
      </c>
      <c r="U16" s="129">
        <f>ROUND(E16*T16,2)</f>
        <v>0</v>
      </c>
      <c r="V16" s="115"/>
      <c r="W16" s="115"/>
      <c r="X16" s="115"/>
      <c r="Y16" s="115"/>
      <c r="Z16" s="115"/>
      <c r="AA16" s="115"/>
      <c r="AB16" s="115"/>
      <c r="AC16" s="115"/>
      <c r="AD16" s="115"/>
      <c r="AE16" s="115" t="s">
        <v>79</v>
      </c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</row>
    <row r="17" spans="1:60" ht="12.75" customHeight="1" outlineLevel="1" x14ac:dyDescent="0.2">
      <c r="A17" s="177"/>
      <c r="B17" s="162"/>
      <c r="C17" s="353" t="s">
        <v>130</v>
      </c>
      <c r="D17" s="353"/>
      <c r="E17" s="353"/>
      <c r="F17" s="163"/>
      <c r="G17" s="163"/>
      <c r="H17" s="164"/>
      <c r="I17" s="164"/>
      <c r="J17" s="164"/>
      <c r="K17" s="164"/>
      <c r="L17" s="164"/>
      <c r="M17" s="164"/>
      <c r="N17" s="197"/>
      <c r="O17" s="197"/>
      <c r="P17" s="197"/>
      <c r="Q17" s="198"/>
      <c r="R17" s="144"/>
      <c r="S17" s="129"/>
      <c r="T17" s="130"/>
      <c r="U17" s="129"/>
      <c r="V17" s="115"/>
      <c r="W17" s="115"/>
      <c r="X17" s="115"/>
      <c r="Y17" s="115"/>
      <c r="Z17" s="115"/>
      <c r="AA17" s="115"/>
      <c r="AB17" s="115"/>
      <c r="AC17" s="115"/>
      <c r="AD17" s="115"/>
      <c r="AE17" s="115" t="s">
        <v>78</v>
      </c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23" t="str">
        <f>C17</f>
        <v>vybourání výdejového okna</v>
      </c>
      <c r="BB17" s="115"/>
      <c r="BC17" s="115"/>
      <c r="BD17" s="115"/>
      <c r="BE17" s="115"/>
      <c r="BF17" s="115"/>
      <c r="BG17" s="115"/>
      <c r="BH17" s="115"/>
    </row>
    <row r="18" spans="1:60" ht="12" customHeight="1" outlineLevel="1" x14ac:dyDescent="0.2">
      <c r="A18" s="116"/>
      <c r="B18" s="161"/>
      <c r="C18" s="222" t="s">
        <v>131</v>
      </c>
      <c r="D18" s="200"/>
      <c r="E18" s="201">
        <v>1.98</v>
      </c>
      <c r="F18" s="137"/>
      <c r="G18" s="137"/>
      <c r="H18" s="137"/>
      <c r="I18" s="137"/>
      <c r="J18" s="137"/>
      <c r="K18" s="137"/>
      <c r="L18" s="137"/>
      <c r="M18" s="137"/>
      <c r="N18" s="202"/>
      <c r="O18" s="202"/>
      <c r="P18" s="202"/>
      <c r="Q18" s="196"/>
      <c r="R18" s="129"/>
      <c r="S18" s="129"/>
      <c r="T18" s="130"/>
      <c r="U18" s="129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</row>
    <row r="19" spans="1:60" outlineLevel="1" x14ac:dyDescent="0.2">
      <c r="A19" s="176">
        <v>4</v>
      </c>
      <c r="B19" s="155" t="s">
        <v>141</v>
      </c>
      <c r="C19" s="156" t="s">
        <v>142</v>
      </c>
      <c r="D19" s="157" t="s">
        <v>84</v>
      </c>
      <c r="E19" s="158">
        <f>SUM(E21)</f>
        <v>15.57</v>
      </c>
      <c r="F19" s="159">
        <v>0</v>
      </c>
      <c r="G19" s="160">
        <f>ROUND(E19*F19,2)</f>
        <v>0</v>
      </c>
      <c r="H19" s="160">
        <v>0</v>
      </c>
      <c r="I19" s="160">
        <f>ROUND(E19*H19,2)</f>
        <v>0</v>
      </c>
      <c r="J19" s="160">
        <v>2500</v>
      </c>
      <c r="K19" s="160">
        <f>ROUND(E19*J19,2)</f>
        <v>38925</v>
      </c>
      <c r="L19" s="160">
        <v>21</v>
      </c>
      <c r="M19" s="160">
        <f>G19*(1+L19/100)</f>
        <v>0</v>
      </c>
      <c r="N19" s="214">
        <v>0</v>
      </c>
      <c r="O19" s="214">
        <f>ROUND(E19*N19,5)</f>
        <v>0</v>
      </c>
      <c r="P19" s="214">
        <v>3.5299999999999998E-2</v>
      </c>
      <c r="Q19" s="221">
        <f>ROUND(E19*P19,5)</f>
        <v>0.54962</v>
      </c>
      <c r="R19" s="144"/>
      <c r="S19" s="129"/>
      <c r="T19" s="130">
        <v>0</v>
      </c>
      <c r="U19" s="129">
        <f>ROUND(E19*T19,2)</f>
        <v>0</v>
      </c>
      <c r="V19" s="115"/>
      <c r="W19" s="115"/>
      <c r="X19" s="115"/>
      <c r="Y19" s="115"/>
      <c r="Z19" s="115"/>
      <c r="AA19" s="115"/>
      <c r="AB19" s="115"/>
      <c r="AC19" s="115"/>
      <c r="AD19" s="115"/>
      <c r="AE19" s="115" t="s">
        <v>79</v>
      </c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</row>
    <row r="20" spans="1:60" ht="12.75" customHeight="1" outlineLevel="1" x14ac:dyDescent="0.2">
      <c r="A20" s="177"/>
      <c r="B20" s="162"/>
      <c r="C20" s="353" t="s">
        <v>143</v>
      </c>
      <c r="D20" s="353"/>
      <c r="E20" s="353"/>
      <c r="F20" s="163"/>
      <c r="G20" s="163"/>
      <c r="H20" s="164"/>
      <c r="I20" s="164"/>
      <c r="J20" s="164"/>
      <c r="K20" s="164"/>
      <c r="L20" s="164"/>
      <c r="M20" s="164"/>
      <c r="N20" s="197"/>
      <c r="O20" s="197"/>
      <c r="P20" s="197"/>
      <c r="Q20" s="198"/>
      <c r="R20" s="144"/>
      <c r="S20" s="129"/>
      <c r="T20" s="130"/>
      <c r="U20" s="129"/>
      <c r="V20" s="115"/>
      <c r="W20" s="115"/>
      <c r="X20" s="115"/>
      <c r="Y20" s="115"/>
      <c r="Z20" s="115"/>
      <c r="AA20" s="115"/>
      <c r="AB20" s="115"/>
      <c r="AC20" s="115"/>
      <c r="AD20" s="115"/>
      <c r="AE20" s="115" t="s">
        <v>78</v>
      </c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23" t="str">
        <f>C20</f>
        <v>odsekání keramické dlažby</v>
      </c>
      <c r="BB20" s="115"/>
      <c r="BC20" s="115"/>
      <c r="BD20" s="115"/>
      <c r="BE20" s="115"/>
      <c r="BF20" s="115"/>
      <c r="BG20" s="115"/>
      <c r="BH20" s="115"/>
    </row>
    <row r="21" spans="1:60" ht="12" customHeight="1" outlineLevel="1" x14ac:dyDescent="0.2">
      <c r="A21" s="116"/>
      <c r="B21" s="161"/>
      <c r="C21" s="222" t="s">
        <v>144</v>
      </c>
      <c r="D21" s="200"/>
      <c r="E21" s="201">
        <v>15.57</v>
      </c>
      <c r="F21" s="137"/>
      <c r="G21" s="137"/>
      <c r="H21" s="137"/>
      <c r="I21" s="137"/>
      <c r="J21" s="137"/>
      <c r="K21" s="137"/>
      <c r="L21" s="137"/>
      <c r="M21" s="137"/>
      <c r="N21" s="202"/>
      <c r="O21" s="202"/>
      <c r="P21" s="202"/>
      <c r="Q21" s="196"/>
      <c r="R21" s="129"/>
      <c r="S21" s="129"/>
      <c r="T21" s="130"/>
      <c r="U21" s="129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</row>
    <row r="22" spans="1:60" outlineLevel="1" x14ac:dyDescent="0.2">
      <c r="A22" s="176">
        <v>5</v>
      </c>
      <c r="B22" s="155" t="s">
        <v>145</v>
      </c>
      <c r="C22" s="156" t="s">
        <v>146</v>
      </c>
      <c r="D22" s="157" t="s">
        <v>84</v>
      </c>
      <c r="E22" s="158">
        <f>SUM(E24:E27)</f>
        <v>85.822000000000003</v>
      </c>
      <c r="F22" s="159">
        <v>0</v>
      </c>
      <c r="G22" s="160">
        <f>ROUND(E22*F22,2)</f>
        <v>0</v>
      </c>
      <c r="H22" s="160">
        <v>0</v>
      </c>
      <c r="I22" s="160">
        <f>ROUND(E22*H22,2)</f>
        <v>0</v>
      </c>
      <c r="J22" s="160">
        <v>2500</v>
      </c>
      <c r="K22" s="160">
        <f>ROUND(E22*J22,2)</f>
        <v>214555</v>
      </c>
      <c r="L22" s="160">
        <v>21</v>
      </c>
      <c r="M22" s="160">
        <f>G22*(1+L22/100)</f>
        <v>0</v>
      </c>
      <c r="N22" s="214">
        <v>0</v>
      </c>
      <c r="O22" s="214">
        <f>ROUND(E22*N22,5)</f>
        <v>0</v>
      </c>
      <c r="P22" s="214">
        <v>2.7199999999999998E-2</v>
      </c>
      <c r="Q22" s="221">
        <f>ROUND(E22*P22,5)</f>
        <v>2.3343600000000002</v>
      </c>
      <c r="R22" s="144"/>
      <c r="S22" s="129"/>
      <c r="T22" s="130">
        <v>0</v>
      </c>
      <c r="U22" s="129">
        <f>ROUND(E22*T22,2)</f>
        <v>0</v>
      </c>
      <c r="V22" s="115"/>
      <c r="W22" s="115"/>
      <c r="X22" s="115"/>
      <c r="Y22" s="115"/>
      <c r="Z22" s="115"/>
      <c r="AA22" s="115"/>
      <c r="AB22" s="115"/>
      <c r="AC22" s="115"/>
      <c r="AD22" s="115"/>
      <c r="AE22" s="115" t="s">
        <v>79</v>
      </c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</row>
    <row r="23" spans="1:60" ht="12.75" customHeight="1" outlineLevel="1" x14ac:dyDescent="0.2">
      <c r="A23" s="177"/>
      <c r="B23" s="162"/>
      <c r="C23" s="353" t="s">
        <v>147</v>
      </c>
      <c r="D23" s="353"/>
      <c r="E23" s="353"/>
      <c r="F23" s="163"/>
      <c r="G23" s="163"/>
      <c r="H23" s="164"/>
      <c r="I23" s="164"/>
      <c r="J23" s="164"/>
      <c r="K23" s="164"/>
      <c r="L23" s="164"/>
      <c r="M23" s="164"/>
      <c r="N23" s="197"/>
      <c r="O23" s="197"/>
      <c r="P23" s="197"/>
      <c r="Q23" s="198"/>
      <c r="R23" s="144"/>
      <c r="S23" s="129"/>
      <c r="T23" s="130"/>
      <c r="U23" s="129"/>
      <c r="V23" s="115"/>
      <c r="W23" s="115"/>
      <c r="X23" s="115"/>
      <c r="Y23" s="115"/>
      <c r="Z23" s="115"/>
      <c r="AA23" s="115"/>
      <c r="AB23" s="115"/>
      <c r="AC23" s="115"/>
      <c r="AD23" s="115"/>
      <c r="AE23" s="115" t="s">
        <v>78</v>
      </c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23" t="str">
        <f>C23</f>
        <v>odsekání keramických obkladů stěn</v>
      </c>
      <c r="BB23" s="115"/>
      <c r="BC23" s="115"/>
      <c r="BD23" s="115"/>
      <c r="BE23" s="115"/>
      <c r="BF23" s="115"/>
      <c r="BG23" s="115"/>
      <c r="BH23" s="115"/>
    </row>
    <row r="24" spans="1:60" ht="12" customHeight="1" outlineLevel="1" x14ac:dyDescent="0.2">
      <c r="A24" s="116"/>
      <c r="B24" s="161"/>
      <c r="C24" s="222" t="s">
        <v>163</v>
      </c>
      <c r="D24" s="200"/>
      <c r="E24" s="201">
        <v>28.989000000000001</v>
      </c>
      <c r="F24" s="137"/>
      <c r="G24" s="137"/>
      <c r="H24" s="137"/>
      <c r="I24" s="137"/>
      <c r="J24" s="137"/>
      <c r="K24" s="137"/>
      <c r="L24" s="137"/>
      <c r="M24" s="137"/>
      <c r="N24" s="202"/>
      <c r="O24" s="202"/>
      <c r="P24" s="202"/>
      <c r="Q24" s="196"/>
      <c r="R24" s="129"/>
      <c r="S24" s="129"/>
      <c r="T24" s="130"/>
      <c r="U24" s="129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</row>
    <row r="25" spans="1:60" ht="12" customHeight="1" outlineLevel="1" x14ac:dyDescent="0.2">
      <c r="A25" s="116"/>
      <c r="B25" s="161"/>
      <c r="C25" s="199" t="s">
        <v>282</v>
      </c>
      <c r="D25" s="200"/>
      <c r="E25" s="201">
        <v>6.12</v>
      </c>
      <c r="F25" s="137"/>
      <c r="G25" s="137"/>
      <c r="H25" s="137"/>
      <c r="I25" s="137"/>
      <c r="J25" s="137"/>
      <c r="K25" s="137"/>
      <c r="L25" s="137"/>
      <c r="M25" s="137"/>
      <c r="N25" s="202"/>
      <c r="O25" s="202"/>
      <c r="P25" s="202"/>
      <c r="Q25" s="196"/>
      <c r="R25" s="144"/>
      <c r="S25" s="129"/>
      <c r="T25" s="130"/>
      <c r="U25" s="129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</row>
    <row r="26" spans="1:60" ht="12" customHeight="1" outlineLevel="1" x14ac:dyDescent="0.2">
      <c r="A26" s="116"/>
      <c r="B26" s="161"/>
      <c r="C26" s="199" t="s">
        <v>164</v>
      </c>
      <c r="D26" s="200"/>
      <c r="E26" s="201">
        <v>24.7</v>
      </c>
      <c r="F26" s="137"/>
      <c r="G26" s="137"/>
      <c r="H26" s="137"/>
      <c r="I26" s="137"/>
      <c r="J26" s="137"/>
      <c r="K26" s="137"/>
      <c r="L26" s="137"/>
      <c r="M26" s="137"/>
      <c r="N26" s="202"/>
      <c r="O26" s="202"/>
      <c r="P26" s="202"/>
      <c r="Q26" s="196"/>
      <c r="R26" s="144"/>
      <c r="S26" s="129"/>
      <c r="T26" s="130"/>
      <c r="U26" s="129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</row>
    <row r="27" spans="1:60" ht="12" customHeight="1" outlineLevel="1" x14ac:dyDescent="0.2">
      <c r="A27" s="116"/>
      <c r="B27" s="161"/>
      <c r="C27" s="199" t="s">
        <v>162</v>
      </c>
      <c r="D27" s="200"/>
      <c r="E27" s="201">
        <v>26.013000000000002</v>
      </c>
      <c r="F27" s="137"/>
      <c r="G27" s="137"/>
      <c r="H27" s="137"/>
      <c r="I27" s="137"/>
      <c r="J27" s="137"/>
      <c r="K27" s="137"/>
      <c r="L27" s="137"/>
      <c r="M27" s="137"/>
      <c r="N27" s="202"/>
      <c r="O27" s="202"/>
      <c r="P27" s="202"/>
      <c r="Q27" s="196"/>
      <c r="R27" s="144"/>
      <c r="S27" s="129"/>
      <c r="T27" s="130"/>
      <c r="U27" s="129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</row>
    <row r="28" spans="1:60" ht="22.5" outlineLevel="1" x14ac:dyDescent="0.2">
      <c r="A28" s="176">
        <v>6</v>
      </c>
      <c r="B28" s="155" t="s">
        <v>148</v>
      </c>
      <c r="C28" s="156" t="s">
        <v>149</v>
      </c>
      <c r="D28" s="157" t="s">
        <v>85</v>
      </c>
      <c r="E28" s="158">
        <f>SUM(E30)</f>
        <v>4</v>
      </c>
      <c r="F28" s="159">
        <v>0</v>
      </c>
      <c r="G28" s="160">
        <f>ROUND(E28*F28,2)</f>
        <v>0</v>
      </c>
      <c r="H28" s="160">
        <v>0</v>
      </c>
      <c r="I28" s="160">
        <f>ROUND(E28*H28,2)</f>
        <v>0</v>
      </c>
      <c r="J28" s="160">
        <v>2500</v>
      </c>
      <c r="K28" s="160">
        <f>ROUND(E28*J28,2)</f>
        <v>10000</v>
      </c>
      <c r="L28" s="160">
        <v>21</v>
      </c>
      <c r="M28" s="160">
        <f>G28*(1+L28/100)</f>
        <v>0</v>
      </c>
      <c r="N28" s="214">
        <v>0</v>
      </c>
      <c r="O28" s="214">
        <f>ROUND(E28*N28,5)</f>
        <v>0</v>
      </c>
      <c r="P28" s="214">
        <v>1.4999999999999999E-2</v>
      </c>
      <c r="Q28" s="221">
        <f>ROUND(E28*P28,5)</f>
        <v>0.06</v>
      </c>
      <c r="R28" s="144"/>
      <c r="S28" s="129"/>
      <c r="T28" s="130">
        <v>0</v>
      </c>
      <c r="U28" s="129">
        <f>ROUND(E28*T28,2)</f>
        <v>0</v>
      </c>
      <c r="V28" s="115"/>
      <c r="W28" s="115"/>
      <c r="X28" s="115"/>
      <c r="Y28" s="115"/>
      <c r="Z28" s="115"/>
      <c r="AA28" s="115"/>
      <c r="AB28" s="115"/>
      <c r="AC28" s="115"/>
      <c r="AD28" s="115"/>
      <c r="AE28" s="115" t="s">
        <v>79</v>
      </c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</row>
    <row r="29" spans="1:60" ht="12.75" customHeight="1" outlineLevel="1" x14ac:dyDescent="0.2">
      <c r="A29" s="177"/>
      <c r="B29" s="162"/>
      <c r="C29" s="353" t="s">
        <v>150</v>
      </c>
      <c r="D29" s="353"/>
      <c r="E29" s="353"/>
      <c r="F29" s="163"/>
      <c r="G29" s="163"/>
      <c r="H29" s="164"/>
      <c r="I29" s="164"/>
      <c r="J29" s="164"/>
      <c r="K29" s="164"/>
      <c r="L29" s="164"/>
      <c r="M29" s="164"/>
      <c r="N29" s="197"/>
      <c r="O29" s="197"/>
      <c r="P29" s="197"/>
      <c r="Q29" s="198"/>
      <c r="R29" s="144"/>
      <c r="S29" s="129"/>
      <c r="T29" s="130"/>
      <c r="U29" s="129"/>
      <c r="V29" s="115"/>
      <c r="W29" s="115"/>
      <c r="X29" s="115"/>
      <c r="Y29" s="115"/>
      <c r="Z29" s="115"/>
      <c r="AA29" s="115"/>
      <c r="AB29" s="115"/>
      <c r="AC29" s="115"/>
      <c r="AD29" s="115"/>
      <c r="AE29" s="115" t="s">
        <v>78</v>
      </c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23" t="str">
        <f>C29</f>
        <v>vysekání kapes pro uložení překladu ozn. 10</v>
      </c>
      <c r="BB29" s="115"/>
      <c r="BC29" s="115"/>
      <c r="BD29" s="115"/>
      <c r="BE29" s="115"/>
      <c r="BF29" s="115"/>
      <c r="BG29" s="115"/>
      <c r="BH29" s="115"/>
    </row>
    <row r="30" spans="1:60" ht="12" customHeight="1" outlineLevel="1" x14ac:dyDescent="0.2">
      <c r="A30" s="116"/>
      <c r="B30" s="161"/>
      <c r="C30" s="222" t="s">
        <v>152</v>
      </c>
      <c r="D30" s="200"/>
      <c r="E30" s="201">
        <v>4</v>
      </c>
      <c r="F30" s="137"/>
      <c r="G30" s="137"/>
      <c r="H30" s="137"/>
      <c r="I30" s="137"/>
      <c r="J30" s="137"/>
      <c r="K30" s="137"/>
      <c r="L30" s="137"/>
      <c r="M30" s="137"/>
      <c r="N30" s="202"/>
      <c r="O30" s="202"/>
      <c r="P30" s="202"/>
      <c r="Q30" s="196"/>
      <c r="R30" s="129"/>
      <c r="S30" s="129"/>
      <c r="T30" s="130"/>
      <c r="U30" s="129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</row>
    <row r="31" spans="1:60" ht="22.5" outlineLevel="1" x14ac:dyDescent="0.2">
      <c r="A31" s="176">
        <v>7</v>
      </c>
      <c r="B31" s="155" t="s">
        <v>153</v>
      </c>
      <c r="C31" s="156" t="s">
        <v>154</v>
      </c>
      <c r="D31" s="157" t="s">
        <v>86</v>
      </c>
      <c r="E31" s="158">
        <f>SUM(E33)</f>
        <v>3.75</v>
      </c>
      <c r="F31" s="159">
        <v>0</v>
      </c>
      <c r="G31" s="160">
        <f>ROUND(E31*F31,2)</f>
        <v>0</v>
      </c>
      <c r="H31" s="160">
        <v>0</v>
      </c>
      <c r="I31" s="160">
        <f>ROUND(E31*H31,2)</f>
        <v>0</v>
      </c>
      <c r="J31" s="160">
        <v>2500</v>
      </c>
      <c r="K31" s="160">
        <f>ROUND(E31*J31,2)</f>
        <v>9375</v>
      </c>
      <c r="L31" s="160">
        <v>21</v>
      </c>
      <c r="M31" s="160">
        <f>G31*(1+L31/100)</f>
        <v>0</v>
      </c>
      <c r="N31" s="214">
        <v>0</v>
      </c>
      <c r="O31" s="214">
        <f>ROUND(E31*N31,5)</f>
        <v>0</v>
      </c>
      <c r="P31" s="214">
        <v>5.3999999999999999E-2</v>
      </c>
      <c r="Q31" s="221">
        <f>ROUND(E31*P31,5)</f>
        <v>0.20250000000000001</v>
      </c>
      <c r="R31" s="144"/>
      <c r="S31" s="129"/>
      <c r="T31" s="130">
        <v>0</v>
      </c>
      <c r="U31" s="129">
        <f>ROUND(E31*T31,2)</f>
        <v>0</v>
      </c>
      <c r="V31" s="115"/>
      <c r="W31" s="115"/>
      <c r="X31" s="115"/>
      <c r="Y31" s="115"/>
      <c r="Z31" s="115"/>
      <c r="AA31" s="115"/>
      <c r="AB31" s="115"/>
      <c r="AC31" s="115"/>
      <c r="AD31" s="115"/>
      <c r="AE31" s="115" t="s">
        <v>79</v>
      </c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</row>
    <row r="32" spans="1:60" ht="12.75" customHeight="1" outlineLevel="1" x14ac:dyDescent="0.2">
      <c r="A32" s="177"/>
      <c r="B32" s="162"/>
      <c r="C32" s="353" t="s">
        <v>155</v>
      </c>
      <c r="D32" s="353"/>
      <c r="E32" s="353"/>
      <c r="F32" s="163"/>
      <c r="G32" s="163"/>
      <c r="H32" s="164"/>
      <c r="I32" s="164"/>
      <c r="J32" s="164"/>
      <c r="K32" s="164"/>
      <c r="L32" s="164"/>
      <c r="M32" s="164"/>
      <c r="N32" s="197"/>
      <c r="O32" s="197"/>
      <c r="P32" s="197"/>
      <c r="Q32" s="198"/>
      <c r="R32" s="144"/>
      <c r="S32" s="129"/>
      <c r="T32" s="130"/>
      <c r="U32" s="129"/>
      <c r="V32" s="115"/>
      <c r="W32" s="115"/>
      <c r="X32" s="115"/>
      <c r="Y32" s="115"/>
      <c r="Z32" s="115"/>
      <c r="AA32" s="115"/>
      <c r="AB32" s="115"/>
      <c r="AC32" s="115"/>
      <c r="AD32" s="115"/>
      <c r="AE32" s="115" t="s">
        <v>78</v>
      </c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23" t="str">
        <f>C32</f>
        <v>vysekání rýh pro uložení překladu ozn. 12</v>
      </c>
      <c r="BB32" s="115"/>
      <c r="BC32" s="115"/>
      <c r="BD32" s="115"/>
      <c r="BE32" s="115"/>
      <c r="BF32" s="115"/>
      <c r="BG32" s="115"/>
      <c r="BH32" s="115"/>
    </row>
    <row r="33" spans="1:60" ht="12" customHeight="1" outlineLevel="1" x14ac:dyDescent="0.2">
      <c r="A33" s="116"/>
      <c r="B33" s="161"/>
      <c r="C33" s="222" t="s">
        <v>157</v>
      </c>
      <c r="D33" s="200"/>
      <c r="E33" s="201">
        <v>3.75</v>
      </c>
      <c r="F33" s="137"/>
      <c r="G33" s="137"/>
      <c r="H33" s="137"/>
      <c r="I33" s="137"/>
      <c r="J33" s="137"/>
      <c r="K33" s="137"/>
      <c r="L33" s="137"/>
      <c r="M33" s="137"/>
      <c r="N33" s="202"/>
      <c r="O33" s="202"/>
      <c r="P33" s="202"/>
      <c r="Q33" s="196"/>
      <c r="R33" s="129"/>
      <c r="S33" s="129"/>
      <c r="T33" s="130"/>
      <c r="U33" s="129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</row>
    <row r="34" spans="1:60" ht="22.5" outlineLevel="1" x14ac:dyDescent="0.2">
      <c r="A34" s="176">
        <v>8</v>
      </c>
      <c r="B34" s="155" t="s">
        <v>158</v>
      </c>
      <c r="C34" s="156" t="s">
        <v>159</v>
      </c>
      <c r="D34" s="157" t="s">
        <v>86</v>
      </c>
      <c r="E34" s="158">
        <f>SUM(E36)</f>
        <v>3.75</v>
      </c>
      <c r="F34" s="159">
        <v>0</v>
      </c>
      <c r="G34" s="160">
        <f>ROUND(E34*F34,2)</f>
        <v>0</v>
      </c>
      <c r="H34" s="160">
        <v>0</v>
      </c>
      <c r="I34" s="160">
        <f>ROUND(E34*H34,2)</f>
        <v>0</v>
      </c>
      <c r="J34" s="160">
        <v>2500</v>
      </c>
      <c r="K34" s="160">
        <f>ROUND(E34*J34,2)</f>
        <v>9375</v>
      </c>
      <c r="L34" s="160">
        <v>21</v>
      </c>
      <c r="M34" s="160">
        <f>G34*(1+L34/100)</f>
        <v>0</v>
      </c>
      <c r="N34" s="214">
        <v>0</v>
      </c>
      <c r="O34" s="214">
        <f>ROUND(E34*N34,5)</f>
        <v>0</v>
      </c>
      <c r="P34" s="214">
        <v>0.04</v>
      </c>
      <c r="Q34" s="221">
        <f>ROUND(E34*P34,5)</f>
        <v>0.15</v>
      </c>
      <c r="R34" s="144"/>
      <c r="S34" s="129"/>
      <c r="T34" s="130">
        <v>0</v>
      </c>
      <c r="U34" s="129">
        <f>ROUND(E34*T34,2)</f>
        <v>0</v>
      </c>
      <c r="V34" s="115"/>
      <c r="W34" s="115"/>
      <c r="X34" s="115"/>
      <c r="Y34" s="115"/>
      <c r="Z34" s="115"/>
      <c r="AA34" s="115"/>
      <c r="AB34" s="115"/>
      <c r="AC34" s="115"/>
      <c r="AD34" s="115"/>
      <c r="AE34" s="115" t="s">
        <v>79</v>
      </c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</row>
    <row r="35" spans="1:60" ht="12.75" customHeight="1" outlineLevel="1" x14ac:dyDescent="0.2">
      <c r="A35" s="177"/>
      <c r="B35" s="162"/>
      <c r="C35" s="353" t="s">
        <v>160</v>
      </c>
      <c r="D35" s="353"/>
      <c r="E35" s="353"/>
      <c r="F35" s="163"/>
      <c r="G35" s="163"/>
      <c r="H35" s="164"/>
      <c r="I35" s="164"/>
      <c r="J35" s="164"/>
      <c r="K35" s="164"/>
      <c r="L35" s="164"/>
      <c r="M35" s="164"/>
      <c r="N35" s="197"/>
      <c r="O35" s="197"/>
      <c r="P35" s="197"/>
      <c r="Q35" s="198"/>
      <c r="R35" s="144"/>
      <c r="S35" s="129"/>
      <c r="T35" s="130"/>
      <c r="U35" s="129"/>
      <c r="V35" s="115"/>
      <c r="W35" s="115"/>
      <c r="X35" s="115"/>
      <c r="Y35" s="115"/>
      <c r="Z35" s="115"/>
      <c r="AA35" s="115"/>
      <c r="AB35" s="115"/>
      <c r="AC35" s="115"/>
      <c r="AD35" s="115"/>
      <c r="AE35" s="115" t="s">
        <v>78</v>
      </c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23" t="str">
        <f>C35</f>
        <v>vysekání rýh pro uložení překladu ozn. 11 a 13</v>
      </c>
      <c r="BB35" s="115"/>
      <c r="BC35" s="115"/>
      <c r="BD35" s="115"/>
      <c r="BE35" s="115"/>
      <c r="BF35" s="115"/>
      <c r="BG35" s="115"/>
      <c r="BH35" s="115"/>
    </row>
    <row r="36" spans="1:60" ht="12" customHeight="1" outlineLevel="1" x14ac:dyDescent="0.2">
      <c r="A36" s="116"/>
      <c r="B36" s="161"/>
      <c r="C36" s="222" t="s">
        <v>157</v>
      </c>
      <c r="D36" s="200"/>
      <c r="E36" s="201">
        <v>3.75</v>
      </c>
      <c r="F36" s="137"/>
      <c r="G36" s="137"/>
      <c r="H36" s="137"/>
      <c r="I36" s="137"/>
      <c r="J36" s="137"/>
      <c r="K36" s="137"/>
      <c r="L36" s="137"/>
      <c r="M36" s="137"/>
      <c r="N36" s="202"/>
      <c r="O36" s="202"/>
      <c r="P36" s="202"/>
      <c r="Q36" s="196"/>
      <c r="R36" s="129"/>
      <c r="S36" s="129"/>
      <c r="T36" s="130"/>
      <c r="U36" s="129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</row>
    <row r="37" spans="1:60" outlineLevel="1" x14ac:dyDescent="0.2">
      <c r="A37" s="176">
        <v>9</v>
      </c>
      <c r="B37" s="155" t="s">
        <v>579</v>
      </c>
      <c r="C37" s="156" t="s">
        <v>580</v>
      </c>
      <c r="D37" s="157" t="s">
        <v>86</v>
      </c>
      <c r="E37" s="158">
        <f>SUM(E39)</f>
        <v>40</v>
      </c>
      <c r="F37" s="159">
        <v>0</v>
      </c>
      <c r="G37" s="160">
        <f>ROUND(E37*F37,2)</f>
        <v>0</v>
      </c>
      <c r="H37" s="160">
        <v>0</v>
      </c>
      <c r="I37" s="160">
        <f>ROUND(E37*H37,2)</f>
        <v>0</v>
      </c>
      <c r="J37" s="160">
        <v>2500</v>
      </c>
      <c r="K37" s="160">
        <f>ROUND(E37*J37,2)</f>
        <v>100000</v>
      </c>
      <c r="L37" s="160">
        <v>21</v>
      </c>
      <c r="M37" s="160">
        <f>G37*(1+L37/100)</f>
        <v>0</v>
      </c>
      <c r="N37" s="214">
        <v>0</v>
      </c>
      <c r="O37" s="214">
        <f>ROUND(E37*N37,5)</f>
        <v>0</v>
      </c>
      <c r="P37" s="214">
        <v>1.7999999999999999E-2</v>
      </c>
      <c r="Q37" s="221">
        <f>ROUND(E37*P37,5)</f>
        <v>0.72</v>
      </c>
      <c r="R37" s="144"/>
      <c r="S37" s="129"/>
      <c r="T37" s="130">
        <v>0</v>
      </c>
      <c r="U37" s="129">
        <f>ROUND(E37*T37,2)</f>
        <v>0</v>
      </c>
      <c r="V37" s="115"/>
      <c r="W37" s="115"/>
      <c r="X37" s="115"/>
      <c r="Y37" s="115"/>
      <c r="Z37" s="115"/>
      <c r="AA37" s="115"/>
      <c r="AB37" s="115"/>
      <c r="AC37" s="115"/>
      <c r="AD37" s="115"/>
      <c r="AE37" s="115" t="s">
        <v>79</v>
      </c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</row>
    <row r="38" spans="1:60" ht="12.75" customHeight="1" outlineLevel="1" x14ac:dyDescent="0.2">
      <c r="A38" s="177"/>
      <c r="B38" s="162"/>
      <c r="C38" s="353" t="s">
        <v>581</v>
      </c>
      <c r="D38" s="353"/>
      <c r="E38" s="353"/>
      <c r="F38" s="163"/>
      <c r="G38" s="163"/>
      <c r="H38" s="164"/>
      <c r="I38" s="164"/>
      <c r="J38" s="164"/>
      <c r="K38" s="164"/>
      <c r="L38" s="164"/>
      <c r="M38" s="164"/>
      <c r="N38" s="197"/>
      <c r="O38" s="197"/>
      <c r="P38" s="197"/>
      <c r="Q38" s="198"/>
      <c r="R38" s="144"/>
      <c r="S38" s="129"/>
      <c r="T38" s="130"/>
      <c r="U38" s="129"/>
      <c r="V38" s="115"/>
      <c r="W38" s="115"/>
      <c r="X38" s="115"/>
      <c r="Y38" s="115"/>
      <c r="Z38" s="115"/>
      <c r="AA38" s="115"/>
      <c r="AB38" s="115"/>
      <c r="AC38" s="115"/>
      <c r="AD38" s="115"/>
      <c r="AE38" s="115" t="s">
        <v>78</v>
      </c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23" t="str">
        <f>C38</f>
        <v>vysekání rýh pro uložení vodovodního a kanalizačního potrubí</v>
      </c>
      <c r="BB38" s="115"/>
      <c r="BC38" s="115"/>
      <c r="BD38" s="115"/>
      <c r="BE38" s="115"/>
      <c r="BF38" s="115"/>
      <c r="BG38" s="115"/>
      <c r="BH38" s="115"/>
    </row>
    <row r="39" spans="1:60" ht="12" customHeight="1" outlineLevel="1" x14ac:dyDescent="0.2">
      <c r="A39" s="116"/>
      <c r="B39" s="161"/>
      <c r="C39" s="222" t="s">
        <v>582</v>
      </c>
      <c r="D39" s="200"/>
      <c r="E39" s="201">
        <v>40</v>
      </c>
      <c r="F39" s="137"/>
      <c r="G39" s="137"/>
      <c r="H39" s="137"/>
      <c r="I39" s="137"/>
      <c r="J39" s="137"/>
      <c r="K39" s="137"/>
      <c r="L39" s="137"/>
      <c r="M39" s="137"/>
      <c r="N39" s="202"/>
      <c r="O39" s="202"/>
      <c r="P39" s="202"/>
      <c r="Q39" s="196"/>
      <c r="R39" s="129"/>
      <c r="S39" s="129"/>
      <c r="T39" s="130"/>
      <c r="U39" s="129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</row>
    <row r="40" spans="1:60" outlineLevel="1" x14ac:dyDescent="0.2">
      <c r="A40" s="176">
        <v>10</v>
      </c>
      <c r="B40" s="155" t="s">
        <v>99</v>
      </c>
      <c r="C40" s="156" t="s">
        <v>100</v>
      </c>
      <c r="D40" s="157" t="s">
        <v>83</v>
      </c>
      <c r="E40" s="158">
        <f>SUM(E42)</f>
        <v>5.0340700000000007</v>
      </c>
      <c r="F40" s="159">
        <v>0</v>
      </c>
      <c r="G40" s="160">
        <f>ROUND(E40*F40,2)</f>
        <v>0</v>
      </c>
      <c r="H40" s="160">
        <v>0</v>
      </c>
      <c r="I40" s="160">
        <f>ROUND(E40*H40,2)</f>
        <v>0</v>
      </c>
      <c r="J40" s="160">
        <v>2500</v>
      </c>
      <c r="K40" s="160">
        <f>ROUND(E40*J40,2)</f>
        <v>12585.18</v>
      </c>
      <c r="L40" s="160">
        <v>21</v>
      </c>
      <c r="M40" s="160">
        <f>G40*(1+L40/100)</f>
        <v>0</v>
      </c>
      <c r="N40" s="214">
        <v>0</v>
      </c>
      <c r="O40" s="214">
        <f>ROUND(E40*N40,5)</f>
        <v>0</v>
      </c>
      <c r="P40" s="214">
        <v>0</v>
      </c>
      <c r="Q40" s="221">
        <f>ROUND(E40*P40,5)</f>
        <v>0</v>
      </c>
      <c r="R40" s="144"/>
      <c r="S40" s="129"/>
      <c r="T40" s="130">
        <v>0</v>
      </c>
      <c r="U40" s="129">
        <f>ROUND(E40*T40,2)</f>
        <v>0</v>
      </c>
      <c r="V40" s="115"/>
      <c r="W40" s="115"/>
      <c r="X40" s="115"/>
      <c r="Y40" s="115"/>
      <c r="Z40" s="115"/>
      <c r="AA40" s="115"/>
      <c r="AB40" s="115"/>
      <c r="AC40" s="115"/>
      <c r="AD40" s="115"/>
      <c r="AE40" s="115" t="s">
        <v>79</v>
      </c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</row>
    <row r="41" spans="1:60" ht="12.75" customHeight="1" outlineLevel="1" x14ac:dyDescent="0.2">
      <c r="A41" s="177"/>
      <c r="B41" s="162"/>
      <c r="C41" s="353" t="s">
        <v>165</v>
      </c>
      <c r="D41" s="353"/>
      <c r="E41" s="353"/>
      <c r="F41" s="163"/>
      <c r="G41" s="163"/>
      <c r="H41" s="164"/>
      <c r="I41" s="164"/>
      <c r="J41" s="164"/>
      <c r="K41" s="164"/>
      <c r="L41" s="164"/>
      <c r="M41" s="164"/>
      <c r="N41" s="197"/>
      <c r="O41" s="197"/>
      <c r="P41" s="197"/>
      <c r="Q41" s="198"/>
      <c r="R41" s="144"/>
      <c r="S41" s="129"/>
      <c r="T41" s="130"/>
      <c r="U41" s="129"/>
      <c r="V41" s="115"/>
      <c r="W41" s="115"/>
      <c r="X41" s="115"/>
      <c r="Y41" s="115"/>
      <c r="Z41" s="115"/>
      <c r="AA41" s="115"/>
      <c r="AB41" s="115"/>
      <c r="AC41" s="115"/>
      <c r="AD41" s="115"/>
      <c r="AE41" s="115" t="s">
        <v>78</v>
      </c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23" t="str">
        <f>C41</f>
        <v>uvažován odvoz na skládku do Dačic</v>
      </c>
      <c r="BB41" s="115"/>
      <c r="BC41" s="115"/>
      <c r="BD41" s="115"/>
      <c r="BE41" s="115"/>
      <c r="BF41" s="115"/>
      <c r="BG41" s="115"/>
      <c r="BH41" s="115"/>
    </row>
    <row r="42" spans="1:60" ht="12" customHeight="1" outlineLevel="1" x14ac:dyDescent="0.2">
      <c r="A42" s="116"/>
      <c r="B42" s="161"/>
      <c r="C42" s="222">
        <f>SUM(Q7)</f>
        <v>5.0340700000000007</v>
      </c>
      <c r="D42" s="200"/>
      <c r="E42" s="201">
        <f>SUM(C42)</f>
        <v>5.0340700000000007</v>
      </c>
      <c r="F42" s="137"/>
      <c r="G42" s="137"/>
      <c r="H42" s="137"/>
      <c r="I42" s="137"/>
      <c r="J42" s="137"/>
      <c r="K42" s="137"/>
      <c r="L42" s="137"/>
      <c r="M42" s="137"/>
      <c r="N42" s="202"/>
      <c r="O42" s="202"/>
      <c r="P42" s="202"/>
      <c r="Q42" s="196"/>
      <c r="R42" s="129"/>
      <c r="S42" s="129"/>
      <c r="T42" s="130"/>
      <c r="U42" s="129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</row>
    <row r="43" spans="1:60" outlineLevel="1" x14ac:dyDescent="0.2">
      <c r="A43" s="176">
        <v>11</v>
      </c>
      <c r="B43" s="155" t="s">
        <v>101</v>
      </c>
      <c r="C43" s="156" t="s">
        <v>100</v>
      </c>
      <c r="D43" s="157" t="s">
        <v>83</v>
      </c>
      <c r="E43" s="158">
        <f>SUM(E45)</f>
        <v>55.374769999999998</v>
      </c>
      <c r="F43" s="159">
        <v>0</v>
      </c>
      <c r="G43" s="160">
        <f>ROUND(E43*F43,2)</f>
        <v>0</v>
      </c>
      <c r="H43" s="160">
        <v>0</v>
      </c>
      <c r="I43" s="160">
        <f>ROUND(E43*H43,2)</f>
        <v>0</v>
      </c>
      <c r="J43" s="160">
        <v>2500</v>
      </c>
      <c r="K43" s="160">
        <f>ROUND(E43*J43,2)</f>
        <v>138436.93</v>
      </c>
      <c r="L43" s="160">
        <v>21</v>
      </c>
      <c r="M43" s="160">
        <f>G43*(1+L43/100)</f>
        <v>0</v>
      </c>
      <c r="N43" s="214">
        <v>0</v>
      </c>
      <c r="O43" s="214">
        <f>ROUND(E43*N43,5)</f>
        <v>0</v>
      </c>
      <c r="P43" s="214">
        <v>0</v>
      </c>
      <c r="Q43" s="221">
        <f>ROUND(E43*P43,5)</f>
        <v>0</v>
      </c>
      <c r="R43" s="144"/>
      <c r="S43" s="129"/>
      <c r="T43" s="130">
        <v>0</v>
      </c>
      <c r="U43" s="129">
        <f>ROUND(E43*T43,2)</f>
        <v>0</v>
      </c>
      <c r="V43" s="115"/>
      <c r="W43" s="115"/>
      <c r="X43" s="115"/>
      <c r="Y43" s="115"/>
      <c r="Z43" s="115"/>
      <c r="AA43" s="115"/>
      <c r="AB43" s="115"/>
      <c r="AC43" s="115"/>
      <c r="AD43" s="115"/>
      <c r="AE43" s="115" t="s">
        <v>79</v>
      </c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</row>
    <row r="44" spans="1:60" ht="12.75" customHeight="1" outlineLevel="1" x14ac:dyDescent="0.2">
      <c r="A44" s="177"/>
      <c r="B44" s="162"/>
      <c r="C44" s="353" t="s">
        <v>165</v>
      </c>
      <c r="D44" s="353"/>
      <c r="E44" s="353"/>
      <c r="F44" s="163"/>
      <c r="G44" s="163"/>
      <c r="H44" s="164"/>
      <c r="I44" s="164"/>
      <c r="J44" s="164"/>
      <c r="K44" s="164"/>
      <c r="L44" s="164"/>
      <c r="M44" s="164"/>
      <c r="N44" s="197"/>
      <c r="O44" s="197"/>
      <c r="P44" s="197"/>
      <c r="Q44" s="198"/>
      <c r="R44" s="144"/>
      <c r="S44" s="129"/>
      <c r="T44" s="130"/>
      <c r="U44" s="129"/>
      <c r="V44" s="115"/>
      <c r="W44" s="115"/>
      <c r="X44" s="115"/>
      <c r="Y44" s="115"/>
      <c r="Z44" s="115"/>
      <c r="AA44" s="115"/>
      <c r="AB44" s="115"/>
      <c r="AC44" s="115"/>
      <c r="AD44" s="115"/>
      <c r="AE44" s="115" t="s">
        <v>78</v>
      </c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23" t="str">
        <f>C44</f>
        <v>uvažován odvoz na skládku do Dačic</v>
      </c>
      <c r="BB44" s="115"/>
      <c r="BC44" s="115"/>
      <c r="BD44" s="115"/>
      <c r="BE44" s="115"/>
      <c r="BF44" s="115"/>
      <c r="BG44" s="115"/>
      <c r="BH44" s="115"/>
    </row>
    <row r="45" spans="1:60" ht="12" customHeight="1" outlineLevel="1" x14ac:dyDescent="0.2">
      <c r="A45" s="116"/>
      <c r="B45" s="161"/>
      <c r="C45" s="199" t="s">
        <v>583</v>
      </c>
      <c r="D45" s="200"/>
      <c r="E45" s="201">
        <v>55.374769999999998</v>
      </c>
      <c r="F45" s="137"/>
      <c r="G45" s="137"/>
      <c r="H45" s="137"/>
      <c r="I45" s="137"/>
      <c r="J45" s="137"/>
      <c r="K45" s="137"/>
      <c r="L45" s="137"/>
      <c r="M45" s="137"/>
      <c r="N45" s="202"/>
      <c r="O45" s="202"/>
      <c r="P45" s="202"/>
      <c r="Q45" s="196"/>
      <c r="R45" s="129"/>
      <c r="S45" s="129"/>
      <c r="T45" s="130"/>
      <c r="U45" s="129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</row>
    <row r="46" spans="1:60" ht="22.5" customHeight="1" outlineLevel="1" x14ac:dyDescent="0.2">
      <c r="A46" s="176">
        <v>12</v>
      </c>
      <c r="B46" s="155" t="s">
        <v>111</v>
      </c>
      <c r="C46" s="156" t="s">
        <v>112</v>
      </c>
      <c r="D46" s="157" t="s">
        <v>83</v>
      </c>
      <c r="E46" s="158">
        <f>SUM(E47:E47)</f>
        <v>5.0340700000000007</v>
      </c>
      <c r="F46" s="159">
        <v>0</v>
      </c>
      <c r="G46" s="160">
        <f>ROUND(E46*F46,2)</f>
        <v>0</v>
      </c>
      <c r="H46" s="160">
        <v>0</v>
      </c>
      <c r="I46" s="160">
        <f>ROUND(E46*H46,2)</f>
        <v>0</v>
      </c>
      <c r="J46" s="160">
        <v>2500</v>
      </c>
      <c r="K46" s="160">
        <f>ROUND(E46*J46,2)</f>
        <v>12585.18</v>
      </c>
      <c r="L46" s="160">
        <v>21</v>
      </c>
      <c r="M46" s="160">
        <f>G46*(1+L46/100)</f>
        <v>0</v>
      </c>
      <c r="N46" s="214">
        <v>0</v>
      </c>
      <c r="O46" s="214">
        <f>ROUND(E46*N46,5)</f>
        <v>0</v>
      </c>
      <c r="P46" s="214">
        <v>0</v>
      </c>
      <c r="Q46" s="221">
        <f>ROUND(E46*P46,2)</f>
        <v>0</v>
      </c>
      <c r="R46" s="144"/>
      <c r="S46" s="129"/>
      <c r="T46" s="130">
        <v>0</v>
      </c>
      <c r="U46" s="129">
        <f>ROUND(E46*T46,2)</f>
        <v>0</v>
      </c>
      <c r="V46" s="115"/>
      <c r="W46" s="115"/>
      <c r="X46" s="115"/>
      <c r="Y46" s="115"/>
      <c r="Z46" s="115"/>
      <c r="AA46" s="115"/>
      <c r="AB46" s="115"/>
      <c r="AC46" s="115"/>
      <c r="AD46" s="115"/>
      <c r="AE46" s="115" t="s">
        <v>79</v>
      </c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</row>
    <row r="47" spans="1:60" ht="12" customHeight="1" outlineLevel="1" x14ac:dyDescent="0.2">
      <c r="A47" s="116"/>
      <c r="B47" s="161"/>
      <c r="C47" s="222">
        <f>SUM(C42)</f>
        <v>5.0340700000000007</v>
      </c>
      <c r="D47" s="200"/>
      <c r="E47" s="201">
        <f>SUM(C47)</f>
        <v>5.0340700000000007</v>
      </c>
      <c r="F47" s="137"/>
      <c r="G47" s="137"/>
      <c r="H47" s="137"/>
      <c r="I47" s="137"/>
      <c r="J47" s="137"/>
      <c r="K47" s="137"/>
      <c r="L47" s="137"/>
      <c r="M47" s="137"/>
      <c r="N47" s="202"/>
      <c r="O47" s="202"/>
      <c r="P47" s="202"/>
      <c r="Q47" s="196"/>
      <c r="R47" s="129"/>
      <c r="S47" s="129"/>
      <c r="T47" s="130"/>
      <c r="U47" s="129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</row>
    <row r="48" spans="1:60" x14ac:dyDescent="0.2">
      <c r="A48" s="149" t="s">
        <v>75</v>
      </c>
      <c r="B48" s="150" t="s">
        <v>184</v>
      </c>
      <c r="C48" s="151" t="s">
        <v>185</v>
      </c>
      <c r="D48" s="152"/>
      <c r="E48" s="153"/>
      <c r="F48" s="154"/>
      <c r="G48" s="154">
        <f>SUM(G49:G91)</f>
        <v>0</v>
      </c>
      <c r="H48" s="154"/>
      <c r="I48" s="154">
        <f>SUM(I49:I245)</f>
        <v>0</v>
      </c>
      <c r="J48" s="154"/>
      <c r="K48" s="154">
        <f>SUM(K49:K245)</f>
        <v>540074140.83000016</v>
      </c>
      <c r="L48" s="154"/>
      <c r="M48" s="154">
        <f>SUM(M49:M245)</f>
        <v>0</v>
      </c>
      <c r="N48" s="212"/>
      <c r="O48" s="212">
        <f>SUM(O49:O91)</f>
        <v>5.3175600000000012</v>
      </c>
      <c r="P48" s="212"/>
      <c r="Q48" s="212">
        <f>SUM(Q49:Q77)</f>
        <v>0</v>
      </c>
      <c r="R48" s="127"/>
      <c r="S48" s="127"/>
      <c r="T48" s="128"/>
      <c r="U48" s="127">
        <f>SUM(U49:U245)</f>
        <v>0</v>
      </c>
      <c r="AE48" t="s">
        <v>76</v>
      </c>
    </row>
    <row r="49" spans="1:60" ht="12.75" customHeight="1" outlineLevel="1" x14ac:dyDescent="0.2">
      <c r="A49" s="174">
        <v>13</v>
      </c>
      <c r="B49" s="167" t="s">
        <v>166</v>
      </c>
      <c r="C49" s="168" t="s">
        <v>167</v>
      </c>
      <c r="D49" s="169" t="s">
        <v>85</v>
      </c>
      <c r="E49" s="170">
        <f>SUM(E51:E51)</f>
        <v>3</v>
      </c>
      <c r="F49" s="171">
        <v>0</v>
      </c>
      <c r="G49" s="172">
        <f>ROUND(E49*F49,2)</f>
        <v>0</v>
      </c>
      <c r="H49" s="172">
        <v>0</v>
      </c>
      <c r="I49" s="172">
        <f>ROUND(E49*H49,2)</f>
        <v>0</v>
      </c>
      <c r="J49" s="172">
        <v>2500</v>
      </c>
      <c r="K49" s="172">
        <f>ROUND(E49*J49,2)</f>
        <v>7500</v>
      </c>
      <c r="L49" s="172">
        <v>21</v>
      </c>
      <c r="M49" s="172">
        <f>G49*(1+L49/100)</f>
        <v>0</v>
      </c>
      <c r="N49" s="213">
        <v>2.6280000000000001E-2</v>
      </c>
      <c r="O49" s="213">
        <f>ROUND(E49*N49,5)</f>
        <v>7.8839999999999993E-2</v>
      </c>
      <c r="P49" s="213">
        <v>0</v>
      </c>
      <c r="Q49" s="220">
        <f>ROUND(E49*P49,2)</f>
        <v>0</v>
      </c>
      <c r="R49" s="144"/>
      <c r="S49" s="129"/>
      <c r="T49" s="130">
        <v>0</v>
      </c>
      <c r="U49" s="129">
        <f>ROUND(E49*T49,2)</f>
        <v>0</v>
      </c>
      <c r="V49" s="115"/>
      <c r="W49" s="115"/>
      <c r="X49" s="115"/>
      <c r="Y49" s="115"/>
      <c r="Z49" s="115"/>
      <c r="AA49" s="115"/>
      <c r="AB49" s="115"/>
      <c r="AC49" s="115"/>
      <c r="AD49" s="115"/>
      <c r="AE49" s="115" t="s">
        <v>79</v>
      </c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</row>
    <row r="50" spans="1:60" ht="12.75" customHeight="1" outlineLevel="1" x14ac:dyDescent="0.2">
      <c r="A50" s="177"/>
      <c r="B50" s="162"/>
      <c r="C50" s="353" t="s">
        <v>168</v>
      </c>
      <c r="D50" s="353"/>
      <c r="E50" s="353"/>
      <c r="F50" s="163"/>
      <c r="G50" s="163"/>
      <c r="H50" s="164"/>
      <c r="I50" s="164"/>
      <c r="J50" s="164"/>
      <c r="K50" s="164"/>
      <c r="L50" s="164"/>
      <c r="M50" s="164"/>
      <c r="N50" s="197"/>
      <c r="O50" s="197"/>
      <c r="P50" s="197"/>
      <c r="Q50" s="198"/>
      <c r="R50" s="144"/>
      <c r="S50" s="129"/>
      <c r="T50" s="130"/>
      <c r="U50" s="129"/>
      <c r="V50" s="115"/>
      <c r="W50" s="115"/>
      <c r="X50" s="115"/>
      <c r="Y50" s="115"/>
      <c r="Z50" s="115"/>
      <c r="AA50" s="115"/>
      <c r="AB50" s="115"/>
      <c r="AC50" s="115"/>
      <c r="AD50" s="115"/>
      <c r="AE50" s="115" t="s">
        <v>78</v>
      </c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23" t="str">
        <f>C50</f>
        <v>překlad ozn. 12</v>
      </c>
      <c r="BB50" s="115"/>
      <c r="BC50" s="115"/>
      <c r="BD50" s="115"/>
      <c r="BE50" s="115"/>
      <c r="BF50" s="115"/>
      <c r="BG50" s="115"/>
      <c r="BH50" s="115"/>
    </row>
    <row r="51" spans="1:60" ht="12" customHeight="1" outlineLevel="1" x14ac:dyDescent="0.2">
      <c r="A51" s="116"/>
      <c r="B51" s="161"/>
      <c r="C51" s="199" t="s">
        <v>156</v>
      </c>
      <c r="D51" s="200"/>
      <c r="E51" s="201">
        <v>3</v>
      </c>
      <c r="F51" s="137"/>
      <c r="G51" s="137"/>
      <c r="H51" s="137"/>
      <c r="I51" s="137"/>
      <c r="J51" s="137"/>
      <c r="K51" s="137"/>
      <c r="L51" s="137"/>
      <c r="M51" s="137"/>
      <c r="N51" s="202"/>
      <c r="O51" s="202"/>
      <c r="P51" s="202"/>
      <c r="Q51" s="196"/>
      <c r="R51" s="129"/>
      <c r="S51" s="129"/>
      <c r="T51" s="130"/>
      <c r="U51" s="129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</row>
    <row r="52" spans="1:60" ht="12.75" customHeight="1" outlineLevel="1" x14ac:dyDescent="0.2">
      <c r="A52" s="176">
        <v>14</v>
      </c>
      <c r="B52" s="155" t="s">
        <v>169</v>
      </c>
      <c r="C52" s="156" t="s">
        <v>170</v>
      </c>
      <c r="D52" s="157" t="s">
        <v>85</v>
      </c>
      <c r="E52" s="158">
        <f>SUM(E54:E54)</f>
        <v>1</v>
      </c>
      <c r="F52" s="159">
        <v>0</v>
      </c>
      <c r="G52" s="160">
        <f>SUM(E52*F52)</f>
        <v>0</v>
      </c>
      <c r="H52" s="160">
        <v>0</v>
      </c>
      <c r="I52" s="160">
        <f>ROUND(E52*H52,2)</f>
        <v>0</v>
      </c>
      <c r="J52" s="160">
        <v>2500</v>
      </c>
      <c r="K52" s="160">
        <f>ROUND(E52*J52,2)</f>
        <v>2500</v>
      </c>
      <c r="L52" s="160">
        <v>21</v>
      </c>
      <c r="M52" s="160">
        <f>G52*(1+L52/100)</f>
        <v>0</v>
      </c>
      <c r="N52" s="214">
        <v>3.5639999999999998E-2</v>
      </c>
      <c r="O52" s="214">
        <f>ROUND(E52*N52,5)</f>
        <v>3.5639999999999998E-2</v>
      </c>
      <c r="P52" s="214">
        <v>0</v>
      </c>
      <c r="Q52" s="221">
        <f>ROUND(E52*P52,2)</f>
        <v>0</v>
      </c>
      <c r="R52" s="144"/>
      <c r="S52" s="129"/>
      <c r="T52" s="130">
        <v>0</v>
      </c>
      <c r="U52" s="129">
        <f>ROUND(E52*T52,2)</f>
        <v>0</v>
      </c>
      <c r="V52" s="115"/>
      <c r="W52" s="115"/>
      <c r="X52" s="115"/>
      <c r="Y52" s="115"/>
      <c r="Z52" s="115"/>
      <c r="AA52" s="115"/>
      <c r="AB52" s="115"/>
      <c r="AC52" s="115"/>
      <c r="AD52" s="115"/>
      <c r="AE52" s="115" t="s">
        <v>79</v>
      </c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</row>
    <row r="53" spans="1:60" ht="12.75" customHeight="1" outlineLevel="1" x14ac:dyDescent="0.2">
      <c r="A53" s="177"/>
      <c r="B53" s="162"/>
      <c r="C53" s="353" t="s">
        <v>171</v>
      </c>
      <c r="D53" s="353"/>
      <c r="E53" s="353"/>
      <c r="F53" s="163"/>
      <c r="G53" s="163"/>
      <c r="H53" s="164"/>
      <c r="I53" s="164"/>
      <c r="J53" s="164"/>
      <c r="K53" s="164"/>
      <c r="L53" s="164"/>
      <c r="M53" s="164"/>
      <c r="N53" s="197"/>
      <c r="O53" s="197"/>
      <c r="P53" s="197"/>
      <c r="Q53" s="198"/>
      <c r="R53" s="144"/>
      <c r="S53" s="129"/>
      <c r="T53" s="130"/>
      <c r="U53" s="129"/>
      <c r="V53" s="115"/>
      <c r="W53" s="115"/>
      <c r="X53" s="115"/>
      <c r="Y53" s="115"/>
      <c r="Z53" s="115"/>
      <c r="AA53" s="115"/>
      <c r="AB53" s="115"/>
      <c r="AC53" s="115"/>
      <c r="AD53" s="115"/>
      <c r="AE53" s="115" t="s">
        <v>78</v>
      </c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23" t="str">
        <f>C53</f>
        <v>překlad ozn. 10</v>
      </c>
      <c r="BB53" s="115"/>
      <c r="BC53" s="115"/>
      <c r="BD53" s="115"/>
      <c r="BE53" s="115"/>
      <c r="BF53" s="115"/>
      <c r="BG53" s="115"/>
      <c r="BH53" s="115"/>
    </row>
    <row r="54" spans="1:60" ht="12" customHeight="1" outlineLevel="1" x14ac:dyDescent="0.2">
      <c r="A54" s="116"/>
      <c r="B54" s="161"/>
      <c r="C54" s="199">
        <v>1</v>
      </c>
      <c r="D54" s="200"/>
      <c r="E54" s="201">
        <v>1</v>
      </c>
      <c r="F54" s="137"/>
      <c r="G54" s="137"/>
      <c r="H54" s="137"/>
      <c r="I54" s="137"/>
      <c r="J54" s="137"/>
      <c r="K54" s="137"/>
      <c r="L54" s="137"/>
      <c r="M54" s="137"/>
      <c r="N54" s="202"/>
      <c r="O54" s="202"/>
      <c r="P54" s="202"/>
      <c r="Q54" s="196"/>
      <c r="R54" s="129"/>
      <c r="S54" s="129"/>
      <c r="T54" s="130"/>
      <c r="U54" s="129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</row>
    <row r="55" spans="1:60" ht="12.75" customHeight="1" outlineLevel="1" x14ac:dyDescent="0.2">
      <c r="A55" s="176">
        <v>15</v>
      </c>
      <c r="B55" s="155" t="s">
        <v>172</v>
      </c>
      <c r="C55" s="156" t="s">
        <v>173</v>
      </c>
      <c r="D55" s="157" t="s">
        <v>85</v>
      </c>
      <c r="E55" s="158">
        <f>SUM(E57:E57)</f>
        <v>3</v>
      </c>
      <c r="F55" s="159">
        <v>0</v>
      </c>
      <c r="G55" s="160">
        <f>SUM(E55*F55)</f>
        <v>0</v>
      </c>
      <c r="H55" s="160">
        <v>0</v>
      </c>
      <c r="I55" s="160">
        <f>ROUND(E55*H55,2)</f>
        <v>0</v>
      </c>
      <c r="J55" s="160">
        <v>2500</v>
      </c>
      <c r="K55" s="160">
        <f>ROUND(E55*J55,2)</f>
        <v>7500</v>
      </c>
      <c r="L55" s="160">
        <v>21</v>
      </c>
      <c r="M55" s="160">
        <f>G55*(1+L55/100)</f>
        <v>0</v>
      </c>
      <c r="N55" s="214">
        <v>2.6929999999999999E-2</v>
      </c>
      <c r="O55" s="214">
        <f>ROUND(E55*N55,5)</f>
        <v>8.0790000000000001E-2</v>
      </c>
      <c r="P55" s="214">
        <v>0</v>
      </c>
      <c r="Q55" s="221">
        <f>ROUND(E55*P55,2)</f>
        <v>0</v>
      </c>
      <c r="R55" s="144"/>
      <c r="S55" s="129"/>
      <c r="T55" s="130">
        <v>0</v>
      </c>
      <c r="U55" s="129">
        <f>ROUND(E55*T55,2)</f>
        <v>0</v>
      </c>
      <c r="V55" s="115"/>
      <c r="W55" s="115"/>
      <c r="X55" s="115"/>
      <c r="Y55" s="115"/>
      <c r="Z55" s="115"/>
      <c r="AA55" s="115"/>
      <c r="AB55" s="115"/>
      <c r="AC55" s="115"/>
      <c r="AD55" s="115"/>
      <c r="AE55" s="115" t="s">
        <v>79</v>
      </c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</row>
    <row r="56" spans="1:60" ht="12.75" customHeight="1" outlineLevel="1" x14ac:dyDescent="0.2">
      <c r="A56" s="177"/>
      <c r="B56" s="162"/>
      <c r="C56" s="353" t="s">
        <v>174</v>
      </c>
      <c r="D56" s="353"/>
      <c r="E56" s="353"/>
      <c r="F56" s="163"/>
      <c r="G56" s="163"/>
      <c r="H56" s="164"/>
      <c r="I56" s="164"/>
      <c r="J56" s="164"/>
      <c r="K56" s="164"/>
      <c r="L56" s="164"/>
      <c r="M56" s="164"/>
      <c r="N56" s="197"/>
      <c r="O56" s="197"/>
      <c r="P56" s="197"/>
      <c r="Q56" s="198"/>
      <c r="R56" s="144"/>
      <c r="S56" s="129"/>
      <c r="T56" s="130"/>
      <c r="U56" s="129"/>
      <c r="V56" s="115"/>
      <c r="W56" s="115"/>
      <c r="X56" s="115"/>
      <c r="Y56" s="115"/>
      <c r="Z56" s="115"/>
      <c r="AA56" s="115"/>
      <c r="AB56" s="115"/>
      <c r="AC56" s="115"/>
      <c r="AD56" s="115"/>
      <c r="AE56" s="115" t="s">
        <v>78</v>
      </c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23" t="str">
        <f>C56</f>
        <v>překlad ozn. 11 a 13</v>
      </c>
      <c r="BB56" s="115"/>
      <c r="BC56" s="115"/>
      <c r="BD56" s="115"/>
      <c r="BE56" s="115"/>
      <c r="BF56" s="115"/>
      <c r="BG56" s="115"/>
      <c r="BH56" s="115"/>
    </row>
    <row r="57" spans="1:60" ht="12" customHeight="1" outlineLevel="1" x14ac:dyDescent="0.2">
      <c r="A57" s="116"/>
      <c r="B57" s="161"/>
      <c r="C57" s="199" t="s">
        <v>156</v>
      </c>
      <c r="D57" s="200"/>
      <c r="E57" s="201">
        <v>3</v>
      </c>
      <c r="F57" s="137"/>
      <c r="G57" s="137"/>
      <c r="H57" s="137"/>
      <c r="I57" s="137"/>
      <c r="J57" s="137"/>
      <c r="K57" s="137"/>
      <c r="L57" s="137"/>
      <c r="M57" s="137"/>
      <c r="N57" s="202"/>
      <c r="O57" s="202"/>
      <c r="P57" s="202"/>
      <c r="Q57" s="196"/>
      <c r="R57" s="129"/>
      <c r="S57" s="129"/>
      <c r="T57" s="130"/>
      <c r="U57" s="129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</row>
    <row r="58" spans="1:60" ht="22.5" customHeight="1" outlineLevel="1" x14ac:dyDescent="0.2">
      <c r="A58" s="176">
        <v>16</v>
      </c>
      <c r="B58" s="155" t="s">
        <v>175</v>
      </c>
      <c r="C58" s="156" t="s">
        <v>176</v>
      </c>
      <c r="D58" s="157" t="s">
        <v>84</v>
      </c>
      <c r="E58" s="158">
        <f>SUM(E60:E61)</f>
        <v>1.5</v>
      </c>
      <c r="F58" s="159">
        <v>0</v>
      </c>
      <c r="G58" s="160">
        <f>SUM(E58*F58)</f>
        <v>0</v>
      </c>
      <c r="H58" s="160">
        <v>0</v>
      </c>
      <c r="I58" s="160">
        <f>ROUND(E58*H58,2)</f>
        <v>0</v>
      </c>
      <c r="J58" s="160">
        <v>2500</v>
      </c>
      <c r="K58" s="160">
        <f>ROUND(E58*J58,2)</f>
        <v>3750</v>
      </c>
      <c r="L58" s="160">
        <v>21</v>
      </c>
      <c r="M58" s="160">
        <f>G58*(1+L58/100)</f>
        <v>0</v>
      </c>
      <c r="N58" s="214">
        <v>6.1719999999999997E-2</v>
      </c>
      <c r="O58" s="214">
        <f>ROUND(E58*N58,5)</f>
        <v>9.2579999999999996E-2</v>
      </c>
      <c r="P58" s="214">
        <v>0</v>
      </c>
      <c r="Q58" s="221">
        <f>ROUND(E58*P58,2)</f>
        <v>0</v>
      </c>
      <c r="R58" s="144"/>
      <c r="S58" s="129"/>
      <c r="T58" s="130">
        <v>0</v>
      </c>
      <c r="U58" s="129">
        <f>ROUND(E58*T58,2)</f>
        <v>0</v>
      </c>
      <c r="V58" s="115"/>
      <c r="W58" s="115"/>
      <c r="X58" s="115"/>
      <c r="Y58" s="115"/>
      <c r="Z58" s="115"/>
      <c r="AA58" s="115"/>
      <c r="AB58" s="115"/>
      <c r="AC58" s="115"/>
      <c r="AD58" s="115"/>
      <c r="AE58" s="115" t="s">
        <v>79</v>
      </c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</row>
    <row r="59" spans="1:60" ht="12.75" customHeight="1" outlineLevel="1" x14ac:dyDescent="0.2">
      <c r="A59" s="177"/>
      <c r="B59" s="162"/>
      <c r="C59" s="353" t="s">
        <v>178</v>
      </c>
      <c r="D59" s="353"/>
      <c r="E59" s="353"/>
      <c r="F59" s="163"/>
      <c r="G59" s="163"/>
      <c r="H59" s="164"/>
      <c r="I59" s="164"/>
      <c r="J59" s="164"/>
      <c r="K59" s="164"/>
      <c r="L59" s="164"/>
      <c r="M59" s="164"/>
      <c r="N59" s="197"/>
      <c r="O59" s="197"/>
      <c r="P59" s="197"/>
      <c r="Q59" s="198"/>
      <c r="R59" s="144"/>
      <c r="S59" s="129"/>
      <c r="T59" s="130"/>
      <c r="U59" s="129"/>
      <c r="V59" s="115"/>
      <c r="W59" s="115"/>
      <c r="X59" s="115"/>
      <c r="Y59" s="115"/>
      <c r="Z59" s="115"/>
      <c r="AA59" s="115"/>
      <c r="AB59" s="115"/>
      <c r="AC59" s="115"/>
      <c r="AD59" s="115"/>
      <c r="AE59" s="115" t="s">
        <v>78</v>
      </c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23" t="str">
        <f>C59</f>
        <v>zvýšení dělících příček WC o 250 mm</v>
      </c>
      <c r="BB59" s="115"/>
      <c r="BC59" s="115"/>
      <c r="BD59" s="115"/>
      <c r="BE59" s="115"/>
      <c r="BF59" s="115"/>
      <c r="BG59" s="115"/>
      <c r="BH59" s="115"/>
    </row>
    <row r="60" spans="1:60" ht="12" customHeight="1" outlineLevel="1" x14ac:dyDescent="0.2">
      <c r="A60" s="116"/>
      <c r="B60" s="161"/>
      <c r="C60" s="199" t="s">
        <v>177</v>
      </c>
      <c r="D60" s="200"/>
      <c r="E60" s="201">
        <v>0.82499999999999996</v>
      </c>
      <c r="F60" s="137"/>
      <c r="G60" s="137"/>
      <c r="H60" s="137"/>
      <c r="I60" s="137"/>
      <c r="J60" s="137"/>
      <c r="K60" s="137"/>
      <c r="L60" s="137"/>
      <c r="M60" s="137"/>
      <c r="N60" s="202"/>
      <c r="O60" s="202"/>
      <c r="P60" s="202"/>
      <c r="Q60" s="196"/>
      <c r="R60" s="129"/>
      <c r="S60" s="129"/>
      <c r="T60" s="130"/>
      <c r="U60" s="129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</row>
    <row r="61" spans="1:60" ht="12" customHeight="1" outlineLevel="1" x14ac:dyDescent="0.2">
      <c r="A61" s="116"/>
      <c r="B61" s="161"/>
      <c r="C61" s="199" t="s">
        <v>179</v>
      </c>
      <c r="D61" s="200"/>
      <c r="E61" s="201">
        <v>0.67500000000000004</v>
      </c>
      <c r="F61" s="137"/>
      <c r="G61" s="137"/>
      <c r="H61" s="137"/>
      <c r="I61" s="137"/>
      <c r="J61" s="137"/>
      <c r="K61" s="137"/>
      <c r="L61" s="137"/>
      <c r="M61" s="137"/>
      <c r="N61" s="202"/>
      <c r="O61" s="202"/>
      <c r="P61" s="202"/>
      <c r="Q61" s="196"/>
      <c r="R61" s="144"/>
      <c r="S61" s="129"/>
      <c r="T61" s="130"/>
      <c r="U61" s="129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</row>
    <row r="62" spans="1:60" ht="22.5" customHeight="1" outlineLevel="1" x14ac:dyDescent="0.2">
      <c r="A62" s="176">
        <v>17</v>
      </c>
      <c r="B62" s="155" t="s">
        <v>341</v>
      </c>
      <c r="C62" s="156" t="s">
        <v>342</v>
      </c>
      <c r="D62" s="157" t="s">
        <v>84</v>
      </c>
      <c r="E62" s="158">
        <f>SUM(E64)</f>
        <v>0.99</v>
      </c>
      <c r="F62" s="159">
        <v>0</v>
      </c>
      <c r="G62" s="160">
        <f>SUM(E62*F62)</f>
        <v>0</v>
      </c>
      <c r="H62" s="160">
        <v>0</v>
      </c>
      <c r="I62" s="160">
        <f>ROUND(E62*H62,2)</f>
        <v>0</v>
      </c>
      <c r="J62" s="160">
        <v>2500</v>
      </c>
      <c r="K62" s="160">
        <f>ROUND(E62*J62,2)</f>
        <v>2475</v>
      </c>
      <c r="L62" s="160">
        <v>21</v>
      </c>
      <c r="M62" s="160">
        <f>G62*(1+L62/100)</f>
        <v>0</v>
      </c>
      <c r="N62" s="214">
        <v>0.1762</v>
      </c>
      <c r="O62" s="214">
        <f>ROUND(E62*N62,5)</f>
        <v>0.17444000000000001</v>
      </c>
      <c r="P62" s="214">
        <v>0</v>
      </c>
      <c r="Q62" s="221">
        <f>ROUND(E62*P62,2)</f>
        <v>0</v>
      </c>
      <c r="R62" s="144"/>
      <c r="S62" s="129"/>
      <c r="T62" s="130">
        <v>0</v>
      </c>
      <c r="U62" s="129">
        <f>ROUND(E62*T62,2)</f>
        <v>0</v>
      </c>
      <c r="V62" s="115"/>
      <c r="W62" s="115"/>
      <c r="X62" s="115"/>
      <c r="Y62" s="115"/>
      <c r="Z62" s="115"/>
      <c r="AA62" s="115"/>
      <c r="AB62" s="115"/>
      <c r="AC62" s="115"/>
      <c r="AD62" s="115"/>
      <c r="AE62" s="115" t="s">
        <v>79</v>
      </c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</row>
    <row r="63" spans="1:60" ht="12.75" customHeight="1" outlineLevel="1" x14ac:dyDescent="0.2">
      <c r="A63" s="177"/>
      <c r="B63" s="162"/>
      <c r="C63" s="353" t="s">
        <v>343</v>
      </c>
      <c r="D63" s="353"/>
      <c r="E63" s="353"/>
      <c r="F63" s="163"/>
      <c r="G63" s="163"/>
      <c r="H63" s="164"/>
      <c r="I63" s="164"/>
      <c r="J63" s="164"/>
      <c r="K63" s="164"/>
      <c r="L63" s="164"/>
      <c r="M63" s="164"/>
      <c r="N63" s="197"/>
      <c r="O63" s="197"/>
      <c r="P63" s="197"/>
      <c r="Q63" s="198"/>
      <c r="R63" s="144"/>
      <c r="S63" s="129"/>
      <c r="T63" s="130"/>
      <c r="U63" s="129"/>
      <c r="V63" s="115"/>
      <c r="W63" s="115"/>
      <c r="X63" s="115"/>
      <c r="Y63" s="115"/>
      <c r="Z63" s="115"/>
      <c r="AA63" s="115"/>
      <c r="AB63" s="115"/>
      <c r="AC63" s="115"/>
      <c r="AD63" s="115"/>
      <c r="AE63" s="115" t="s">
        <v>78</v>
      </c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23" t="str">
        <f>C63</f>
        <v>zazdění poloviny výdejního okna</v>
      </c>
      <c r="BB63" s="115"/>
      <c r="BC63" s="115"/>
      <c r="BD63" s="115"/>
      <c r="BE63" s="115"/>
      <c r="BF63" s="115"/>
      <c r="BG63" s="115"/>
      <c r="BH63" s="115"/>
    </row>
    <row r="64" spans="1:60" ht="12" customHeight="1" outlineLevel="1" x14ac:dyDescent="0.2">
      <c r="A64" s="116"/>
      <c r="B64" s="161"/>
      <c r="C64" s="199" t="s">
        <v>344</v>
      </c>
      <c r="D64" s="200"/>
      <c r="E64" s="201">
        <v>0.99</v>
      </c>
      <c r="F64" s="137"/>
      <c r="G64" s="137"/>
      <c r="H64" s="137"/>
      <c r="I64" s="137"/>
      <c r="J64" s="137"/>
      <c r="K64" s="137"/>
      <c r="L64" s="137"/>
      <c r="M64" s="137"/>
      <c r="N64" s="202"/>
      <c r="O64" s="202"/>
      <c r="P64" s="202"/>
      <c r="Q64" s="196"/>
      <c r="R64" s="129"/>
      <c r="S64" s="129"/>
      <c r="T64" s="130"/>
      <c r="U64" s="129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</row>
    <row r="65" spans="1:60" ht="12.75" customHeight="1" outlineLevel="1" x14ac:dyDescent="0.2">
      <c r="A65" s="176">
        <v>18</v>
      </c>
      <c r="B65" s="155" t="s">
        <v>584</v>
      </c>
      <c r="C65" s="156" t="s">
        <v>585</v>
      </c>
      <c r="D65" s="157" t="s">
        <v>84</v>
      </c>
      <c r="E65" s="158">
        <f>SUM(E67)</f>
        <v>4</v>
      </c>
      <c r="F65" s="159">
        <v>0</v>
      </c>
      <c r="G65" s="160">
        <f>SUM(E65*F65)</f>
        <v>0</v>
      </c>
      <c r="H65" s="160">
        <v>0</v>
      </c>
      <c r="I65" s="160">
        <f>ROUND(E65*H65,2)</f>
        <v>0</v>
      </c>
      <c r="J65" s="160">
        <v>2500</v>
      </c>
      <c r="K65" s="160">
        <f>ROUND(E65*J65,2)</f>
        <v>10000</v>
      </c>
      <c r="L65" s="160">
        <v>21</v>
      </c>
      <c r="M65" s="160">
        <f>G65*(1+L65/100)</f>
        <v>0</v>
      </c>
      <c r="N65" s="214">
        <v>5.6000000000000001E-2</v>
      </c>
      <c r="O65" s="214">
        <f>ROUND(E65*N65,5)</f>
        <v>0.224</v>
      </c>
      <c r="P65" s="214">
        <v>0</v>
      </c>
      <c r="Q65" s="221">
        <f>ROUND(E65*P65,2)</f>
        <v>0</v>
      </c>
      <c r="R65" s="144"/>
      <c r="S65" s="129"/>
      <c r="T65" s="130">
        <v>0</v>
      </c>
      <c r="U65" s="129">
        <f>ROUND(E65*T65,2)</f>
        <v>0</v>
      </c>
      <c r="V65" s="115"/>
      <c r="W65" s="115"/>
      <c r="X65" s="115"/>
      <c r="Y65" s="115"/>
      <c r="Z65" s="115"/>
      <c r="AA65" s="115"/>
      <c r="AB65" s="115"/>
      <c r="AC65" s="115"/>
      <c r="AD65" s="115"/>
      <c r="AE65" s="115" t="s">
        <v>79</v>
      </c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</row>
    <row r="66" spans="1:60" ht="12.75" customHeight="1" outlineLevel="1" x14ac:dyDescent="0.2">
      <c r="A66" s="177"/>
      <c r="B66" s="162"/>
      <c r="C66" s="353" t="s">
        <v>586</v>
      </c>
      <c r="D66" s="353"/>
      <c r="E66" s="353"/>
      <c r="F66" s="163"/>
      <c r="G66" s="163"/>
      <c r="H66" s="164"/>
      <c r="I66" s="164"/>
      <c r="J66" s="164"/>
      <c r="K66" s="164"/>
      <c r="L66" s="164"/>
      <c r="M66" s="164"/>
      <c r="N66" s="197"/>
      <c r="O66" s="197"/>
      <c r="P66" s="197"/>
      <c r="Q66" s="198"/>
      <c r="R66" s="144"/>
      <c r="S66" s="129"/>
      <c r="T66" s="130"/>
      <c r="U66" s="129"/>
      <c r="V66" s="115"/>
      <c r="W66" s="115"/>
      <c r="X66" s="115"/>
      <c r="Y66" s="115"/>
      <c r="Z66" s="115"/>
      <c r="AA66" s="115"/>
      <c r="AB66" s="115"/>
      <c r="AC66" s="115"/>
      <c r="AD66" s="115"/>
      <c r="AE66" s="115" t="s">
        <v>78</v>
      </c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23" t="str">
        <f>C66</f>
        <v>zazdění rýh poazení vodovodních a kanalizačních trubek</v>
      </c>
      <c r="BB66" s="115"/>
      <c r="BC66" s="115"/>
      <c r="BD66" s="115"/>
      <c r="BE66" s="115"/>
      <c r="BF66" s="115"/>
      <c r="BG66" s="115"/>
      <c r="BH66" s="115"/>
    </row>
    <row r="67" spans="1:60" ht="12" customHeight="1" outlineLevel="1" x14ac:dyDescent="0.2">
      <c r="A67" s="116"/>
      <c r="B67" s="161"/>
      <c r="C67" s="199" t="s">
        <v>587</v>
      </c>
      <c r="D67" s="200"/>
      <c r="E67" s="201">
        <v>4</v>
      </c>
      <c r="F67" s="137"/>
      <c r="G67" s="137"/>
      <c r="H67" s="137"/>
      <c r="I67" s="137"/>
      <c r="J67" s="137"/>
      <c r="K67" s="137"/>
      <c r="L67" s="137"/>
      <c r="M67" s="137"/>
      <c r="N67" s="202"/>
      <c r="O67" s="202"/>
      <c r="P67" s="202"/>
      <c r="Q67" s="196"/>
      <c r="R67" s="129"/>
      <c r="S67" s="129"/>
      <c r="T67" s="130"/>
      <c r="U67" s="129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</row>
    <row r="68" spans="1:60" ht="22.5" customHeight="1" outlineLevel="1" x14ac:dyDescent="0.2">
      <c r="A68" s="176">
        <v>19</v>
      </c>
      <c r="B68" s="155" t="s">
        <v>345</v>
      </c>
      <c r="C68" s="156" t="s">
        <v>346</v>
      </c>
      <c r="D68" s="157" t="s">
        <v>84</v>
      </c>
      <c r="E68" s="158">
        <f>SUM(E70:E70)</f>
        <v>46.07</v>
      </c>
      <c r="F68" s="159">
        <v>0</v>
      </c>
      <c r="G68" s="160">
        <f>SUM(E68*F68)</f>
        <v>0</v>
      </c>
      <c r="H68" s="160">
        <v>0</v>
      </c>
      <c r="I68" s="160">
        <f>ROUND(E68*H68,2)</f>
        <v>0</v>
      </c>
      <c r="J68" s="160">
        <v>2500</v>
      </c>
      <c r="K68" s="160">
        <f>ROUND(E68*J68,2)</f>
        <v>115175</v>
      </c>
      <c r="L68" s="160">
        <v>21</v>
      </c>
      <c r="M68" s="160">
        <f>G68*(1+L68/100)</f>
        <v>0</v>
      </c>
      <c r="N68" s="214">
        <v>5.1999999999999998E-3</v>
      </c>
      <c r="O68" s="214">
        <f>ROUND(E68*N68,5)</f>
        <v>0.23956</v>
      </c>
      <c r="P68" s="214">
        <v>0</v>
      </c>
      <c r="Q68" s="221">
        <f>ROUND(E68*P68,2)</f>
        <v>0</v>
      </c>
      <c r="R68" s="144"/>
      <c r="S68" s="129"/>
      <c r="T68" s="130">
        <v>0</v>
      </c>
      <c r="U68" s="129">
        <f>ROUND(E68*T68,2)</f>
        <v>0</v>
      </c>
      <c r="V68" s="115"/>
      <c r="W68" s="115"/>
      <c r="X68" s="115"/>
      <c r="Y68" s="115"/>
      <c r="Z68" s="115"/>
      <c r="AA68" s="115"/>
      <c r="AB68" s="115"/>
      <c r="AC68" s="115"/>
      <c r="AD68" s="115"/>
      <c r="AE68" s="115" t="s">
        <v>79</v>
      </c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</row>
    <row r="69" spans="1:60" ht="12.75" customHeight="1" outlineLevel="1" x14ac:dyDescent="0.2">
      <c r="A69" s="177"/>
      <c r="B69" s="162"/>
      <c r="C69" s="353" t="s">
        <v>347</v>
      </c>
      <c r="D69" s="353"/>
      <c r="E69" s="353"/>
      <c r="F69" s="163"/>
      <c r="G69" s="163"/>
      <c r="H69" s="164"/>
      <c r="I69" s="164"/>
      <c r="J69" s="164"/>
      <c r="K69" s="164"/>
      <c r="L69" s="164"/>
      <c r="M69" s="164"/>
      <c r="N69" s="197"/>
      <c r="O69" s="197"/>
      <c r="P69" s="197"/>
      <c r="Q69" s="198"/>
      <c r="R69" s="144"/>
      <c r="S69" s="129"/>
      <c r="T69" s="130"/>
      <c r="U69" s="129"/>
      <c r="V69" s="115"/>
      <c r="W69" s="115"/>
      <c r="X69" s="115"/>
      <c r="Y69" s="115"/>
      <c r="Z69" s="115"/>
      <c r="AA69" s="115"/>
      <c r="AB69" s="115"/>
      <c r="AC69" s="115"/>
      <c r="AD69" s="115"/>
      <c r="AE69" s="115" t="s">
        <v>78</v>
      </c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23" t="str">
        <f>C69</f>
        <v>oprava omítky stropů po elektroinstalaci</v>
      </c>
      <c r="BB69" s="115"/>
      <c r="BC69" s="115"/>
      <c r="BD69" s="115"/>
      <c r="BE69" s="115"/>
      <c r="BF69" s="115"/>
      <c r="BG69" s="115"/>
      <c r="BH69" s="115"/>
    </row>
    <row r="70" spans="1:60" ht="12" customHeight="1" outlineLevel="1" x14ac:dyDescent="0.2">
      <c r="A70" s="116"/>
      <c r="B70" s="161"/>
      <c r="C70" s="199" t="s">
        <v>348</v>
      </c>
      <c r="D70" s="200"/>
      <c r="E70" s="201">
        <v>46.07</v>
      </c>
      <c r="F70" s="137"/>
      <c r="G70" s="137"/>
      <c r="H70" s="137"/>
      <c r="I70" s="137"/>
      <c r="J70" s="137"/>
      <c r="K70" s="137"/>
      <c r="L70" s="137"/>
      <c r="M70" s="137"/>
      <c r="N70" s="202"/>
      <c r="O70" s="202"/>
      <c r="P70" s="202"/>
      <c r="Q70" s="196"/>
      <c r="R70" s="129"/>
      <c r="S70" s="129"/>
      <c r="T70" s="130"/>
      <c r="U70" s="129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</row>
    <row r="71" spans="1:60" ht="22.5" customHeight="1" outlineLevel="1" x14ac:dyDescent="0.2">
      <c r="A71" s="176">
        <v>20</v>
      </c>
      <c r="B71" s="155" t="s">
        <v>349</v>
      </c>
      <c r="C71" s="156" t="s">
        <v>350</v>
      </c>
      <c r="D71" s="157" t="s">
        <v>84</v>
      </c>
      <c r="E71" s="158">
        <f>SUM(E73:E73)</f>
        <v>205.26609999999999</v>
      </c>
      <c r="F71" s="159">
        <v>0</v>
      </c>
      <c r="G71" s="160">
        <f>SUM(E71*F71)</f>
        <v>0</v>
      </c>
      <c r="H71" s="160">
        <v>0</v>
      </c>
      <c r="I71" s="160">
        <f>ROUND(E71*H71,2)</f>
        <v>0</v>
      </c>
      <c r="J71" s="160">
        <v>2500</v>
      </c>
      <c r="K71" s="160">
        <f>ROUND(E71*J71,2)</f>
        <v>513165.25</v>
      </c>
      <c r="L71" s="160">
        <v>21</v>
      </c>
      <c r="M71" s="160">
        <f>G71*(1+L71/100)</f>
        <v>0</v>
      </c>
      <c r="N71" s="214">
        <v>1.5699999999999999E-2</v>
      </c>
      <c r="O71" s="214">
        <f>ROUND(E71*N71,5)</f>
        <v>3.22268</v>
      </c>
      <c r="P71" s="214">
        <v>0</v>
      </c>
      <c r="Q71" s="221">
        <f>ROUND(E71*P71,2)</f>
        <v>0</v>
      </c>
      <c r="R71" s="144"/>
      <c r="S71" s="129"/>
      <c r="T71" s="130">
        <v>0</v>
      </c>
      <c r="U71" s="129">
        <f>ROUND(E71*T71,2)</f>
        <v>0</v>
      </c>
      <c r="V71" s="115"/>
      <c r="W71" s="115"/>
      <c r="X71" s="115"/>
      <c r="Y71" s="115"/>
      <c r="Z71" s="115"/>
      <c r="AA71" s="115"/>
      <c r="AB71" s="115"/>
      <c r="AC71" s="115"/>
      <c r="AD71" s="115"/>
      <c r="AE71" s="115" t="s">
        <v>79</v>
      </c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</row>
    <row r="72" spans="1:60" ht="12.75" customHeight="1" outlineLevel="1" x14ac:dyDescent="0.2">
      <c r="A72" s="177"/>
      <c r="B72" s="162"/>
      <c r="C72" s="353" t="s">
        <v>351</v>
      </c>
      <c r="D72" s="353"/>
      <c r="E72" s="353"/>
      <c r="F72" s="163"/>
      <c r="G72" s="163"/>
      <c r="H72" s="164"/>
      <c r="I72" s="164"/>
      <c r="J72" s="164"/>
      <c r="K72" s="164"/>
      <c r="L72" s="164"/>
      <c r="M72" s="164"/>
      <c r="N72" s="197"/>
      <c r="O72" s="197"/>
      <c r="P72" s="197"/>
      <c r="Q72" s="198"/>
      <c r="R72" s="144"/>
      <c r="S72" s="129"/>
      <c r="T72" s="130"/>
      <c r="U72" s="129"/>
      <c r="V72" s="115"/>
      <c r="W72" s="115"/>
      <c r="X72" s="115"/>
      <c r="Y72" s="115"/>
      <c r="Z72" s="115"/>
      <c r="AA72" s="115"/>
      <c r="AB72" s="115"/>
      <c r="AC72" s="115"/>
      <c r="AD72" s="115"/>
      <c r="AE72" s="115" t="s">
        <v>78</v>
      </c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23" t="str">
        <f>C72</f>
        <v>oprava omítky stěn po elektroinstalaci a vodoinstalaci</v>
      </c>
      <c r="BB72" s="115"/>
      <c r="BC72" s="115"/>
      <c r="BD72" s="115"/>
      <c r="BE72" s="115"/>
      <c r="BF72" s="115"/>
      <c r="BG72" s="115"/>
      <c r="BH72" s="115"/>
    </row>
    <row r="73" spans="1:60" ht="12" customHeight="1" outlineLevel="1" x14ac:dyDescent="0.2">
      <c r="A73" s="116"/>
      <c r="B73" s="161"/>
      <c r="C73" s="199" t="s">
        <v>352</v>
      </c>
      <c r="D73" s="200"/>
      <c r="E73" s="201">
        <v>205.26609999999999</v>
      </c>
      <c r="F73" s="137"/>
      <c r="G73" s="137"/>
      <c r="H73" s="137"/>
      <c r="I73" s="137"/>
      <c r="J73" s="137"/>
      <c r="K73" s="137"/>
      <c r="L73" s="137"/>
      <c r="M73" s="137"/>
      <c r="N73" s="202"/>
      <c r="O73" s="202"/>
      <c r="P73" s="202"/>
      <c r="Q73" s="196"/>
      <c r="R73" s="129"/>
      <c r="S73" s="129"/>
      <c r="T73" s="130"/>
      <c r="U73" s="129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</row>
    <row r="74" spans="1:60" ht="22.5" customHeight="1" outlineLevel="1" x14ac:dyDescent="0.2">
      <c r="A74" s="176">
        <v>21</v>
      </c>
      <c r="B74" s="155" t="s">
        <v>182</v>
      </c>
      <c r="C74" s="156" t="s">
        <v>183</v>
      </c>
      <c r="D74" s="157" t="s">
        <v>85</v>
      </c>
      <c r="E74" s="158">
        <f>SUM(E76:E76)</f>
        <v>8</v>
      </c>
      <c r="F74" s="159">
        <v>0</v>
      </c>
      <c r="G74" s="160">
        <f>SUM(E74*F74)</f>
        <v>0</v>
      </c>
      <c r="H74" s="160">
        <v>0</v>
      </c>
      <c r="I74" s="160">
        <f>ROUND(E74*H74,2)</f>
        <v>0</v>
      </c>
      <c r="J74" s="160">
        <v>2500</v>
      </c>
      <c r="K74" s="160">
        <f>ROUND(E74*J74,2)</f>
        <v>20000</v>
      </c>
      <c r="L74" s="160">
        <v>21</v>
      </c>
      <c r="M74" s="160">
        <f>G74*(1+L74/100)</f>
        <v>0</v>
      </c>
      <c r="N74" s="214">
        <v>3.8899999999999997E-2</v>
      </c>
      <c r="O74" s="214">
        <f>ROUND(E74*N74,5)</f>
        <v>0.31119999999999998</v>
      </c>
      <c r="P74" s="214">
        <v>0</v>
      </c>
      <c r="Q74" s="221">
        <f>ROUND(E74*P74,2)</f>
        <v>0</v>
      </c>
      <c r="R74" s="144"/>
      <c r="S74" s="129"/>
      <c r="T74" s="130">
        <v>0</v>
      </c>
      <c r="U74" s="129">
        <f>ROUND(E74*T74,2)</f>
        <v>0</v>
      </c>
      <c r="V74" s="115"/>
      <c r="W74" s="115"/>
      <c r="X74" s="115"/>
      <c r="Y74" s="115"/>
      <c r="Z74" s="115"/>
      <c r="AA74" s="115"/>
      <c r="AB74" s="115"/>
      <c r="AC74" s="115"/>
      <c r="AD74" s="115"/>
      <c r="AE74" s="115" t="s">
        <v>79</v>
      </c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</row>
    <row r="75" spans="1:60" ht="12.75" customHeight="1" outlineLevel="1" x14ac:dyDescent="0.2">
      <c r="A75" s="177"/>
      <c r="B75" s="162"/>
      <c r="C75" s="353" t="s">
        <v>353</v>
      </c>
      <c r="D75" s="353"/>
      <c r="E75" s="353"/>
      <c r="F75" s="163"/>
      <c r="G75" s="163"/>
      <c r="H75" s="164"/>
      <c r="I75" s="164"/>
      <c r="J75" s="164"/>
      <c r="K75" s="164"/>
      <c r="L75" s="164"/>
      <c r="M75" s="164"/>
      <c r="N75" s="197"/>
      <c r="O75" s="197"/>
      <c r="P75" s="197"/>
      <c r="Q75" s="198"/>
      <c r="R75" s="144"/>
      <c r="S75" s="129"/>
      <c r="T75" s="130"/>
      <c r="U75" s="129"/>
      <c r="V75" s="115"/>
      <c r="W75" s="115"/>
      <c r="X75" s="115"/>
      <c r="Y75" s="115"/>
      <c r="Z75" s="115"/>
      <c r="AA75" s="115"/>
      <c r="AB75" s="115"/>
      <c r="AC75" s="115"/>
      <c r="AD75" s="115"/>
      <c r="AE75" s="115" t="s">
        <v>78</v>
      </c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23" t="str">
        <f>C75</f>
        <v>zvýšené dělící příčky</v>
      </c>
      <c r="BB75" s="115"/>
      <c r="BC75" s="115"/>
      <c r="BD75" s="115"/>
      <c r="BE75" s="115"/>
      <c r="BF75" s="115"/>
      <c r="BG75" s="115"/>
      <c r="BH75" s="115"/>
    </row>
    <row r="76" spans="1:60" ht="12" customHeight="1" outlineLevel="1" x14ac:dyDescent="0.2">
      <c r="A76" s="116"/>
      <c r="B76" s="161"/>
      <c r="C76" s="199">
        <v>8</v>
      </c>
      <c r="D76" s="200"/>
      <c r="E76" s="201">
        <v>8</v>
      </c>
      <c r="F76" s="137"/>
      <c r="G76" s="137"/>
      <c r="H76" s="137"/>
      <c r="I76" s="137"/>
      <c r="J76" s="137"/>
      <c r="K76" s="137"/>
      <c r="L76" s="137"/>
      <c r="M76" s="137"/>
      <c r="N76" s="202"/>
      <c r="O76" s="202"/>
      <c r="P76" s="202"/>
      <c r="Q76" s="196"/>
      <c r="R76" s="129"/>
      <c r="S76" s="129"/>
      <c r="T76" s="130"/>
      <c r="U76" s="129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</row>
    <row r="77" spans="1:60" ht="22.5" customHeight="1" outlineLevel="1" x14ac:dyDescent="0.2">
      <c r="A77" s="176">
        <v>22</v>
      </c>
      <c r="B77" s="155" t="s">
        <v>180</v>
      </c>
      <c r="C77" s="156" t="s">
        <v>181</v>
      </c>
      <c r="D77" s="157" t="s">
        <v>85</v>
      </c>
      <c r="E77" s="158">
        <f>SUM(E79:E79)</f>
        <v>2</v>
      </c>
      <c r="F77" s="159">
        <v>0</v>
      </c>
      <c r="G77" s="160">
        <f>SUM(E77*F77)</f>
        <v>0</v>
      </c>
      <c r="H77" s="160">
        <v>0</v>
      </c>
      <c r="I77" s="160">
        <f>ROUND(E77*H77,2)</f>
        <v>0</v>
      </c>
      <c r="J77" s="160">
        <v>2500</v>
      </c>
      <c r="K77" s="160">
        <f>ROUND(E77*J77,2)</f>
        <v>5000</v>
      </c>
      <c r="L77" s="160">
        <v>21</v>
      </c>
      <c r="M77" s="160">
        <f>G77*(1+L77/100)</f>
        <v>0</v>
      </c>
      <c r="N77" s="214">
        <v>4.1500000000000002E-2</v>
      </c>
      <c r="O77" s="214">
        <f>ROUND(E77*N77,5)</f>
        <v>8.3000000000000004E-2</v>
      </c>
      <c r="P77" s="214">
        <v>0</v>
      </c>
      <c r="Q77" s="221">
        <f>ROUND(E77*P77,2)</f>
        <v>0</v>
      </c>
      <c r="R77" s="144"/>
      <c r="S77" s="129"/>
      <c r="T77" s="130">
        <v>0</v>
      </c>
      <c r="U77" s="129">
        <f>ROUND(E77*T77,2)</f>
        <v>0</v>
      </c>
      <c r="V77" s="115"/>
      <c r="W77" s="115"/>
      <c r="X77" s="115"/>
      <c r="Y77" s="115"/>
      <c r="Z77" s="115"/>
      <c r="AA77" s="115"/>
      <c r="AB77" s="115"/>
      <c r="AC77" s="115"/>
      <c r="AD77" s="115"/>
      <c r="AE77" s="115" t="s">
        <v>79</v>
      </c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</row>
    <row r="78" spans="1:60" ht="12.75" customHeight="1" outlineLevel="1" x14ac:dyDescent="0.2">
      <c r="A78" s="177"/>
      <c r="B78" s="162"/>
      <c r="C78" s="353" t="s">
        <v>354</v>
      </c>
      <c r="D78" s="353"/>
      <c r="E78" s="353"/>
      <c r="F78" s="163"/>
      <c r="G78" s="163"/>
      <c r="H78" s="164"/>
      <c r="I78" s="164"/>
      <c r="J78" s="164"/>
      <c r="K78" s="164"/>
      <c r="L78" s="164"/>
      <c r="M78" s="164"/>
      <c r="N78" s="197"/>
      <c r="O78" s="197"/>
      <c r="P78" s="197"/>
      <c r="Q78" s="198"/>
      <c r="R78" s="144"/>
      <c r="S78" s="129"/>
      <c r="T78" s="130"/>
      <c r="U78" s="129"/>
      <c r="V78" s="115"/>
      <c r="W78" s="115"/>
      <c r="X78" s="115"/>
      <c r="Y78" s="115"/>
      <c r="Z78" s="115"/>
      <c r="AA78" s="115"/>
      <c r="AB78" s="115"/>
      <c r="AC78" s="115"/>
      <c r="AD78" s="115"/>
      <c r="AE78" s="115" t="s">
        <v>78</v>
      </c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23" t="str">
        <f>C78</f>
        <v>plocha osazených nových překladů</v>
      </c>
      <c r="BB78" s="115"/>
      <c r="BC78" s="115"/>
      <c r="BD78" s="115"/>
      <c r="BE78" s="115"/>
      <c r="BF78" s="115"/>
      <c r="BG78" s="115"/>
      <c r="BH78" s="115"/>
    </row>
    <row r="79" spans="1:60" ht="12" customHeight="1" outlineLevel="1" x14ac:dyDescent="0.2">
      <c r="A79" s="116"/>
      <c r="B79" s="161"/>
      <c r="C79" s="199">
        <v>2</v>
      </c>
      <c r="D79" s="200"/>
      <c r="E79" s="201">
        <v>2</v>
      </c>
      <c r="F79" s="137"/>
      <c r="G79" s="137"/>
      <c r="H79" s="137"/>
      <c r="I79" s="137"/>
      <c r="J79" s="137"/>
      <c r="K79" s="137"/>
      <c r="L79" s="137"/>
      <c r="M79" s="137"/>
      <c r="N79" s="202"/>
      <c r="O79" s="202"/>
      <c r="P79" s="202"/>
      <c r="Q79" s="196"/>
      <c r="R79" s="129"/>
      <c r="S79" s="129"/>
      <c r="T79" s="130"/>
      <c r="U79" s="129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</row>
    <row r="80" spans="1:60" ht="12.75" customHeight="1" outlineLevel="1" x14ac:dyDescent="0.2">
      <c r="A80" s="176">
        <v>23</v>
      </c>
      <c r="B80" s="155" t="s">
        <v>355</v>
      </c>
      <c r="C80" s="156" t="s">
        <v>356</v>
      </c>
      <c r="D80" s="157" t="s">
        <v>84</v>
      </c>
      <c r="E80" s="158">
        <f>SUM(E82:E82)</f>
        <v>46.01</v>
      </c>
      <c r="F80" s="159">
        <v>0</v>
      </c>
      <c r="G80" s="160">
        <f>SUM(E80*F80)</f>
        <v>0</v>
      </c>
      <c r="H80" s="160">
        <v>0</v>
      </c>
      <c r="I80" s="160">
        <f>ROUND(E80*H80,2)</f>
        <v>0</v>
      </c>
      <c r="J80" s="160">
        <v>2500</v>
      </c>
      <c r="K80" s="160">
        <f>ROUND(E80*J80,2)</f>
        <v>115025</v>
      </c>
      <c r="L80" s="160">
        <v>21</v>
      </c>
      <c r="M80" s="160">
        <f>G80*(1+L80/100)</f>
        <v>0</v>
      </c>
      <c r="N80" s="214">
        <v>2.5999999999999998E-4</v>
      </c>
      <c r="O80" s="214">
        <f>ROUND(E80*N80,5)</f>
        <v>1.196E-2</v>
      </c>
      <c r="P80" s="214">
        <v>0</v>
      </c>
      <c r="Q80" s="221">
        <f>ROUND(E80*P80,2)</f>
        <v>0</v>
      </c>
      <c r="R80" s="144"/>
      <c r="S80" s="129"/>
      <c r="T80" s="130">
        <v>0</v>
      </c>
      <c r="U80" s="129">
        <f>ROUND(E80*T80,2)</f>
        <v>0</v>
      </c>
      <c r="V80" s="115"/>
      <c r="W80" s="115"/>
      <c r="X80" s="115"/>
      <c r="Y80" s="115"/>
      <c r="Z80" s="115"/>
      <c r="AA80" s="115"/>
      <c r="AB80" s="115"/>
      <c r="AC80" s="115"/>
      <c r="AD80" s="115"/>
      <c r="AE80" s="115" t="s">
        <v>79</v>
      </c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</row>
    <row r="81" spans="1:60" ht="12.75" customHeight="1" outlineLevel="1" x14ac:dyDescent="0.2">
      <c r="A81" s="177"/>
      <c r="B81" s="162"/>
      <c r="C81" s="353" t="s">
        <v>357</v>
      </c>
      <c r="D81" s="353"/>
      <c r="E81" s="353"/>
      <c r="F81" s="163"/>
      <c r="G81" s="163"/>
      <c r="H81" s="164"/>
      <c r="I81" s="164"/>
      <c r="J81" s="164"/>
      <c r="K81" s="164"/>
      <c r="L81" s="164"/>
      <c r="M81" s="164"/>
      <c r="N81" s="197"/>
      <c r="O81" s="197"/>
      <c r="P81" s="197"/>
      <c r="Q81" s="198"/>
      <c r="R81" s="144"/>
      <c r="S81" s="129"/>
      <c r="T81" s="130"/>
      <c r="U81" s="129"/>
      <c r="V81" s="115"/>
      <c r="W81" s="115"/>
      <c r="X81" s="115"/>
      <c r="Y81" s="115"/>
      <c r="Z81" s="115"/>
      <c r="AA81" s="115"/>
      <c r="AB81" s="115"/>
      <c r="AC81" s="115"/>
      <c r="AD81" s="115"/>
      <c r="AE81" s="115" t="s">
        <v>78</v>
      </c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23" t="str">
        <f>C81</f>
        <v>penetrace ploch před štukováním</v>
      </c>
      <c r="BB81" s="115"/>
      <c r="BC81" s="115"/>
      <c r="BD81" s="115"/>
      <c r="BE81" s="115"/>
      <c r="BF81" s="115"/>
      <c r="BG81" s="115"/>
      <c r="BH81" s="115"/>
    </row>
    <row r="82" spans="1:60" ht="12" customHeight="1" outlineLevel="1" x14ac:dyDescent="0.2">
      <c r="A82" s="116"/>
      <c r="B82" s="161"/>
      <c r="C82" s="199">
        <v>46.01</v>
      </c>
      <c r="D82" s="200"/>
      <c r="E82" s="201">
        <v>46.01</v>
      </c>
      <c r="F82" s="137"/>
      <c r="G82" s="137"/>
      <c r="H82" s="137"/>
      <c r="I82" s="137"/>
      <c r="J82" s="137"/>
      <c r="K82" s="137"/>
      <c r="L82" s="137"/>
      <c r="M82" s="137"/>
      <c r="N82" s="202"/>
      <c r="O82" s="202"/>
      <c r="P82" s="202"/>
      <c r="Q82" s="196"/>
      <c r="R82" s="129"/>
      <c r="S82" s="129"/>
      <c r="T82" s="130"/>
      <c r="U82" s="129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</row>
    <row r="83" spans="1:60" ht="12.75" customHeight="1" outlineLevel="1" x14ac:dyDescent="0.2">
      <c r="A83" s="176">
        <v>24</v>
      </c>
      <c r="B83" s="155" t="s">
        <v>358</v>
      </c>
      <c r="C83" s="156" t="s">
        <v>359</v>
      </c>
      <c r="D83" s="157" t="s">
        <v>84</v>
      </c>
      <c r="E83" s="158">
        <f>SUM(E85:E85)</f>
        <v>61.314100000000003</v>
      </c>
      <c r="F83" s="159">
        <v>0</v>
      </c>
      <c r="G83" s="160">
        <f>SUM(E83*F83)</f>
        <v>0</v>
      </c>
      <c r="H83" s="160">
        <v>0</v>
      </c>
      <c r="I83" s="160">
        <f>ROUND(E83*H83,2)</f>
        <v>0</v>
      </c>
      <c r="J83" s="160">
        <v>2500</v>
      </c>
      <c r="K83" s="160">
        <f>ROUND(E83*J83,2)</f>
        <v>153285.25</v>
      </c>
      <c r="L83" s="160">
        <v>21</v>
      </c>
      <c r="M83" s="160">
        <f>G83*(1+L83/100)</f>
        <v>0</v>
      </c>
      <c r="N83" s="214">
        <v>2.5999999999999998E-4</v>
      </c>
      <c r="O83" s="214">
        <f>ROUND(E83*N83,5)</f>
        <v>1.5939999999999999E-2</v>
      </c>
      <c r="P83" s="214">
        <v>0</v>
      </c>
      <c r="Q83" s="221">
        <f>ROUND(E83*P83,2)</f>
        <v>0</v>
      </c>
      <c r="R83" s="144"/>
      <c r="S83" s="129"/>
      <c r="T83" s="130">
        <v>0</v>
      </c>
      <c r="U83" s="129">
        <f>ROUND(E83*T83,2)</f>
        <v>0</v>
      </c>
      <c r="V83" s="115"/>
      <c r="W83" s="115"/>
      <c r="X83" s="115"/>
      <c r="Y83" s="115"/>
      <c r="Z83" s="115"/>
      <c r="AA83" s="115"/>
      <c r="AB83" s="115"/>
      <c r="AC83" s="115"/>
      <c r="AD83" s="115"/>
      <c r="AE83" s="115" t="s">
        <v>79</v>
      </c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</row>
    <row r="84" spans="1:60" ht="12.75" customHeight="1" outlineLevel="1" x14ac:dyDescent="0.2">
      <c r="A84" s="177"/>
      <c r="B84" s="162"/>
      <c r="C84" s="353" t="s">
        <v>357</v>
      </c>
      <c r="D84" s="353"/>
      <c r="E84" s="353"/>
      <c r="F84" s="163"/>
      <c r="G84" s="163"/>
      <c r="H84" s="164"/>
      <c r="I84" s="164"/>
      <c r="J84" s="164"/>
      <c r="K84" s="164"/>
      <c r="L84" s="164"/>
      <c r="M84" s="164"/>
      <c r="N84" s="197"/>
      <c r="O84" s="197"/>
      <c r="P84" s="197"/>
      <c r="Q84" s="198"/>
      <c r="R84" s="144"/>
      <c r="S84" s="129"/>
      <c r="T84" s="130"/>
      <c r="U84" s="129"/>
      <c r="V84" s="115"/>
      <c r="W84" s="115"/>
      <c r="X84" s="115"/>
      <c r="Y84" s="115"/>
      <c r="Z84" s="115"/>
      <c r="AA84" s="115"/>
      <c r="AB84" s="115"/>
      <c r="AC84" s="115"/>
      <c r="AD84" s="115"/>
      <c r="AE84" s="115" t="s">
        <v>78</v>
      </c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23" t="str">
        <f>C84</f>
        <v>penetrace ploch před štukováním</v>
      </c>
      <c r="BB84" s="115"/>
      <c r="BC84" s="115"/>
      <c r="BD84" s="115"/>
      <c r="BE84" s="115"/>
      <c r="BF84" s="115"/>
      <c r="BG84" s="115"/>
      <c r="BH84" s="115"/>
    </row>
    <row r="85" spans="1:60" ht="12" customHeight="1" outlineLevel="1" x14ac:dyDescent="0.2">
      <c r="A85" s="116"/>
      <c r="B85" s="161"/>
      <c r="C85" s="199">
        <v>61.314100000000003</v>
      </c>
      <c r="D85" s="200"/>
      <c r="E85" s="201">
        <v>61.314100000000003</v>
      </c>
      <c r="F85" s="137"/>
      <c r="G85" s="137"/>
      <c r="H85" s="137"/>
      <c r="I85" s="137"/>
      <c r="J85" s="137"/>
      <c r="K85" s="137"/>
      <c r="L85" s="137"/>
      <c r="M85" s="137"/>
      <c r="N85" s="202"/>
      <c r="O85" s="202"/>
      <c r="P85" s="202"/>
      <c r="Q85" s="196"/>
      <c r="R85" s="129"/>
      <c r="S85" s="129"/>
      <c r="T85" s="130"/>
      <c r="U85" s="129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</row>
    <row r="86" spans="1:60" ht="12.75" customHeight="1" outlineLevel="1" x14ac:dyDescent="0.2">
      <c r="A86" s="176">
        <v>25</v>
      </c>
      <c r="B86" s="155" t="s">
        <v>360</v>
      </c>
      <c r="C86" s="156" t="s">
        <v>361</v>
      </c>
      <c r="D86" s="157" t="s">
        <v>84</v>
      </c>
      <c r="E86" s="158">
        <f>SUM(E87:E87)</f>
        <v>46.01</v>
      </c>
      <c r="F86" s="159">
        <v>0</v>
      </c>
      <c r="G86" s="160">
        <f>SUM(E86*F86)</f>
        <v>0</v>
      </c>
      <c r="H86" s="160">
        <v>0</v>
      </c>
      <c r="I86" s="160">
        <f>ROUND(E86*H86,2)</f>
        <v>0</v>
      </c>
      <c r="J86" s="160">
        <v>2500</v>
      </c>
      <c r="K86" s="160">
        <f>ROUND(E86*J86,2)</f>
        <v>115025</v>
      </c>
      <c r="L86" s="160">
        <v>21</v>
      </c>
      <c r="M86" s="160">
        <f>G86*(1+L86/100)</f>
        <v>0</v>
      </c>
      <c r="N86" s="214">
        <v>4.0000000000000001E-3</v>
      </c>
      <c r="O86" s="214">
        <f>ROUND(E86*N86,5)</f>
        <v>0.18404000000000001</v>
      </c>
      <c r="P86" s="214">
        <v>0</v>
      </c>
      <c r="Q86" s="221">
        <f>ROUND(E86*P86,2)</f>
        <v>0</v>
      </c>
      <c r="R86" s="144"/>
      <c r="S86" s="129"/>
      <c r="T86" s="130">
        <v>0</v>
      </c>
      <c r="U86" s="129">
        <f>ROUND(E86*T86,2)</f>
        <v>0</v>
      </c>
      <c r="V86" s="115"/>
      <c r="W86" s="115"/>
      <c r="X86" s="115"/>
      <c r="Y86" s="115"/>
      <c r="Z86" s="115"/>
      <c r="AA86" s="115"/>
      <c r="AB86" s="115"/>
      <c r="AC86" s="115"/>
      <c r="AD86" s="115"/>
      <c r="AE86" s="115" t="s">
        <v>79</v>
      </c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</row>
    <row r="87" spans="1:60" ht="12" customHeight="1" outlineLevel="1" x14ac:dyDescent="0.2">
      <c r="A87" s="116"/>
      <c r="B87" s="161"/>
      <c r="C87" s="199">
        <v>46.01</v>
      </c>
      <c r="D87" s="200"/>
      <c r="E87" s="201">
        <v>46.01</v>
      </c>
      <c r="F87" s="137"/>
      <c r="G87" s="137"/>
      <c r="H87" s="137"/>
      <c r="I87" s="137"/>
      <c r="J87" s="137"/>
      <c r="K87" s="137"/>
      <c r="L87" s="137"/>
      <c r="M87" s="137"/>
      <c r="N87" s="202"/>
      <c r="O87" s="202"/>
      <c r="P87" s="202"/>
      <c r="Q87" s="196"/>
      <c r="R87" s="129"/>
      <c r="S87" s="129"/>
      <c r="T87" s="130"/>
      <c r="U87" s="129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</row>
    <row r="88" spans="1:60" ht="12.75" customHeight="1" outlineLevel="1" x14ac:dyDescent="0.2">
      <c r="A88" s="176">
        <v>26</v>
      </c>
      <c r="B88" s="155" t="s">
        <v>362</v>
      </c>
      <c r="C88" s="156" t="s">
        <v>363</v>
      </c>
      <c r="D88" s="157" t="s">
        <v>84</v>
      </c>
      <c r="E88" s="158">
        <f>SUM(E89:E89)</f>
        <v>61.314100000000003</v>
      </c>
      <c r="F88" s="159">
        <v>0</v>
      </c>
      <c r="G88" s="160">
        <f>SUM(E88*F88)</f>
        <v>0</v>
      </c>
      <c r="H88" s="160">
        <v>0</v>
      </c>
      <c r="I88" s="160">
        <f>ROUND(E88*H88,2)</f>
        <v>0</v>
      </c>
      <c r="J88" s="160">
        <v>2500</v>
      </c>
      <c r="K88" s="160">
        <f>ROUND(E88*J88,2)</f>
        <v>153285.25</v>
      </c>
      <c r="L88" s="160">
        <v>21</v>
      </c>
      <c r="M88" s="160">
        <f>G88*(1+L88/100)</f>
        <v>0</v>
      </c>
      <c r="N88" s="214">
        <v>4.0000000000000001E-3</v>
      </c>
      <c r="O88" s="214">
        <f>ROUND(E88*N88,5)</f>
        <v>0.24526000000000001</v>
      </c>
      <c r="P88" s="214">
        <v>0</v>
      </c>
      <c r="Q88" s="221">
        <f>ROUND(E88*P88,2)</f>
        <v>0</v>
      </c>
      <c r="R88" s="144"/>
      <c r="S88" s="129"/>
      <c r="T88" s="130">
        <v>0</v>
      </c>
      <c r="U88" s="129">
        <f>ROUND(E88*T88,2)</f>
        <v>0</v>
      </c>
      <c r="V88" s="115"/>
      <c r="W88" s="115"/>
      <c r="X88" s="115"/>
      <c r="Y88" s="115"/>
      <c r="Z88" s="115"/>
      <c r="AA88" s="115"/>
      <c r="AB88" s="115"/>
      <c r="AC88" s="115"/>
      <c r="AD88" s="115"/>
      <c r="AE88" s="115" t="s">
        <v>79</v>
      </c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</row>
    <row r="89" spans="1:60" ht="12" customHeight="1" outlineLevel="1" x14ac:dyDescent="0.2">
      <c r="A89" s="116"/>
      <c r="B89" s="161"/>
      <c r="C89" s="199">
        <v>61.314100000000003</v>
      </c>
      <c r="D89" s="200"/>
      <c r="E89" s="201">
        <v>61.314100000000003</v>
      </c>
      <c r="F89" s="137"/>
      <c r="G89" s="137"/>
      <c r="H89" s="137"/>
      <c r="I89" s="137"/>
      <c r="J89" s="137"/>
      <c r="K89" s="137"/>
      <c r="L89" s="137"/>
      <c r="M89" s="137"/>
      <c r="N89" s="202"/>
      <c r="O89" s="202"/>
      <c r="P89" s="202"/>
      <c r="Q89" s="196"/>
      <c r="R89" s="129"/>
      <c r="S89" s="129"/>
      <c r="T89" s="130"/>
      <c r="U89" s="129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</row>
    <row r="90" spans="1:60" ht="12.75" customHeight="1" outlineLevel="1" x14ac:dyDescent="0.2">
      <c r="A90" s="176">
        <v>27</v>
      </c>
      <c r="B90" s="155" t="s">
        <v>192</v>
      </c>
      <c r="C90" s="156" t="s">
        <v>193</v>
      </c>
      <c r="D90" s="157" t="s">
        <v>84</v>
      </c>
      <c r="E90" s="158">
        <f>SUM(E92:E92)</f>
        <v>15.57</v>
      </c>
      <c r="F90" s="159">
        <v>0</v>
      </c>
      <c r="G90" s="160">
        <f>SUM(E90*F90)</f>
        <v>0</v>
      </c>
      <c r="H90" s="160">
        <v>0</v>
      </c>
      <c r="I90" s="160">
        <f>ROUND(E90*H90,2)</f>
        <v>0</v>
      </c>
      <c r="J90" s="160">
        <v>2500</v>
      </c>
      <c r="K90" s="160">
        <f>ROUND(E90*J90,2)</f>
        <v>38925</v>
      </c>
      <c r="L90" s="160">
        <v>21</v>
      </c>
      <c r="M90" s="160">
        <f>G90*(1+L90/100)</f>
        <v>0</v>
      </c>
      <c r="N90" s="214">
        <v>2.0400000000000001E-2</v>
      </c>
      <c r="O90" s="214">
        <f>ROUND(E90*N90,5)</f>
        <v>0.31763000000000002</v>
      </c>
      <c r="P90" s="214">
        <v>0</v>
      </c>
      <c r="Q90" s="221">
        <f>ROUND(E90*P90,2)</f>
        <v>0</v>
      </c>
      <c r="R90" s="144"/>
      <c r="S90" s="129"/>
      <c r="T90" s="130">
        <v>0</v>
      </c>
      <c r="U90" s="129">
        <f>ROUND(E90*T90,2)</f>
        <v>0</v>
      </c>
      <c r="V90" s="115"/>
      <c r="W90" s="115"/>
      <c r="X90" s="115"/>
      <c r="Y90" s="115"/>
      <c r="Z90" s="115"/>
      <c r="AA90" s="115"/>
      <c r="AB90" s="115"/>
      <c r="AC90" s="115"/>
      <c r="AD90" s="115"/>
      <c r="AE90" s="115" t="s">
        <v>79</v>
      </c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</row>
    <row r="91" spans="1:60" ht="12.75" customHeight="1" outlineLevel="1" x14ac:dyDescent="0.2">
      <c r="A91" s="177"/>
      <c r="B91" s="162"/>
      <c r="C91" s="353" t="s">
        <v>364</v>
      </c>
      <c r="D91" s="353"/>
      <c r="E91" s="353"/>
      <c r="F91" s="163"/>
      <c r="G91" s="163"/>
      <c r="H91" s="164"/>
      <c r="I91" s="164"/>
      <c r="J91" s="164"/>
      <c r="K91" s="164"/>
      <c r="L91" s="164"/>
      <c r="M91" s="164"/>
      <c r="N91" s="197"/>
      <c r="O91" s="197"/>
      <c r="P91" s="197"/>
      <c r="Q91" s="198"/>
      <c r="R91" s="144"/>
      <c r="S91" s="129"/>
      <c r="T91" s="130"/>
      <c r="U91" s="129"/>
      <c r="V91" s="115"/>
      <c r="W91" s="115"/>
      <c r="X91" s="115"/>
      <c r="Y91" s="115"/>
      <c r="Z91" s="115"/>
      <c r="AA91" s="115"/>
      <c r="AB91" s="115"/>
      <c r="AC91" s="115"/>
      <c r="AD91" s="115"/>
      <c r="AE91" s="115" t="s">
        <v>78</v>
      </c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23" t="str">
        <f>C91</f>
        <v>vyrovnání podlah na WC</v>
      </c>
      <c r="BB91" s="115"/>
      <c r="BC91" s="115"/>
      <c r="BD91" s="115"/>
      <c r="BE91" s="115"/>
      <c r="BF91" s="115"/>
      <c r="BG91" s="115"/>
      <c r="BH91" s="115"/>
    </row>
    <row r="92" spans="1:60" ht="12" customHeight="1" outlineLevel="1" x14ac:dyDescent="0.2">
      <c r="A92" s="116"/>
      <c r="B92" s="161"/>
      <c r="C92" s="222" t="s">
        <v>144</v>
      </c>
      <c r="D92" s="200"/>
      <c r="E92" s="201">
        <v>15.57</v>
      </c>
      <c r="F92" s="137"/>
      <c r="G92" s="137"/>
      <c r="H92" s="137"/>
      <c r="I92" s="137"/>
      <c r="J92" s="137"/>
      <c r="K92" s="137"/>
      <c r="L92" s="137"/>
      <c r="M92" s="137"/>
      <c r="N92" s="202"/>
      <c r="O92" s="202"/>
      <c r="P92" s="202"/>
      <c r="Q92" s="196"/>
      <c r="R92" s="129"/>
      <c r="S92" s="129"/>
      <c r="T92" s="130"/>
      <c r="U92" s="129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</row>
    <row r="93" spans="1:60" x14ac:dyDescent="0.2">
      <c r="A93" s="149" t="s">
        <v>75</v>
      </c>
      <c r="B93" s="150" t="s">
        <v>186</v>
      </c>
      <c r="C93" s="151" t="s">
        <v>187</v>
      </c>
      <c r="D93" s="152"/>
      <c r="E93" s="153"/>
      <c r="F93" s="154"/>
      <c r="G93" s="154">
        <f>SUM(G94)</f>
        <v>0</v>
      </c>
      <c r="H93" s="154"/>
      <c r="I93" s="154">
        <f>SUM(I94:I269)</f>
        <v>0</v>
      </c>
      <c r="J93" s="154"/>
      <c r="K93" s="154">
        <f>SUM(K94:K269)</f>
        <v>269405765.04000002</v>
      </c>
      <c r="L93" s="154"/>
      <c r="M93" s="154">
        <f>SUM(M94:M269)</f>
        <v>0</v>
      </c>
      <c r="N93" s="212"/>
      <c r="O93" s="212">
        <f>SUM(O94)</f>
        <v>1.83E-3</v>
      </c>
      <c r="P93" s="212"/>
      <c r="Q93" s="212">
        <f>SUM(Q94)</f>
        <v>0</v>
      </c>
      <c r="R93" s="127"/>
      <c r="S93" s="127"/>
      <c r="T93" s="128"/>
      <c r="U93" s="127">
        <f>SUM(U94:U269)</f>
        <v>0</v>
      </c>
      <c r="AE93" t="s">
        <v>76</v>
      </c>
    </row>
    <row r="94" spans="1:60" ht="22.5" customHeight="1" outlineLevel="1" x14ac:dyDescent="0.2">
      <c r="A94" s="174">
        <v>28</v>
      </c>
      <c r="B94" s="167" t="s">
        <v>188</v>
      </c>
      <c r="C94" s="168" t="s">
        <v>189</v>
      </c>
      <c r="D94" s="169" t="s">
        <v>84</v>
      </c>
      <c r="E94" s="170">
        <f>SUM(E95:E95)</f>
        <v>45.78</v>
      </c>
      <c r="F94" s="171">
        <v>0</v>
      </c>
      <c r="G94" s="172">
        <f>ROUND(E94*F94,2)</f>
        <v>0</v>
      </c>
      <c r="H94" s="172">
        <v>0</v>
      </c>
      <c r="I94" s="172">
        <f>ROUND(E94*H94,2)</f>
        <v>0</v>
      </c>
      <c r="J94" s="172">
        <v>2500</v>
      </c>
      <c r="K94" s="172">
        <f>ROUND(E94*J94,2)</f>
        <v>114450</v>
      </c>
      <c r="L94" s="172">
        <v>21</v>
      </c>
      <c r="M94" s="172">
        <f>G94*(1+L94/100)</f>
        <v>0</v>
      </c>
      <c r="N94" s="213">
        <v>4.0000000000000003E-5</v>
      </c>
      <c r="O94" s="213">
        <f>ROUND(E94*N94,5)</f>
        <v>1.83E-3</v>
      </c>
      <c r="P94" s="213">
        <v>0</v>
      </c>
      <c r="Q94" s="220">
        <f>ROUND(E94*P94,2)</f>
        <v>0</v>
      </c>
      <c r="R94" s="144"/>
      <c r="S94" s="129"/>
      <c r="T94" s="130">
        <v>0</v>
      </c>
      <c r="U94" s="129">
        <f>ROUND(E94*T94,2)</f>
        <v>0</v>
      </c>
      <c r="V94" s="115"/>
      <c r="W94" s="115"/>
      <c r="X94" s="115"/>
      <c r="Y94" s="115"/>
      <c r="Z94" s="115"/>
      <c r="AA94" s="115"/>
      <c r="AB94" s="115"/>
      <c r="AC94" s="115"/>
      <c r="AD94" s="115"/>
      <c r="AE94" s="115" t="s">
        <v>79</v>
      </c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</row>
    <row r="95" spans="1:60" ht="12" customHeight="1" outlineLevel="1" x14ac:dyDescent="0.2">
      <c r="A95" s="116"/>
      <c r="B95" s="161"/>
      <c r="C95" s="199">
        <v>45.78</v>
      </c>
      <c r="D95" s="200"/>
      <c r="E95" s="201">
        <v>45.78</v>
      </c>
      <c r="F95" s="137"/>
      <c r="G95" s="137"/>
      <c r="H95" s="137"/>
      <c r="I95" s="137"/>
      <c r="J95" s="137"/>
      <c r="K95" s="137"/>
      <c r="L95" s="137"/>
      <c r="M95" s="137"/>
      <c r="N95" s="202"/>
      <c r="O95" s="202"/>
      <c r="P95" s="202"/>
      <c r="Q95" s="196"/>
      <c r="R95" s="129"/>
      <c r="S95" s="129"/>
      <c r="T95" s="130"/>
      <c r="U95" s="129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</row>
    <row r="96" spans="1:60" x14ac:dyDescent="0.2">
      <c r="A96" s="149" t="s">
        <v>75</v>
      </c>
      <c r="B96" s="150" t="s">
        <v>49</v>
      </c>
      <c r="C96" s="151" t="s">
        <v>191</v>
      </c>
      <c r="D96" s="152"/>
      <c r="E96" s="153"/>
      <c r="F96" s="154"/>
      <c r="G96" s="154">
        <f>SUM(G97)</f>
        <v>0</v>
      </c>
      <c r="H96" s="154"/>
      <c r="I96" s="154">
        <f>SUM(I97:I272)</f>
        <v>0</v>
      </c>
      <c r="J96" s="154"/>
      <c r="K96" s="154">
        <f>SUM(K97:K272)</f>
        <v>134645657.52000004</v>
      </c>
      <c r="L96" s="154"/>
      <c r="M96" s="154">
        <f>SUM(M97:M272)</f>
        <v>0</v>
      </c>
      <c r="N96" s="212"/>
      <c r="O96" s="212">
        <f>SUM(O97)</f>
        <v>0</v>
      </c>
      <c r="P96" s="212"/>
      <c r="Q96" s="212">
        <f>SUM(Q97)</f>
        <v>0</v>
      </c>
      <c r="R96" s="127"/>
      <c r="S96" s="127"/>
      <c r="T96" s="128"/>
      <c r="U96" s="127">
        <f>SUM(U97:U272)</f>
        <v>0</v>
      </c>
      <c r="AE96" t="s">
        <v>76</v>
      </c>
    </row>
    <row r="97" spans="1:60" ht="22.5" customHeight="1" outlineLevel="1" x14ac:dyDescent="0.2">
      <c r="A97" s="174">
        <v>29</v>
      </c>
      <c r="B97" s="167" t="s">
        <v>113</v>
      </c>
      <c r="C97" s="168" t="s">
        <v>190</v>
      </c>
      <c r="D97" s="169" t="s">
        <v>83</v>
      </c>
      <c r="E97" s="170">
        <f>SUM(E98:E98)</f>
        <v>5.3193900000000012</v>
      </c>
      <c r="F97" s="171">
        <v>0</v>
      </c>
      <c r="G97" s="172">
        <f>ROUND(E97*F97,2)</f>
        <v>0</v>
      </c>
      <c r="H97" s="172">
        <v>0</v>
      </c>
      <c r="I97" s="172">
        <f>ROUND(E97*H97,2)</f>
        <v>0</v>
      </c>
      <c r="J97" s="172">
        <v>2500</v>
      </c>
      <c r="K97" s="172">
        <f>ROUND(E97*J97,2)</f>
        <v>13298.48</v>
      </c>
      <c r="L97" s="172">
        <v>21</v>
      </c>
      <c r="M97" s="172">
        <f>G97*(1+L97/100)</f>
        <v>0</v>
      </c>
      <c r="N97" s="213">
        <v>4.0000000000000003E-5</v>
      </c>
      <c r="O97" s="213">
        <v>0</v>
      </c>
      <c r="P97" s="213">
        <v>0</v>
      </c>
      <c r="Q97" s="220">
        <f>ROUND(E97*P97,2)</f>
        <v>0</v>
      </c>
      <c r="R97" s="144"/>
      <c r="S97" s="129"/>
      <c r="T97" s="130">
        <v>0</v>
      </c>
      <c r="U97" s="129">
        <f>ROUND(E97*T97,2)</f>
        <v>0</v>
      </c>
      <c r="V97" s="115"/>
      <c r="W97" s="115"/>
      <c r="X97" s="115"/>
      <c r="Y97" s="115"/>
      <c r="Z97" s="115"/>
      <c r="AA97" s="115"/>
      <c r="AB97" s="115"/>
      <c r="AC97" s="115"/>
      <c r="AD97" s="115"/>
      <c r="AE97" s="115" t="s">
        <v>79</v>
      </c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</row>
    <row r="98" spans="1:60" ht="12" customHeight="1" outlineLevel="1" x14ac:dyDescent="0.2">
      <c r="A98" s="116"/>
      <c r="B98" s="161"/>
      <c r="C98" s="222">
        <f>SUM(O48+O93)</f>
        <v>5.3193900000000012</v>
      </c>
      <c r="D98" s="200"/>
      <c r="E98" s="201">
        <f>SUM(C98)</f>
        <v>5.3193900000000012</v>
      </c>
      <c r="F98" s="137"/>
      <c r="G98" s="137"/>
      <c r="H98" s="137"/>
      <c r="I98" s="137"/>
      <c r="J98" s="137"/>
      <c r="K98" s="137"/>
      <c r="L98" s="137"/>
      <c r="M98" s="137"/>
      <c r="N98" s="202"/>
      <c r="O98" s="202"/>
      <c r="P98" s="202"/>
      <c r="Q98" s="196"/>
      <c r="R98" s="129"/>
      <c r="S98" s="129"/>
      <c r="T98" s="130"/>
      <c r="U98" s="129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</row>
    <row r="99" spans="1:60" x14ac:dyDescent="0.2">
      <c r="A99" s="149" t="s">
        <v>75</v>
      </c>
      <c r="B99" s="150" t="s">
        <v>194</v>
      </c>
      <c r="C99" s="151" t="s">
        <v>195</v>
      </c>
      <c r="D99" s="152"/>
      <c r="E99" s="153"/>
      <c r="F99" s="154"/>
      <c r="G99" s="154">
        <f>SUM(G100:G108)</f>
        <v>0</v>
      </c>
      <c r="H99" s="154"/>
      <c r="I99" s="154">
        <f>SUM(I100:I287)</f>
        <v>0</v>
      </c>
      <c r="J99" s="154"/>
      <c r="K99" s="154">
        <f>SUM(K100:K287)</f>
        <v>67316179.520000011</v>
      </c>
      <c r="L99" s="154"/>
      <c r="M99" s="154">
        <f>SUM(M100:M287)</f>
        <v>0</v>
      </c>
      <c r="N99" s="212"/>
      <c r="O99" s="212">
        <f>SUM(O100:O105)</f>
        <v>4.4240000000000002E-2</v>
      </c>
      <c r="P99" s="212"/>
      <c r="Q99" s="212">
        <f>SUM(Q100:Q105)</f>
        <v>0.05</v>
      </c>
      <c r="R99" s="127"/>
      <c r="S99" s="127"/>
      <c r="T99" s="128"/>
      <c r="U99" s="127">
        <f>SUM(U100:U287)</f>
        <v>0</v>
      </c>
      <c r="AE99" t="s">
        <v>76</v>
      </c>
    </row>
    <row r="100" spans="1:60" ht="12.75" customHeight="1" outlineLevel="1" x14ac:dyDescent="0.2">
      <c r="A100" s="174">
        <v>30</v>
      </c>
      <c r="B100" s="167" t="s">
        <v>196</v>
      </c>
      <c r="C100" s="168" t="s">
        <v>197</v>
      </c>
      <c r="D100" s="169" t="s">
        <v>85</v>
      </c>
      <c r="E100" s="170">
        <f>SUM(E102:E102)</f>
        <v>2</v>
      </c>
      <c r="F100" s="171">
        <v>0</v>
      </c>
      <c r="G100" s="172">
        <f>ROUND(E100*F100,2)</f>
        <v>0</v>
      </c>
      <c r="H100" s="172">
        <v>0</v>
      </c>
      <c r="I100" s="172">
        <f>ROUND(E100*H100,2)</f>
        <v>0</v>
      </c>
      <c r="J100" s="172">
        <v>2500</v>
      </c>
      <c r="K100" s="172">
        <f>ROUND(E100*J100,2)</f>
        <v>5000</v>
      </c>
      <c r="L100" s="172">
        <v>21</v>
      </c>
      <c r="M100" s="172">
        <f>G100*(1+L100/100)</f>
        <v>0</v>
      </c>
      <c r="N100" s="213">
        <v>8.0000000000000007E-5</v>
      </c>
      <c r="O100" s="213">
        <f>ROUND(E100*N100,5)</f>
        <v>1.6000000000000001E-4</v>
      </c>
      <c r="P100" s="213">
        <v>2.4930000000000001E-2</v>
      </c>
      <c r="Q100" s="220">
        <f>ROUND(E100*P100,2)</f>
        <v>0.05</v>
      </c>
      <c r="R100" s="144"/>
      <c r="S100" s="129"/>
      <c r="T100" s="130">
        <v>0</v>
      </c>
      <c r="U100" s="129">
        <f>ROUND(E100*T100,2)</f>
        <v>0</v>
      </c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 t="s">
        <v>79</v>
      </c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  <c r="BH100" s="115"/>
    </row>
    <row r="101" spans="1:60" ht="12.75" customHeight="1" outlineLevel="1" x14ac:dyDescent="0.2">
      <c r="A101" s="177"/>
      <c r="B101" s="162"/>
      <c r="C101" s="353" t="s">
        <v>198</v>
      </c>
      <c r="D101" s="353"/>
      <c r="E101" s="353"/>
      <c r="F101" s="163"/>
      <c r="G101" s="163"/>
      <c r="H101" s="164"/>
      <c r="I101" s="164"/>
      <c r="J101" s="164"/>
      <c r="K101" s="164"/>
      <c r="L101" s="164"/>
      <c r="M101" s="164"/>
      <c r="N101" s="197"/>
      <c r="O101" s="197"/>
      <c r="P101" s="197"/>
      <c r="Q101" s="198"/>
      <c r="R101" s="144"/>
      <c r="S101" s="129"/>
      <c r="T101" s="130"/>
      <c r="U101" s="129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 t="s">
        <v>78</v>
      </c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23" t="str">
        <f>C101</f>
        <v>výměna otopného tělesa</v>
      </c>
      <c r="BB101" s="115"/>
      <c r="BC101" s="115"/>
      <c r="BD101" s="115"/>
      <c r="BE101" s="115"/>
      <c r="BF101" s="115"/>
      <c r="BG101" s="115"/>
      <c r="BH101" s="115"/>
    </row>
    <row r="102" spans="1:60" ht="12" customHeight="1" outlineLevel="1" x14ac:dyDescent="0.2">
      <c r="A102" s="116"/>
      <c r="B102" s="161"/>
      <c r="C102" s="199" t="s">
        <v>151</v>
      </c>
      <c r="D102" s="200"/>
      <c r="E102" s="201">
        <v>2</v>
      </c>
      <c r="F102" s="137"/>
      <c r="G102" s="137"/>
      <c r="H102" s="137"/>
      <c r="I102" s="137"/>
      <c r="J102" s="137"/>
      <c r="K102" s="137"/>
      <c r="L102" s="137"/>
      <c r="M102" s="137"/>
      <c r="N102" s="202"/>
      <c r="O102" s="202"/>
      <c r="P102" s="202"/>
      <c r="Q102" s="196"/>
      <c r="R102" s="129"/>
      <c r="S102" s="129"/>
      <c r="T102" s="130"/>
      <c r="U102" s="129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</row>
    <row r="103" spans="1:60" ht="12.75" customHeight="1" outlineLevel="1" x14ac:dyDescent="0.2">
      <c r="A103" s="176">
        <v>31</v>
      </c>
      <c r="B103" s="155" t="s">
        <v>203</v>
      </c>
      <c r="C103" s="156" t="s">
        <v>204</v>
      </c>
      <c r="D103" s="157" t="s">
        <v>84</v>
      </c>
      <c r="E103" s="158">
        <f>SUM(E104:E104)</f>
        <v>0.96</v>
      </c>
      <c r="F103" s="159">
        <v>0</v>
      </c>
      <c r="G103" s="160">
        <f>ROUND(E103*F103,2)</f>
        <v>0</v>
      </c>
      <c r="H103" s="160">
        <v>0</v>
      </c>
      <c r="I103" s="160">
        <f>ROUND(E103*H103,2)</f>
        <v>0</v>
      </c>
      <c r="J103" s="160">
        <v>2500</v>
      </c>
      <c r="K103" s="160">
        <f>ROUND(E103*J103,2)</f>
        <v>2400</v>
      </c>
      <c r="L103" s="160">
        <v>21</v>
      </c>
      <c r="M103" s="160">
        <f>G103*(1+L103/100)</f>
        <v>0</v>
      </c>
      <c r="N103" s="214">
        <v>0</v>
      </c>
      <c r="O103" s="214">
        <f>ROUND(E103*N103,5)</f>
        <v>0</v>
      </c>
      <c r="P103" s="214">
        <v>0</v>
      </c>
      <c r="Q103" s="221">
        <f>ROUND(E103*P103,2)</f>
        <v>0</v>
      </c>
      <c r="R103" s="144"/>
      <c r="S103" s="129"/>
      <c r="T103" s="130">
        <v>0</v>
      </c>
      <c r="U103" s="129">
        <f>ROUND(E103*T103,2)</f>
        <v>0</v>
      </c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 t="s">
        <v>79</v>
      </c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</row>
    <row r="104" spans="1:60" ht="12" customHeight="1" outlineLevel="1" x14ac:dyDescent="0.2">
      <c r="A104" s="116"/>
      <c r="B104" s="161"/>
      <c r="C104" s="199" t="s">
        <v>205</v>
      </c>
      <c r="D104" s="200"/>
      <c r="E104" s="201">
        <v>0.96</v>
      </c>
      <c r="F104" s="137"/>
      <c r="G104" s="137"/>
      <c r="H104" s="137"/>
      <c r="I104" s="137"/>
      <c r="J104" s="137"/>
      <c r="K104" s="137"/>
      <c r="L104" s="137"/>
      <c r="M104" s="137"/>
      <c r="N104" s="202"/>
      <c r="O104" s="202"/>
      <c r="P104" s="202"/>
      <c r="Q104" s="196"/>
      <c r="R104" s="129"/>
      <c r="S104" s="129"/>
      <c r="T104" s="130"/>
      <c r="U104" s="129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</row>
    <row r="105" spans="1:60" ht="22.5" customHeight="1" outlineLevel="1" x14ac:dyDescent="0.2">
      <c r="A105" s="176">
        <v>32</v>
      </c>
      <c r="B105" s="155" t="s">
        <v>199</v>
      </c>
      <c r="C105" s="156" t="s">
        <v>200</v>
      </c>
      <c r="D105" s="157" t="s">
        <v>85</v>
      </c>
      <c r="E105" s="158">
        <f>SUM(E107:E107)</f>
        <v>2</v>
      </c>
      <c r="F105" s="159">
        <v>0</v>
      </c>
      <c r="G105" s="160">
        <f>ROUND(E105*F105,2)</f>
        <v>0</v>
      </c>
      <c r="H105" s="160">
        <v>0</v>
      </c>
      <c r="I105" s="160">
        <f>ROUND(E105*H105,2)</f>
        <v>0</v>
      </c>
      <c r="J105" s="160">
        <v>2500</v>
      </c>
      <c r="K105" s="160">
        <f>ROUND(E105*J105,2)</f>
        <v>5000</v>
      </c>
      <c r="L105" s="160">
        <v>21</v>
      </c>
      <c r="M105" s="160">
        <f>G105*(1+L105/100)</f>
        <v>0</v>
      </c>
      <c r="N105" s="214">
        <v>2.2040000000000001E-2</v>
      </c>
      <c r="O105" s="214">
        <f>ROUND(E105*N105,5)</f>
        <v>4.4080000000000001E-2</v>
      </c>
      <c r="P105" s="214">
        <v>0</v>
      </c>
      <c r="Q105" s="221">
        <f>ROUND(E105*P105,2)</f>
        <v>0</v>
      </c>
      <c r="R105" s="144"/>
      <c r="S105" s="129"/>
      <c r="T105" s="130">
        <v>0</v>
      </c>
      <c r="U105" s="129">
        <f>ROUND(E105*T105,2)</f>
        <v>0</v>
      </c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 t="s">
        <v>79</v>
      </c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</row>
    <row r="106" spans="1:60" ht="12.75" customHeight="1" outlineLevel="1" x14ac:dyDescent="0.2">
      <c r="A106" s="177"/>
      <c r="B106" s="162"/>
      <c r="C106" s="353" t="s">
        <v>198</v>
      </c>
      <c r="D106" s="353"/>
      <c r="E106" s="353"/>
      <c r="F106" s="163"/>
      <c r="G106" s="163"/>
      <c r="H106" s="164"/>
      <c r="I106" s="164"/>
      <c r="J106" s="164"/>
      <c r="K106" s="164"/>
      <c r="L106" s="164"/>
      <c r="M106" s="164"/>
      <c r="N106" s="197"/>
      <c r="O106" s="197"/>
      <c r="P106" s="197"/>
      <c r="Q106" s="198"/>
      <c r="R106" s="144"/>
      <c r="S106" s="129"/>
      <c r="T106" s="130"/>
      <c r="U106" s="129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 t="s">
        <v>78</v>
      </c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23" t="str">
        <f>C106</f>
        <v>výměna otopného tělesa</v>
      </c>
      <c r="BB106" s="115"/>
      <c r="BC106" s="115"/>
      <c r="BD106" s="115"/>
      <c r="BE106" s="115"/>
      <c r="BF106" s="115"/>
      <c r="BG106" s="115"/>
      <c r="BH106" s="115"/>
    </row>
    <row r="107" spans="1:60" ht="12" customHeight="1" outlineLevel="1" x14ac:dyDescent="0.2">
      <c r="A107" s="116"/>
      <c r="B107" s="161"/>
      <c r="C107" s="199" t="s">
        <v>151</v>
      </c>
      <c r="D107" s="200"/>
      <c r="E107" s="201">
        <v>2</v>
      </c>
      <c r="F107" s="137"/>
      <c r="G107" s="137"/>
      <c r="H107" s="137"/>
      <c r="I107" s="137"/>
      <c r="J107" s="137"/>
      <c r="K107" s="137"/>
      <c r="L107" s="137"/>
      <c r="M107" s="137"/>
      <c r="N107" s="202"/>
      <c r="O107" s="202"/>
      <c r="P107" s="202"/>
      <c r="Q107" s="196"/>
      <c r="R107" s="129"/>
      <c r="S107" s="129"/>
      <c r="T107" s="130"/>
      <c r="U107" s="129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</row>
    <row r="108" spans="1:60" ht="12.75" customHeight="1" outlineLevel="1" x14ac:dyDescent="0.2">
      <c r="A108" s="176">
        <v>33</v>
      </c>
      <c r="B108" s="155" t="s">
        <v>201</v>
      </c>
      <c r="C108" s="156" t="s">
        <v>202</v>
      </c>
      <c r="D108" s="157" t="s">
        <v>83</v>
      </c>
      <c r="E108" s="158">
        <f>SUM(E109:E109)</f>
        <v>4.4240000000000002E-2</v>
      </c>
      <c r="F108" s="159">
        <v>0</v>
      </c>
      <c r="G108" s="160">
        <f>ROUND(E108*F108,2)</f>
        <v>0</v>
      </c>
      <c r="H108" s="160">
        <v>0</v>
      </c>
      <c r="I108" s="160">
        <f>ROUND(E108*H108,2)</f>
        <v>0</v>
      </c>
      <c r="J108" s="160">
        <v>2500</v>
      </c>
      <c r="K108" s="160">
        <f>ROUND(E108*J108,2)</f>
        <v>110.6</v>
      </c>
      <c r="L108" s="160">
        <v>21</v>
      </c>
      <c r="M108" s="160">
        <f>G108*(1+L108/100)</f>
        <v>0</v>
      </c>
      <c r="N108" s="214">
        <v>0</v>
      </c>
      <c r="O108" s="214">
        <f>ROUND(E108*N108,5)</f>
        <v>0</v>
      </c>
      <c r="P108" s="214">
        <v>0</v>
      </c>
      <c r="Q108" s="221">
        <f>ROUND(E108*P108,2)</f>
        <v>0</v>
      </c>
      <c r="R108" s="144"/>
      <c r="S108" s="129"/>
      <c r="T108" s="130">
        <v>0</v>
      </c>
      <c r="U108" s="129">
        <f>ROUND(E108*T108,2)</f>
        <v>0</v>
      </c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 t="s">
        <v>79</v>
      </c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</row>
    <row r="109" spans="1:60" ht="12" customHeight="1" outlineLevel="1" x14ac:dyDescent="0.2">
      <c r="A109" s="116"/>
      <c r="B109" s="161"/>
      <c r="C109" s="222">
        <f>SUM(O99)</f>
        <v>4.4240000000000002E-2</v>
      </c>
      <c r="D109" s="200"/>
      <c r="E109" s="201">
        <f>SUM(C109)</f>
        <v>4.4240000000000002E-2</v>
      </c>
      <c r="F109" s="137"/>
      <c r="G109" s="137"/>
      <c r="H109" s="137"/>
      <c r="I109" s="137"/>
      <c r="J109" s="137"/>
      <c r="K109" s="137"/>
      <c r="L109" s="137"/>
      <c r="M109" s="137"/>
      <c r="N109" s="202"/>
      <c r="O109" s="202"/>
      <c r="P109" s="202"/>
      <c r="Q109" s="196"/>
      <c r="R109" s="129"/>
      <c r="S109" s="129"/>
      <c r="T109" s="130"/>
      <c r="U109" s="129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</row>
    <row r="110" spans="1:60" x14ac:dyDescent="0.2">
      <c r="A110" s="149" t="s">
        <v>75</v>
      </c>
      <c r="B110" s="150" t="s">
        <v>240</v>
      </c>
      <c r="C110" s="151" t="s">
        <v>241</v>
      </c>
      <c r="D110" s="152"/>
      <c r="E110" s="153"/>
      <c r="F110" s="154"/>
      <c r="G110" s="154">
        <f>SUM(G111:G113)</f>
        <v>0</v>
      </c>
      <c r="H110" s="154"/>
      <c r="I110" s="154">
        <f>SUM(I111:I298)</f>
        <v>0</v>
      </c>
      <c r="J110" s="154"/>
      <c r="K110" s="154">
        <f>SUM(K111:K298)</f>
        <v>33651834.460000008</v>
      </c>
      <c r="L110" s="154"/>
      <c r="M110" s="154">
        <f>SUM(M111:M298)</f>
        <v>0</v>
      </c>
      <c r="N110" s="212"/>
      <c r="O110" s="212">
        <f>SUM(O111)</f>
        <v>0.15110999999999999</v>
      </c>
      <c r="P110" s="212"/>
      <c r="Q110" s="212">
        <f>SUM(Q111:Q114)</f>
        <v>0</v>
      </c>
      <c r="R110" s="127"/>
      <c r="S110" s="127"/>
      <c r="T110" s="128"/>
      <c r="U110" s="127">
        <f>SUM(U111:U298)</f>
        <v>0</v>
      </c>
      <c r="AE110" t="s">
        <v>76</v>
      </c>
    </row>
    <row r="111" spans="1:60" ht="22.5" customHeight="1" outlineLevel="1" x14ac:dyDescent="0.2">
      <c r="A111" s="174">
        <v>34</v>
      </c>
      <c r="B111" s="167" t="s">
        <v>248</v>
      </c>
      <c r="C111" s="168" t="s">
        <v>249</v>
      </c>
      <c r="D111" s="169" t="s">
        <v>84</v>
      </c>
      <c r="E111" s="170">
        <f>SUM(E112:E112)</f>
        <v>5.0999999999999996</v>
      </c>
      <c r="F111" s="171">
        <v>0</v>
      </c>
      <c r="G111" s="172">
        <f>ROUND(E111*F111,2)</f>
        <v>0</v>
      </c>
      <c r="H111" s="172">
        <v>0</v>
      </c>
      <c r="I111" s="172">
        <f>ROUND(E111*H111,2)</f>
        <v>0</v>
      </c>
      <c r="J111" s="172">
        <v>2500</v>
      </c>
      <c r="K111" s="172">
        <f>ROUND(E111*J111,2)</f>
        <v>12750</v>
      </c>
      <c r="L111" s="172">
        <v>21</v>
      </c>
      <c r="M111" s="172">
        <f>G111*(1+L111/100)</f>
        <v>0</v>
      </c>
      <c r="N111" s="213">
        <v>2.963E-2</v>
      </c>
      <c r="O111" s="213">
        <f>ROUND(E111*N111,5)</f>
        <v>0.15110999999999999</v>
      </c>
      <c r="P111" s="213">
        <v>0</v>
      </c>
      <c r="Q111" s="220">
        <f>ROUND(E111*P111,2)</f>
        <v>0</v>
      </c>
      <c r="R111" s="144"/>
      <c r="S111" s="129"/>
      <c r="T111" s="130">
        <v>0</v>
      </c>
      <c r="U111" s="129">
        <f>ROUND(E111*T111,2)</f>
        <v>0</v>
      </c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 t="s">
        <v>79</v>
      </c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</row>
    <row r="112" spans="1:60" ht="12" customHeight="1" outlineLevel="1" x14ac:dyDescent="0.2">
      <c r="A112" s="116"/>
      <c r="B112" s="161"/>
      <c r="C112" s="199" t="s">
        <v>250</v>
      </c>
      <c r="D112" s="200"/>
      <c r="E112" s="201">
        <v>5.0999999999999996</v>
      </c>
      <c r="F112" s="137"/>
      <c r="G112" s="137"/>
      <c r="H112" s="137"/>
      <c r="I112" s="137"/>
      <c r="J112" s="137"/>
      <c r="K112" s="137"/>
      <c r="L112" s="137"/>
      <c r="M112" s="137"/>
      <c r="N112" s="202"/>
      <c r="O112" s="202"/>
      <c r="P112" s="202"/>
      <c r="Q112" s="196"/>
      <c r="R112" s="129"/>
      <c r="S112" s="129"/>
      <c r="T112" s="130"/>
      <c r="U112" s="129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</row>
    <row r="113" spans="1:60" ht="22.5" customHeight="1" outlineLevel="1" x14ac:dyDescent="0.2">
      <c r="A113" s="176">
        <v>35</v>
      </c>
      <c r="B113" s="155" t="s">
        <v>251</v>
      </c>
      <c r="C113" s="156" t="s">
        <v>252</v>
      </c>
      <c r="D113" s="157" t="s">
        <v>83</v>
      </c>
      <c r="E113" s="158">
        <f>SUM(E114:E114)</f>
        <v>0.15110999999999999</v>
      </c>
      <c r="F113" s="159">
        <v>0</v>
      </c>
      <c r="G113" s="160">
        <f>SUM(E113*F113)</f>
        <v>0</v>
      </c>
      <c r="H113" s="160">
        <v>0</v>
      </c>
      <c r="I113" s="160">
        <f>ROUND(E113*H113,2)</f>
        <v>0</v>
      </c>
      <c r="J113" s="160">
        <v>2500</v>
      </c>
      <c r="K113" s="160">
        <f>ROUND(E113*J113,2)</f>
        <v>377.78</v>
      </c>
      <c r="L113" s="160">
        <v>21</v>
      </c>
      <c r="M113" s="160">
        <f>G113*(1+L113/100)</f>
        <v>0</v>
      </c>
      <c r="N113" s="214">
        <v>0</v>
      </c>
      <c r="O113" s="214">
        <f>ROUND(E113*N113,5)</f>
        <v>0</v>
      </c>
      <c r="P113" s="214">
        <v>0</v>
      </c>
      <c r="Q113" s="221">
        <f>ROUND(E113*P113,2)</f>
        <v>0</v>
      </c>
      <c r="R113" s="144"/>
      <c r="S113" s="129"/>
      <c r="T113" s="130">
        <v>0</v>
      </c>
      <c r="U113" s="129">
        <f>ROUND(E113*T113,2)</f>
        <v>0</v>
      </c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 t="s">
        <v>79</v>
      </c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</row>
    <row r="114" spans="1:60" ht="12" customHeight="1" outlineLevel="1" x14ac:dyDescent="0.2">
      <c r="A114" s="116"/>
      <c r="B114" s="161"/>
      <c r="C114" s="222">
        <f>SUM(O110)</f>
        <v>0.15110999999999999</v>
      </c>
      <c r="D114" s="200"/>
      <c r="E114" s="201">
        <f>SUM(C114)</f>
        <v>0.15110999999999999</v>
      </c>
      <c r="F114" s="137"/>
      <c r="G114" s="137"/>
      <c r="H114" s="137"/>
      <c r="I114" s="137"/>
      <c r="J114" s="137"/>
      <c r="K114" s="137"/>
      <c r="L114" s="137"/>
      <c r="M114" s="137"/>
      <c r="N114" s="202"/>
      <c r="O114" s="202"/>
      <c r="P114" s="202"/>
      <c r="Q114" s="196"/>
      <c r="R114" s="129"/>
      <c r="S114" s="129"/>
      <c r="T114" s="130"/>
      <c r="U114" s="129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</row>
    <row r="115" spans="1:60" x14ac:dyDescent="0.2">
      <c r="A115" s="149" t="s">
        <v>75</v>
      </c>
      <c r="B115" s="150" t="s">
        <v>114</v>
      </c>
      <c r="C115" s="151" t="s">
        <v>102</v>
      </c>
      <c r="D115" s="152"/>
      <c r="E115" s="153"/>
      <c r="F115" s="154"/>
      <c r="G115" s="154">
        <f>SUM(G116:G155)</f>
        <v>0</v>
      </c>
      <c r="H115" s="154"/>
      <c r="I115" s="154">
        <f>SUM(I116:I295)</f>
        <v>0</v>
      </c>
      <c r="J115" s="154"/>
      <c r="K115" s="154">
        <f>SUM(K116:K295)</f>
        <v>16819353.34</v>
      </c>
      <c r="L115" s="154"/>
      <c r="M115" s="154">
        <f>SUM(M116:M295)</f>
        <v>0</v>
      </c>
      <c r="N115" s="212"/>
      <c r="O115" s="212">
        <f>SUM(O116:O146)</f>
        <v>0.35904000000000003</v>
      </c>
      <c r="P115" s="212"/>
      <c r="Q115" s="212">
        <f>SUM(Q116:Q146)</f>
        <v>0</v>
      </c>
      <c r="R115" s="127"/>
      <c r="S115" s="127"/>
      <c r="T115" s="128"/>
      <c r="U115" s="127">
        <f>SUM(U116:U295)</f>
        <v>0</v>
      </c>
      <c r="AE115" t="s">
        <v>76</v>
      </c>
    </row>
    <row r="116" spans="1:60" ht="36" customHeight="1" outlineLevel="1" x14ac:dyDescent="0.2">
      <c r="A116" s="174">
        <v>36</v>
      </c>
      <c r="B116" s="167" t="s">
        <v>206</v>
      </c>
      <c r="C116" s="168" t="s">
        <v>207</v>
      </c>
      <c r="D116" s="169" t="s">
        <v>85</v>
      </c>
      <c r="E116" s="170">
        <f>SUM(E118:E118)</f>
        <v>1</v>
      </c>
      <c r="F116" s="171">
        <v>0</v>
      </c>
      <c r="G116" s="172">
        <f>ROUND(E116*F116,2)</f>
        <v>0</v>
      </c>
      <c r="H116" s="172">
        <v>0</v>
      </c>
      <c r="I116" s="172">
        <f>ROUND(E116*H116,2)</f>
        <v>0</v>
      </c>
      <c r="J116" s="172">
        <v>2500</v>
      </c>
      <c r="K116" s="172">
        <f>ROUND(E116*J116,2)</f>
        <v>2500</v>
      </c>
      <c r="L116" s="172">
        <v>21</v>
      </c>
      <c r="M116" s="172">
        <f>G116*(1+L116/100)</f>
        <v>0</v>
      </c>
      <c r="N116" s="213">
        <v>4.0280000000000003E-2</v>
      </c>
      <c r="O116" s="213">
        <f>ROUND(E116*N116,5)</f>
        <v>4.0280000000000003E-2</v>
      </c>
      <c r="P116" s="213">
        <v>0</v>
      </c>
      <c r="Q116" s="220">
        <f>ROUND(E116*P116,2)</f>
        <v>0</v>
      </c>
      <c r="R116" s="144"/>
      <c r="S116" s="129"/>
      <c r="T116" s="130">
        <v>0</v>
      </c>
      <c r="U116" s="129">
        <f>ROUND(E116*T116,2)</f>
        <v>0</v>
      </c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 t="s">
        <v>79</v>
      </c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</row>
    <row r="117" spans="1:60" ht="12.75" customHeight="1" outlineLevel="1" x14ac:dyDescent="0.2">
      <c r="A117" s="177"/>
      <c r="B117" s="162"/>
      <c r="C117" s="353" t="s">
        <v>208</v>
      </c>
      <c r="D117" s="353"/>
      <c r="E117" s="353"/>
      <c r="F117" s="163"/>
      <c r="G117" s="163"/>
      <c r="H117" s="164"/>
      <c r="I117" s="164"/>
      <c r="J117" s="164"/>
      <c r="K117" s="164"/>
      <c r="L117" s="164"/>
      <c r="M117" s="164"/>
      <c r="N117" s="197"/>
      <c r="O117" s="197"/>
      <c r="P117" s="197"/>
      <c r="Q117" s="198"/>
      <c r="R117" s="144"/>
      <c r="S117" s="129"/>
      <c r="T117" s="130"/>
      <c r="U117" s="129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 t="s">
        <v>78</v>
      </c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23" t="str">
        <f>C117</f>
        <v>kompletní dodávka a montáž výdejního okna ozn. T2</v>
      </c>
      <c r="BB117" s="115"/>
      <c r="BC117" s="115"/>
      <c r="BD117" s="115"/>
      <c r="BE117" s="115"/>
      <c r="BF117" s="115"/>
      <c r="BG117" s="115"/>
      <c r="BH117" s="115"/>
    </row>
    <row r="118" spans="1:60" ht="12" customHeight="1" outlineLevel="1" x14ac:dyDescent="0.2">
      <c r="A118" s="116"/>
      <c r="B118" s="161"/>
      <c r="C118" s="199">
        <v>1</v>
      </c>
      <c r="D118" s="200"/>
      <c r="E118" s="201">
        <v>1</v>
      </c>
      <c r="F118" s="137"/>
      <c r="G118" s="137"/>
      <c r="H118" s="137"/>
      <c r="I118" s="137"/>
      <c r="J118" s="137"/>
      <c r="K118" s="137"/>
      <c r="L118" s="137"/>
      <c r="M118" s="137"/>
      <c r="N118" s="202"/>
      <c r="O118" s="202"/>
      <c r="P118" s="202"/>
      <c r="Q118" s="196"/>
      <c r="R118" s="129"/>
      <c r="S118" s="129"/>
      <c r="T118" s="130"/>
      <c r="U118" s="129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</row>
    <row r="119" spans="1:60" ht="22.5" customHeight="1" outlineLevel="1" x14ac:dyDescent="0.2">
      <c r="A119" s="176">
        <v>37</v>
      </c>
      <c r="B119" s="155" t="s">
        <v>221</v>
      </c>
      <c r="C119" s="156" t="s">
        <v>222</v>
      </c>
      <c r="D119" s="157" t="s">
        <v>85</v>
      </c>
      <c r="E119" s="158">
        <f>SUM(E121:E121)</f>
        <v>1</v>
      </c>
      <c r="F119" s="159">
        <v>0</v>
      </c>
      <c r="G119" s="160">
        <f>SUM(E119*F119)</f>
        <v>0</v>
      </c>
      <c r="H119" s="160">
        <v>0</v>
      </c>
      <c r="I119" s="160">
        <f>ROUND(E119*H119,2)</f>
        <v>0</v>
      </c>
      <c r="J119" s="160">
        <v>2500</v>
      </c>
      <c r="K119" s="160">
        <f>ROUND(E119*J119,2)</f>
        <v>2500</v>
      </c>
      <c r="L119" s="160">
        <v>21</v>
      </c>
      <c r="M119" s="160">
        <f>G119*(1+L119/100)</f>
        <v>0</v>
      </c>
      <c r="N119" s="214">
        <v>0</v>
      </c>
      <c r="O119" s="214">
        <f>ROUND(E119*N119,5)</f>
        <v>0</v>
      </c>
      <c r="P119" s="214">
        <v>0</v>
      </c>
      <c r="Q119" s="221">
        <f>ROUND(E119*P119,2)</f>
        <v>0</v>
      </c>
      <c r="R119" s="144"/>
      <c r="S119" s="129"/>
      <c r="T119" s="130">
        <v>0</v>
      </c>
      <c r="U119" s="129">
        <f>ROUND(E119*T119,2)</f>
        <v>0</v>
      </c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 t="s">
        <v>79</v>
      </c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</row>
    <row r="120" spans="1:60" ht="12.75" customHeight="1" outlineLevel="1" x14ac:dyDescent="0.2">
      <c r="A120" s="177"/>
      <c r="B120" s="162"/>
      <c r="C120" s="353" t="s">
        <v>215</v>
      </c>
      <c r="D120" s="353"/>
      <c r="E120" s="353"/>
      <c r="F120" s="163"/>
      <c r="G120" s="163"/>
      <c r="H120" s="164"/>
      <c r="I120" s="164"/>
      <c r="J120" s="164"/>
      <c r="K120" s="164"/>
      <c r="L120" s="164"/>
      <c r="M120" s="164"/>
      <c r="N120" s="197"/>
      <c r="O120" s="197"/>
      <c r="P120" s="197"/>
      <c r="Q120" s="198"/>
      <c r="R120" s="144"/>
      <c r="S120" s="129"/>
      <c r="T120" s="130"/>
      <c r="U120" s="129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 t="s">
        <v>78</v>
      </c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23" t="str">
        <f>C120</f>
        <v>kompletní montáž vnitřních dveří vč. kování, klik, osazení do stávající dřevěné zárubně</v>
      </c>
      <c r="BB120" s="115"/>
      <c r="BC120" s="115"/>
      <c r="BD120" s="115"/>
      <c r="BE120" s="115"/>
      <c r="BF120" s="115"/>
      <c r="BG120" s="115"/>
      <c r="BH120" s="115"/>
    </row>
    <row r="121" spans="1:60" ht="12" customHeight="1" outlineLevel="1" x14ac:dyDescent="0.2">
      <c r="A121" s="116"/>
      <c r="B121" s="161"/>
      <c r="C121" s="199" t="s">
        <v>211</v>
      </c>
      <c r="D121" s="200"/>
      <c r="E121" s="201">
        <v>1</v>
      </c>
      <c r="F121" s="137"/>
      <c r="G121" s="137"/>
      <c r="H121" s="137"/>
      <c r="I121" s="137"/>
      <c r="J121" s="137"/>
      <c r="K121" s="137"/>
      <c r="L121" s="137"/>
      <c r="M121" s="137"/>
      <c r="N121" s="202"/>
      <c r="O121" s="202"/>
      <c r="P121" s="202"/>
      <c r="Q121" s="196"/>
      <c r="R121" s="129"/>
      <c r="S121" s="129"/>
      <c r="T121" s="130"/>
      <c r="U121" s="129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</row>
    <row r="122" spans="1:60" ht="22.5" customHeight="1" outlineLevel="1" x14ac:dyDescent="0.2">
      <c r="A122" s="176">
        <v>38</v>
      </c>
      <c r="B122" s="155" t="s">
        <v>209</v>
      </c>
      <c r="C122" s="156" t="s">
        <v>210</v>
      </c>
      <c r="D122" s="157" t="s">
        <v>85</v>
      </c>
      <c r="E122" s="158">
        <f>SUM(E124:E124)</f>
        <v>8</v>
      </c>
      <c r="F122" s="159">
        <v>0</v>
      </c>
      <c r="G122" s="160">
        <f>SUM(E122*F122)</f>
        <v>0</v>
      </c>
      <c r="H122" s="160">
        <v>0</v>
      </c>
      <c r="I122" s="160">
        <f>ROUND(E122*H122,2)</f>
        <v>0</v>
      </c>
      <c r="J122" s="160">
        <v>2500</v>
      </c>
      <c r="K122" s="160">
        <f>ROUND(E122*J122,2)</f>
        <v>20000</v>
      </c>
      <c r="L122" s="160">
        <v>21</v>
      </c>
      <c r="M122" s="160">
        <f>G122*(1+L122/100)</f>
        <v>0</v>
      </c>
      <c r="N122" s="214">
        <v>0</v>
      </c>
      <c r="O122" s="214">
        <f>ROUND(E122*N122,5)</f>
        <v>0</v>
      </c>
      <c r="P122" s="214">
        <v>0</v>
      </c>
      <c r="Q122" s="221">
        <f>ROUND(E122*P122,2)</f>
        <v>0</v>
      </c>
      <c r="R122" s="144"/>
      <c r="S122" s="129"/>
      <c r="T122" s="130">
        <v>0</v>
      </c>
      <c r="U122" s="129">
        <f>ROUND(E122*T122,2)</f>
        <v>0</v>
      </c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 t="s">
        <v>79</v>
      </c>
      <c r="AF122" s="115"/>
      <c r="AG122" s="115"/>
      <c r="AH122" s="115"/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  <c r="BH122" s="115"/>
    </row>
    <row r="123" spans="1:60" ht="12.75" customHeight="1" outlineLevel="1" x14ac:dyDescent="0.2">
      <c r="A123" s="177"/>
      <c r="B123" s="162"/>
      <c r="C123" s="353" t="s">
        <v>235</v>
      </c>
      <c r="D123" s="353"/>
      <c r="E123" s="353"/>
      <c r="F123" s="163"/>
      <c r="G123" s="163"/>
      <c r="H123" s="164"/>
      <c r="I123" s="164"/>
      <c r="J123" s="164"/>
      <c r="K123" s="164"/>
      <c r="L123" s="164"/>
      <c r="M123" s="164"/>
      <c r="N123" s="197"/>
      <c r="O123" s="197"/>
      <c r="P123" s="197"/>
      <c r="Q123" s="198"/>
      <c r="R123" s="144"/>
      <c r="S123" s="129"/>
      <c r="T123" s="130"/>
      <c r="U123" s="129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 t="s">
        <v>78</v>
      </c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23" t="str">
        <f>C123</f>
        <v>kompletní montáž vnitřních dveří vč. kování, klik, madel</v>
      </c>
      <c r="BB123" s="115"/>
      <c r="BC123" s="115"/>
      <c r="BD123" s="115"/>
      <c r="BE123" s="115"/>
      <c r="BF123" s="115"/>
      <c r="BG123" s="115"/>
      <c r="BH123" s="115"/>
    </row>
    <row r="124" spans="1:60" ht="12" customHeight="1" outlineLevel="1" x14ac:dyDescent="0.2">
      <c r="A124" s="116"/>
      <c r="B124" s="161"/>
      <c r="C124" s="199" t="s">
        <v>234</v>
      </c>
      <c r="D124" s="200"/>
      <c r="E124" s="201">
        <v>8</v>
      </c>
      <c r="F124" s="137"/>
      <c r="G124" s="137"/>
      <c r="H124" s="137"/>
      <c r="I124" s="137"/>
      <c r="J124" s="137"/>
      <c r="K124" s="137"/>
      <c r="L124" s="137"/>
      <c r="M124" s="137"/>
      <c r="N124" s="202"/>
      <c r="O124" s="202"/>
      <c r="P124" s="202"/>
      <c r="Q124" s="196"/>
      <c r="R124" s="129"/>
      <c r="S124" s="129"/>
      <c r="T124" s="130"/>
      <c r="U124" s="129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</row>
    <row r="125" spans="1:60" ht="12.75" customHeight="1" outlineLevel="1" x14ac:dyDescent="0.2">
      <c r="A125" s="210">
        <v>39</v>
      </c>
      <c r="B125" s="203" t="s">
        <v>216</v>
      </c>
      <c r="C125" s="204" t="s">
        <v>217</v>
      </c>
      <c r="D125" s="205" t="s">
        <v>85</v>
      </c>
      <c r="E125" s="206">
        <f>SUM(E127)</f>
        <v>5</v>
      </c>
      <c r="F125" s="207">
        <v>0</v>
      </c>
      <c r="G125" s="208">
        <f>E125*F125</f>
        <v>0</v>
      </c>
      <c r="H125" s="208">
        <v>0</v>
      </c>
      <c r="I125" s="208">
        <f>ROUND(E125*H125,2)</f>
        <v>0</v>
      </c>
      <c r="J125" s="208">
        <v>153.5</v>
      </c>
      <c r="K125" s="208">
        <f>ROUND(E125*J125,2)</f>
        <v>767.5</v>
      </c>
      <c r="L125" s="208">
        <v>21</v>
      </c>
      <c r="M125" s="208">
        <f>G125*(1+L125/100)</f>
        <v>0</v>
      </c>
      <c r="N125" s="209">
        <v>1.7500000000000002E-2</v>
      </c>
      <c r="O125" s="209">
        <f>ROUND(E125*N125,5)</f>
        <v>8.7499999999999994E-2</v>
      </c>
      <c r="P125" s="209">
        <v>0</v>
      </c>
      <c r="Q125" s="211">
        <f>ROUND(E125*P125,2)</f>
        <v>0</v>
      </c>
      <c r="R125" s="144"/>
      <c r="S125" s="129"/>
      <c r="T125" s="130"/>
      <c r="U125" s="129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  <c r="BE125" s="115"/>
      <c r="BF125" s="115"/>
      <c r="BG125" s="115"/>
      <c r="BH125" s="115"/>
    </row>
    <row r="126" spans="1:60" ht="12.75" customHeight="1" outlineLevel="1" x14ac:dyDescent="0.2">
      <c r="A126" s="177"/>
      <c r="B126" s="162"/>
      <c r="C126" s="353" t="s">
        <v>218</v>
      </c>
      <c r="D126" s="353"/>
      <c r="E126" s="353"/>
      <c r="F126" s="163"/>
      <c r="G126" s="163"/>
      <c r="H126" s="164"/>
      <c r="I126" s="164"/>
      <c r="J126" s="164"/>
      <c r="K126" s="164"/>
      <c r="L126" s="164"/>
      <c r="M126" s="164"/>
      <c r="N126" s="197"/>
      <c r="O126" s="197"/>
      <c r="P126" s="197"/>
      <c r="Q126" s="198"/>
      <c r="R126" s="144"/>
      <c r="S126" s="129"/>
      <c r="T126" s="130"/>
      <c r="U126" s="129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 t="s">
        <v>78</v>
      </c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23" t="str">
        <f>C126</f>
        <v>kompletní dodávka vnitřních dveří vč. kování, klik, madel, ozn. D1</v>
      </c>
      <c r="BB126" s="115"/>
      <c r="BC126" s="115"/>
      <c r="BD126" s="115"/>
      <c r="BE126" s="115"/>
      <c r="BF126" s="115"/>
      <c r="BG126" s="115"/>
      <c r="BH126" s="115"/>
    </row>
    <row r="127" spans="1:60" ht="12" customHeight="1" outlineLevel="1" x14ac:dyDescent="0.2">
      <c r="A127" s="116"/>
      <c r="B127" s="161"/>
      <c r="C127" s="199" t="s">
        <v>219</v>
      </c>
      <c r="D127" s="200"/>
      <c r="E127" s="201">
        <v>5</v>
      </c>
      <c r="F127" s="137"/>
      <c r="G127" s="137"/>
      <c r="H127" s="137"/>
      <c r="I127" s="137"/>
      <c r="J127" s="137"/>
      <c r="K127" s="137"/>
      <c r="L127" s="137"/>
      <c r="M127" s="137"/>
      <c r="N127" s="202"/>
      <c r="O127" s="202"/>
      <c r="P127" s="202"/>
      <c r="Q127" s="196"/>
      <c r="R127" s="129"/>
      <c r="S127" s="129"/>
      <c r="T127" s="130"/>
      <c r="U127" s="129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115"/>
      <c r="BH127" s="115"/>
    </row>
    <row r="128" spans="1:60" ht="12.75" customHeight="1" outlineLevel="1" x14ac:dyDescent="0.2">
      <c r="A128" s="210">
        <v>40</v>
      </c>
      <c r="B128" s="203" t="s">
        <v>225</v>
      </c>
      <c r="C128" s="204" t="s">
        <v>223</v>
      </c>
      <c r="D128" s="205" t="s">
        <v>85</v>
      </c>
      <c r="E128" s="206">
        <f>SUM(E130)</f>
        <v>1</v>
      </c>
      <c r="F128" s="207">
        <v>0</v>
      </c>
      <c r="G128" s="208">
        <f>E128*F128</f>
        <v>0</v>
      </c>
      <c r="H128" s="208">
        <v>0</v>
      </c>
      <c r="I128" s="208">
        <f>ROUND(E128*H128,2)</f>
        <v>0</v>
      </c>
      <c r="J128" s="208">
        <v>153.5</v>
      </c>
      <c r="K128" s="208">
        <f>ROUND(E128*J128,2)</f>
        <v>153.5</v>
      </c>
      <c r="L128" s="208">
        <v>21</v>
      </c>
      <c r="M128" s="208">
        <f>G128*(1+L128/100)</f>
        <v>0</v>
      </c>
      <c r="N128" s="209">
        <v>1.95E-2</v>
      </c>
      <c r="O128" s="209">
        <f>ROUND(E128*N128,5)</f>
        <v>1.95E-2</v>
      </c>
      <c r="P128" s="209">
        <v>0</v>
      </c>
      <c r="Q128" s="211">
        <f>ROUND(E128*P128,2)</f>
        <v>0</v>
      </c>
      <c r="R128" s="144"/>
      <c r="S128" s="129"/>
      <c r="T128" s="130"/>
      <c r="U128" s="129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</row>
    <row r="129" spans="1:60" ht="12.75" customHeight="1" outlineLevel="1" x14ac:dyDescent="0.2">
      <c r="A129" s="177"/>
      <c r="B129" s="162"/>
      <c r="C129" s="353" t="s">
        <v>218</v>
      </c>
      <c r="D129" s="353"/>
      <c r="E129" s="353"/>
      <c r="F129" s="163"/>
      <c r="G129" s="163"/>
      <c r="H129" s="164"/>
      <c r="I129" s="164"/>
      <c r="J129" s="164"/>
      <c r="K129" s="164"/>
      <c r="L129" s="164"/>
      <c r="M129" s="164"/>
      <c r="N129" s="197"/>
      <c r="O129" s="197"/>
      <c r="P129" s="197"/>
      <c r="Q129" s="198"/>
      <c r="R129" s="144"/>
      <c r="S129" s="129"/>
      <c r="T129" s="130"/>
      <c r="U129" s="129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 t="s">
        <v>78</v>
      </c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23" t="str">
        <f>C129</f>
        <v>kompletní dodávka vnitřních dveří vč. kování, klik, madel, ozn. D1</v>
      </c>
      <c r="BB129" s="115"/>
      <c r="BC129" s="115"/>
      <c r="BD129" s="115"/>
      <c r="BE129" s="115"/>
      <c r="BF129" s="115"/>
      <c r="BG129" s="115"/>
      <c r="BH129" s="115"/>
    </row>
    <row r="130" spans="1:60" ht="12" customHeight="1" outlineLevel="1" x14ac:dyDescent="0.2">
      <c r="A130" s="116"/>
      <c r="B130" s="161"/>
      <c r="C130" s="199" t="s">
        <v>224</v>
      </c>
      <c r="D130" s="200"/>
      <c r="E130" s="201">
        <v>1</v>
      </c>
      <c r="F130" s="137"/>
      <c r="G130" s="137"/>
      <c r="H130" s="137"/>
      <c r="I130" s="137"/>
      <c r="J130" s="137"/>
      <c r="K130" s="137"/>
      <c r="L130" s="137"/>
      <c r="M130" s="137"/>
      <c r="N130" s="202"/>
      <c r="O130" s="202"/>
      <c r="P130" s="202"/>
      <c r="Q130" s="196"/>
      <c r="R130" s="129"/>
      <c r="S130" s="129"/>
      <c r="T130" s="130"/>
      <c r="U130" s="129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115"/>
      <c r="BH130" s="115"/>
    </row>
    <row r="131" spans="1:60" ht="12.75" customHeight="1" outlineLevel="1" x14ac:dyDescent="0.2">
      <c r="A131" s="210">
        <v>41</v>
      </c>
      <c r="B131" s="203" t="s">
        <v>236</v>
      </c>
      <c r="C131" s="204" t="s">
        <v>223</v>
      </c>
      <c r="D131" s="205" t="s">
        <v>85</v>
      </c>
      <c r="E131" s="206">
        <f>SUM(E133)</f>
        <v>1</v>
      </c>
      <c r="F131" s="207">
        <v>0</v>
      </c>
      <c r="G131" s="208">
        <f>E131*F131</f>
        <v>0</v>
      </c>
      <c r="H131" s="208">
        <v>0</v>
      </c>
      <c r="I131" s="208">
        <f>ROUND(E131*H131,2)</f>
        <v>0</v>
      </c>
      <c r="J131" s="208">
        <v>153.5</v>
      </c>
      <c r="K131" s="208">
        <f>ROUND(E131*J131,2)</f>
        <v>153.5</v>
      </c>
      <c r="L131" s="208">
        <v>21</v>
      </c>
      <c r="M131" s="208">
        <f>G131*(1+L131/100)</f>
        <v>0</v>
      </c>
      <c r="N131" s="209">
        <v>1.95E-2</v>
      </c>
      <c r="O131" s="209">
        <f>ROUND(E131*N131,5)</f>
        <v>1.95E-2</v>
      </c>
      <c r="P131" s="209">
        <v>0</v>
      </c>
      <c r="Q131" s="211">
        <f>ROUND(E131*P131,2)</f>
        <v>0</v>
      </c>
      <c r="R131" s="144"/>
      <c r="S131" s="129"/>
      <c r="T131" s="130"/>
      <c r="U131" s="129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</row>
    <row r="132" spans="1:60" ht="12.75" customHeight="1" outlineLevel="1" x14ac:dyDescent="0.2">
      <c r="A132" s="177"/>
      <c r="B132" s="162"/>
      <c r="C132" s="353" t="s">
        <v>218</v>
      </c>
      <c r="D132" s="353"/>
      <c r="E132" s="353"/>
      <c r="F132" s="163"/>
      <c r="G132" s="163"/>
      <c r="H132" s="164"/>
      <c r="I132" s="164"/>
      <c r="J132" s="164"/>
      <c r="K132" s="164"/>
      <c r="L132" s="164"/>
      <c r="M132" s="164"/>
      <c r="N132" s="197"/>
      <c r="O132" s="197"/>
      <c r="P132" s="197"/>
      <c r="Q132" s="198"/>
      <c r="R132" s="144"/>
      <c r="S132" s="129"/>
      <c r="T132" s="130"/>
      <c r="U132" s="129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 t="s">
        <v>78</v>
      </c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23" t="str">
        <f>C132</f>
        <v>kompletní dodávka vnitřních dveří vč. kování, klik, madel, ozn. D1</v>
      </c>
      <c r="BB132" s="115"/>
      <c r="BC132" s="115"/>
      <c r="BD132" s="115"/>
      <c r="BE132" s="115"/>
      <c r="BF132" s="115"/>
      <c r="BG132" s="115"/>
      <c r="BH132" s="115"/>
    </row>
    <row r="133" spans="1:60" ht="12" customHeight="1" outlineLevel="1" x14ac:dyDescent="0.2">
      <c r="A133" s="116"/>
      <c r="B133" s="161"/>
      <c r="C133" s="199" t="s">
        <v>258</v>
      </c>
      <c r="D133" s="200"/>
      <c r="E133" s="201">
        <v>1</v>
      </c>
      <c r="F133" s="137"/>
      <c r="G133" s="137"/>
      <c r="H133" s="137"/>
      <c r="I133" s="137"/>
      <c r="J133" s="137"/>
      <c r="K133" s="137"/>
      <c r="L133" s="137"/>
      <c r="M133" s="137"/>
      <c r="N133" s="202"/>
      <c r="O133" s="202"/>
      <c r="P133" s="202"/>
      <c r="Q133" s="196"/>
      <c r="R133" s="129"/>
      <c r="S133" s="129"/>
      <c r="T133" s="130"/>
      <c r="U133" s="129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  <c r="BH133" s="115"/>
    </row>
    <row r="134" spans="1:60" ht="12.75" customHeight="1" outlineLevel="1" x14ac:dyDescent="0.2">
      <c r="A134" s="210">
        <v>42</v>
      </c>
      <c r="B134" s="203" t="s">
        <v>227</v>
      </c>
      <c r="C134" s="204" t="s">
        <v>229</v>
      </c>
      <c r="D134" s="205" t="s">
        <v>85</v>
      </c>
      <c r="E134" s="206">
        <f>SUM(E136)</f>
        <v>2</v>
      </c>
      <c r="F134" s="207">
        <v>0</v>
      </c>
      <c r="G134" s="208">
        <f>E134*F134</f>
        <v>0</v>
      </c>
      <c r="H134" s="208">
        <v>0</v>
      </c>
      <c r="I134" s="208">
        <f>ROUND(E134*H134,2)</f>
        <v>0</v>
      </c>
      <c r="J134" s="208">
        <v>153.5</v>
      </c>
      <c r="K134" s="208">
        <f>ROUND(E134*J134,2)</f>
        <v>307</v>
      </c>
      <c r="L134" s="208">
        <v>21</v>
      </c>
      <c r="M134" s="208">
        <f>G134*(1+L134/100)</f>
        <v>0</v>
      </c>
      <c r="N134" s="209">
        <v>0.02</v>
      </c>
      <c r="O134" s="209">
        <f>ROUND(E134*N134,5)</f>
        <v>0.04</v>
      </c>
      <c r="P134" s="209">
        <v>0</v>
      </c>
      <c r="Q134" s="211">
        <f>ROUND(E134*P134,2)</f>
        <v>0</v>
      </c>
      <c r="R134" s="144"/>
      <c r="S134" s="129"/>
      <c r="T134" s="130"/>
      <c r="U134" s="129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5"/>
      <c r="BG134" s="115"/>
      <c r="BH134" s="115"/>
    </row>
    <row r="135" spans="1:60" ht="12.75" customHeight="1" outlineLevel="1" x14ac:dyDescent="0.2">
      <c r="A135" s="177"/>
      <c r="B135" s="162"/>
      <c r="C135" s="353" t="s">
        <v>257</v>
      </c>
      <c r="D135" s="353"/>
      <c r="E135" s="353"/>
      <c r="F135" s="163"/>
      <c r="G135" s="163"/>
      <c r="H135" s="164"/>
      <c r="I135" s="164"/>
      <c r="J135" s="164"/>
      <c r="K135" s="164"/>
      <c r="L135" s="164"/>
      <c r="M135" s="164"/>
      <c r="N135" s="197"/>
      <c r="O135" s="197"/>
      <c r="P135" s="197"/>
      <c r="Q135" s="198"/>
      <c r="R135" s="144"/>
      <c r="S135" s="129"/>
      <c r="T135" s="130"/>
      <c r="U135" s="129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 t="s">
        <v>78</v>
      </c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23" t="str">
        <f>C135</f>
        <v>kompletní dodávka vnitřních dveří vč. kování, klik, piktogramu WC žena a WC muži, ozn. D1</v>
      </c>
      <c r="BB135" s="115"/>
      <c r="BC135" s="115"/>
      <c r="BD135" s="115"/>
      <c r="BE135" s="115"/>
      <c r="BF135" s="115"/>
      <c r="BG135" s="115"/>
      <c r="BH135" s="115"/>
    </row>
    <row r="136" spans="1:60" ht="12" customHeight="1" outlineLevel="1" x14ac:dyDescent="0.2">
      <c r="A136" s="116"/>
      <c r="B136" s="161"/>
      <c r="C136" s="199" t="s">
        <v>228</v>
      </c>
      <c r="D136" s="200"/>
      <c r="E136" s="201">
        <v>2</v>
      </c>
      <c r="F136" s="137"/>
      <c r="G136" s="137"/>
      <c r="H136" s="137"/>
      <c r="I136" s="137"/>
      <c r="J136" s="137"/>
      <c r="K136" s="137"/>
      <c r="L136" s="137"/>
      <c r="M136" s="137"/>
      <c r="N136" s="202"/>
      <c r="O136" s="202"/>
      <c r="P136" s="202"/>
      <c r="Q136" s="196"/>
      <c r="R136" s="129"/>
      <c r="S136" s="129"/>
      <c r="T136" s="130"/>
      <c r="U136" s="129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  <c r="BH136" s="115"/>
    </row>
    <row r="137" spans="1:60" ht="12.75" customHeight="1" outlineLevel="1" x14ac:dyDescent="0.2">
      <c r="A137" s="210">
        <v>43</v>
      </c>
      <c r="B137" s="203" t="s">
        <v>226</v>
      </c>
      <c r="C137" s="204" t="s">
        <v>220</v>
      </c>
      <c r="D137" s="205" t="s">
        <v>85</v>
      </c>
      <c r="E137" s="206">
        <f>SUM(E139)</f>
        <v>1</v>
      </c>
      <c r="F137" s="207">
        <v>0</v>
      </c>
      <c r="G137" s="208">
        <f>E137*F137</f>
        <v>0</v>
      </c>
      <c r="H137" s="208">
        <v>0</v>
      </c>
      <c r="I137" s="208">
        <f>ROUND(E137*H137,2)</f>
        <v>0</v>
      </c>
      <c r="J137" s="208">
        <v>153.5</v>
      </c>
      <c r="K137" s="208">
        <f>ROUND(E137*J137,2)</f>
        <v>153.5</v>
      </c>
      <c r="L137" s="208">
        <v>21</v>
      </c>
      <c r="M137" s="208">
        <f>G137*(1+L137/100)</f>
        <v>0</v>
      </c>
      <c r="N137" s="209">
        <v>2.0500000000000001E-2</v>
      </c>
      <c r="O137" s="209">
        <f>ROUND(E137*N137,5)</f>
        <v>2.0500000000000001E-2</v>
      </c>
      <c r="P137" s="209">
        <v>0</v>
      </c>
      <c r="Q137" s="211">
        <f>ROUND(E137*P137,2)</f>
        <v>0</v>
      </c>
      <c r="R137" s="144"/>
      <c r="S137" s="129"/>
      <c r="T137" s="130"/>
      <c r="U137" s="129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</row>
    <row r="138" spans="1:60" ht="12.75" customHeight="1" outlineLevel="1" x14ac:dyDescent="0.2">
      <c r="A138" s="177"/>
      <c r="B138" s="162"/>
      <c r="C138" s="353" t="s">
        <v>218</v>
      </c>
      <c r="D138" s="353"/>
      <c r="E138" s="353"/>
      <c r="F138" s="163"/>
      <c r="G138" s="163"/>
      <c r="H138" s="164"/>
      <c r="I138" s="164"/>
      <c r="J138" s="164"/>
      <c r="K138" s="164"/>
      <c r="L138" s="164"/>
      <c r="M138" s="164"/>
      <c r="N138" s="197"/>
      <c r="O138" s="197"/>
      <c r="P138" s="197"/>
      <c r="Q138" s="198"/>
      <c r="R138" s="144"/>
      <c r="S138" s="129"/>
      <c r="T138" s="130"/>
      <c r="U138" s="129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 t="s">
        <v>78</v>
      </c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23" t="str">
        <f>C138</f>
        <v>kompletní dodávka vnitřních dveří vč. kování, klik, madel, ozn. D1</v>
      </c>
      <c r="BB138" s="115"/>
      <c r="BC138" s="115"/>
      <c r="BD138" s="115"/>
      <c r="BE138" s="115"/>
      <c r="BF138" s="115"/>
      <c r="BG138" s="115"/>
      <c r="BH138" s="115"/>
    </row>
    <row r="139" spans="1:60" ht="12" customHeight="1" outlineLevel="1" x14ac:dyDescent="0.2">
      <c r="A139" s="116"/>
      <c r="B139" s="161"/>
      <c r="C139" s="199" t="s">
        <v>211</v>
      </c>
      <c r="D139" s="200"/>
      <c r="E139" s="201">
        <v>1</v>
      </c>
      <c r="F139" s="137"/>
      <c r="G139" s="137"/>
      <c r="H139" s="137"/>
      <c r="I139" s="137"/>
      <c r="J139" s="137"/>
      <c r="K139" s="137"/>
      <c r="L139" s="137"/>
      <c r="M139" s="137"/>
      <c r="N139" s="202"/>
      <c r="O139" s="202"/>
      <c r="P139" s="202"/>
      <c r="Q139" s="196"/>
      <c r="R139" s="129"/>
      <c r="S139" s="129"/>
      <c r="T139" s="130"/>
      <c r="U139" s="129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</row>
    <row r="140" spans="1:60" ht="22.5" customHeight="1" outlineLevel="1" x14ac:dyDescent="0.2">
      <c r="A140" s="176">
        <v>44</v>
      </c>
      <c r="B140" s="155" t="s">
        <v>213</v>
      </c>
      <c r="C140" s="156" t="s">
        <v>214</v>
      </c>
      <c r="D140" s="157" t="s">
        <v>85</v>
      </c>
      <c r="E140" s="158">
        <f>SUM(E141:E141)</f>
        <v>8</v>
      </c>
      <c r="F140" s="159">
        <v>0</v>
      </c>
      <c r="G140" s="160">
        <f>SUM(E140*F140)</f>
        <v>0</v>
      </c>
      <c r="H140" s="160">
        <v>0</v>
      </c>
      <c r="I140" s="160">
        <f>ROUND(E140*H140,2)</f>
        <v>0</v>
      </c>
      <c r="J140" s="160">
        <v>2500</v>
      </c>
      <c r="K140" s="160">
        <f>ROUND(E140*J140,2)</f>
        <v>20000</v>
      </c>
      <c r="L140" s="160">
        <v>21</v>
      </c>
      <c r="M140" s="160">
        <f>G140*(1+L140/100)</f>
        <v>0</v>
      </c>
      <c r="N140" s="214">
        <v>4.6999999999999999E-4</v>
      </c>
      <c r="O140" s="214">
        <f>ROUND(E140*N140,5)</f>
        <v>3.7599999999999999E-3</v>
      </c>
      <c r="P140" s="214">
        <v>0</v>
      </c>
      <c r="Q140" s="221">
        <f>ROUND(E140*P140,2)</f>
        <v>0</v>
      </c>
      <c r="R140" s="144"/>
      <c r="S140" s="129"/>
      <c r="T140" s="130">
        <v>0</v>
      </c>
      <c r="U140" s="129">
        <f>ROUND(E140*T140,2)</f>
        <v>0</v>
      </c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 t="s">
        <v>79</v>
      </c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</row>
    <row r="141" spans="1:60" ht="12" customHeight="1" outlineLevel="1" x14ac:dyDescent="0.2">
      <c r="A141" s="116"/>
      <c r="B141" s="161"/>
      <c r="C141" s="199" t="s">
        <v>212</v>
      </c>
      <c r="D141" s="200"/>
      <c r="E141" s="201">
        <v>8</v>
      </c>
      <c r="F141" s="137"/>
      <c r="G141" s="137"/>
      <c r="H141" s="137"/>
      <c r="I141" s="137"/>
      <c r="J141" s="137"/>
      <c r="K141" s="137"/>
      <c r="L141" s="137"/>
      <c r="M141" s="137"/>
      <c r="N141" s="202"/>
      <c r="O141" s="202"/>
      <c r="P141" s="202"/>
      <c r="Q141" s="196"/>
      <c r="R141" s="129"/>
      <c r="S141" s="129"/>
      <c r="T141" s="130"/>
      <c r="U141" s="129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</row>
    <row r="142" spans="1:60" ht="22.5" customHeight="1" outlineLevel="1" x14ac:dyDescent="0.2">
      <c r="A142" s="210">
        <v>45</v>
      </c>
      <c r="B142" s="203" t="s">
        <v>237</v>
      </c>
      <c r="C142" s="204" t="s">
        <v>230</v>
      </c>
      <c r="D142" s="205" t="s">
        <v>85</v>
      </c>
      <c r="E142" s="206">
        <f>SUM(E143:E145)</f>
        <v>8</v>
      </c>
      <c r="F142" s="207">
        <v>0</v>
      </c>
      <c r="G142" s="208">
        <f>E142*F142</f>
        <v>0</v>
      </c>
      <c r="H142" s="208">
        <v>0</v>
      </c>
      <c r="I142" s="208">
        <f>ROUND(E142*H142,2)</f>
        <v>0</v>
      </c>
      <c r="J142" s="208">
        <v>153.5</v>
      </c>
      <c r="K142" s="208">
        <f>ROUND(E142*J142,2)</f>
        <v>1228</v>
      </c>
      <c r="L142" s="208">
        <v>21</v>
      </c>
      <c r="M142" s="208">
        <f>G142*(1+L142/100)</f>
        <v>0</v>
      </c>
      <c r="N142" s="209">
        <v>1.6E-2</v>
      </c>
      <c r="O142" s="209">
        <f>ROUND(E142*N142,5)</f>
        <v>0.128</v>
      </c>
      <c r="P142" s="209">
        <v>0</v>
      </c>
      <c r="Q142" s="211">
        <f>ROUND(E142*P142,2)</f>
        <v>0</v>
      </c>
      <c r="R142" s="144"/>
      <c r="S142" s="129"/>
      <c r="T142" s="130"/>
      <c r="U142" s="129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  <c r="BH142" s="115"/>
    </row>
    <row r="143" spans="1:60" ht="12" customHeight="1" outlineLevel="1" x14ac:dyDescent="0.2">
      <c r="A143" s="116" t="s">
        <v>88</v>
      </c>
      <c r="B143" s="161"/>
      <c r="C143" s="199" t="s">
        <v>231</v>
      </c>
      <c r="D143" s="200"/>
      <c r="E143" s="201">
        <v>5</v>
      </c>
      <c r="F143" s="137"/>
      <c r="G143" s="137"/>
      <c r="H143" s="137"/>
      <c r="I143" s="137"/>
      <c r="J143" s="137"/>
      <c r="K143" s="137"/>
      <c r="L143" s="137"/>
      <c r="M143" s="137"/>
      <c r="N143" s="202"/>
      <c r="O143" s="202"/>
      <c r="P143" s="202"/>
      <c r="Q143" s="196"/>
      <c r="R143" s="129"/>
      <c r="S143" s="129"/>
      <c r="T143" s="130"/>
      <c r="U143" s="129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</row>
    <row r="144" spans="1:60" ht="12" customHeight="1" outlineLevel="1" x14ac:dyDescent="0.2">
      <c r="A144" s="116"/>
      <c r="B144" s="161"/>
      <c r="C144" s="199" t="s">
        <v>232</v>
      </c>
      <c r="D144" s="200"/>
      <c r="E144" s="201">
        <v>1</v>
      </c>
      <c r="F144" s="137"/>
      <c r="G144" s="137"/>
      <c r="H144" s="137"/>
      <c r="I144" s="137"/>
      <c r="J144" s="137"/>
      <c r="K144" s="137"/>
      <c r="L144" s="137"/>
      <c r="M144" s="137"/>
      <c r="N144" s="202"/>
      <c r="O144" s="202"/>
      <c r="P144" s="202"/>
      <c r="Q144" s="196"/>
      <c r="R144" s="129"/>
      <c r="S144" s="129"/>
      <c r="T144" s="130"/>
      <c r="U144" s="129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</row>
    <row r="145" spans="1:60" ht="12" customHeight="1" outlineLevel="1" x14ac:dyDescent="0.2">
      <c r="A145" s="116"/>
      <c r="B145" s="161"/>
      <c r="C145" s="199" t="s">
        <v>233</v>
      </c>
      <c r="D145" s="200"/>
      <c r="E145" s="201">
        <v>2</v>
      </c>
      <c r="F145" s="137"/>
      <c r="G145" s="137"/>
      <c r="H145" s="137"/>
      <c r="I145" s="137"/>
      <c r="J145" s="137"/>
      <c r="K145" s="137"/>
      <c r="L145" s="137"/>
      <c r="M145" s="137"/>
      <c r="N145" s="202"/>
      <c r="O145" s="202"/>
      <c r="P145" s="202"/>
      <c r="Q145" s="196"/>
      <c r="R145" s="129"/>
      <c r="S145" s="129"/>
      <c r="T145" s="130"/>
      <c r="U145" s="129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/>
      <c r="BD145" s="115"/>
      <c r="BE145" s="115"/>
      <c r="BF145" s="115"/>
      <c r="BG145" s="115"/>
      <c r="BH145" s="115"/>
    </row>
    <row r="146" spans="1:60" ht="93" customHeight="1" outlineLevel="1" x14ac:dyDescent="0.2">
      <c r="A146" s="176">
        <v>46</v>
      </c>
      <c r="B146" s="188" t="s">
        <v>238</v>
      </c>
      <c r="C146" s="156" t="s">
        <v>253</v>
      </c>
      <c r="D146" s="228" t="s">
        <v>85</v>
      </c>
      <c r="E146" s="158">
        <f>SUM(E154:E154)</f>
        <v>1</v>
      </c>
      <c r="F146" s="159">
        <v>0</v>
      </c>
      <c r="G146" s="160">
        <f>SUM(E146*F146)</f>
        <v>0</v>
      </c>
      <c r="H146" s="160">
        <v>0</v>
      </c>
      <c r="I146" s="160">
        <f>ROUND(E146*H146,2)</f>
        <v>0</v>
      </c>
      <c r="J146" s="160">
        <v>2500</v>
      </c>
      <c r="K146" s="160">
        <f>ROUND(E146*J146,2)</f>
        <v>2500</v>
      </c>
      <c r="L146" s="160">
        <v>21</v>
      </c>
      <c r="M146" s="160">
        <f>G146*(1+L146/100)</f>
        <v>0</v>
      </c>
      <c r="N146" s="214">
        <v>0</v>
      </c>
      <c r="O146" s="214">
        <f>ROUND(E146*N146,5)</f>
        <v>0</v>
      </c>
      <c r="P146" s="214">
        <v>0</v>
      </c>
      <c r="Q146" s="221">
        <f>ROUND(E146*P146,2)</f>
        <v>0</v>
      </c>
      <c r="R146" s="144"/>
      <c r="S146" s="129"/>
      <c r="T146" s="130">
        <v>0</v>
      </c>
      <c r="U146" s="129">
        <f>ROUND(E146*T146,2)</f>
        <v>0</v>
      </c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 t="s">
        <v>79</v>
      </c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</row>
    <row r="147" spans="1:60" ht="12.75" customHeight="1" outlineLevel="1" x14ac:dyDescent="0.2">
      <c r="A147" s="177"/>
      <c r="B147" s="162"/>
      <c r="C147" s="353" t="s">
        <v>255</v>
      </c>
      <c r="D147" s="353"/>
      <c r="E147" s="353"/>
      <c r="F147" s="163"/>
      <c r="G147" s="163"/>
      <c r="H147" s="164"/>
      <c r="I147" s="164"/>
      <c r="J147" s="164"/>
      <c r="K147" s="164"/>
      <c r="L147" s="164"/>
      <c r="M147" s="164"/>
      <c r="N147" s="197"/>
      <c r="O147" s="197"/>
      <c r="P147" s="197"/>
      <c r="Q147" s="198"/>
      <c r="R147" s="144"/>
      <c r="S147" s="129"/>
      <c r="T147" s="130"/>
      <c r="U147" s="129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 t="s">
        <v>78</v>
      </c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23" t="str">
        <f t="shared" ref="BA147:BA153" si="0">C147</f>
        <v>vestavná myčka nádobí, šířka 60 cm, energetická třída B</v>
      </c>
      <c r="BB147" s="115"/>
      <c r="BC147" s="115"/>
      <c r="BD147" s="115"/>
      <c r="BE147" s="115"/>
      <c r="BF147" s="115"/>
      <c r="BG147" s="115"/>
      <c r="BH147" s="115"/>
    </row>
    <row r="148" spans="1:60" ht="12.75" customHeight="1" outlineLevel="1" x14ac:dyDescent="0.2">
      <c r="A148" s="178"/>
      <c r="B148" s="161"/>
      <c r="C148" s="354" t="s">
        <v>256</v>
      </c>
      <c r="D148" s="354"/>
      <c r="E148" s="354"/>
      <c r="F148" s="148"/>
      <c r="G148" s="148"/>
      <c r="H148" s="137"/>
      <c r="I148" s="137"/>
      <c r="J148" s="137"/>
      <c r="K148" s="137"/>
      <c r="L148" s="137"/>
      <c r="M148" s="137"/>
      <c r="N148" s="202"/>
      <c r="O148" s="202"/>
      <c r="P148" s="202"/>
      <c r="Q148" s="196"/>
      <c r="R148" s="144"/>
      <c r="S148" s="129"/>
      <c r="T148" s="130"/>
      <c r="U148" s="129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 t="s">
        <v>78</v>
      </c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23" t="str">
        <f t="shared" si="0"/>
        <v>komínový cirkulační odsavač par s černým sklem, energetická třída B</v>
      </c>
      <c r="BB148" s="115"/>
      <c r="BC148" s="115"/>
      <c r="BD148" s="115"/>
      <c r="BE148" s="115"/>
      <c r="BF148" s="115"/>
      <c r="BG148" s="115"/>
      <c r="BH148" s="115"/>
    </row>
    <row r="149" spans="1:60" ht="12.75" customHeight="1" outlineLevel="1" x14ac:dyDescent="0.2">
      <c r="A149" s="178"/>
      <c r="B149" s="161"/>
      <c r="C149" s="354" t="s">
        <v>259</v>
      </c>
      <c r="D149" s="354"/>
      <c r="E149" s="354"/>
      <c r="F149" s="148"/>
      <c r="G149" s="148"/>
      <c r="H149" s="137"/>
      <c r="I149" s="137"/>
      <c r="J149" s="137"/>
      <c r="K149" s="137"/>
      <c r="L149" s="137"/>
      <c r="M149" s="137"/>
      <c r="N149" s="202"/>
      <c r="O149" s="202"/>
      <c r="P149" s="202"/>
      <c r="Q149" s="196"/>
      <c r="R149" s="144"/>
      <c r="S149" s="129"/>
      <c r="T149" s="130"/>
      <c r="U149" s="129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 t="s">
        <v>78</v>
      </c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23" t="str">
        <f t="shared" si="0"/>
        <v>vestavná multifukkční elektrická trouba, energetická třída A</v>
      </c>
      <c r="BB149" s="115"/>
      <c r="BC149" s="115"/>
      <c r="BD149" s="115"/>
      <c r="BE149" s="115"/>
      <c r="BF149" s="115"/>
      <c r="BG149" s="115"/>
      <c r="BH149" s="115"/>
    </row>
    <row r="150" spans="1:60" ht="12.75" customHeight="1" outlineLevel="1" x14ac:dyDescent="0.2">
      <c r="A150" s="178"/>
      <c r="B150" s="161"/>
      <c r="C150" s="354" t="s">
        <v>260</v>
      </c>
      <c r="D150" s="354"/>
      <c r="E150" s="354"/>
      <c r="F150" s="148"/>
      <c r="G150" s="148"/>
      <c r="H150" s="137"/>
      <c r="I150" s="137"/>
      <c r="J150" s="137"/>
      <c r="K150" s="137"/>
      <c r="L150" s="137"/>
      <c r="M150" s="137"/>
      <c r="N150" s="202"/>
      <c r="O150" s="202"/>
      <c r="P150" s="202"/>
      <c r="Q150" s="196"/>
      <c r="R150" s="144"/>
      <c r="S150" s="129"/>
      <c r="T150" s="130"/>
      <c r="U150" s="129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 t="s">
        <v>78</v>
      </c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23" t="str">
        <f t="shared" si="0"/>
        <v>vestavná indukční sklokeramická deska, 4 varné zóny, dotykové ovládání</v>
      </c>
      <c r="BB150" s="115"/>
      <c r="BC150" s="115"/>
      <c r="BD150" s="115"/>
      <c r="BE150" s="115"/>
      <c r="BF150" s="115"/>
      <c r="BG150" s="115"/>
      <c r="BH150" s="115"/>
    </row>
    <row r="151" spans="1:60" ht="12.75" customHeight="1" outlineLevel="1" x14ac:dyDescent="0.2">
      <c r="A151" s="178"/>
      <c r="B151" s="161"/>
      <c r="C151" s="354" t="s">
        <v>262</v>
      </c>
      <c r="D151" s="354"/>
      <c r="E151" s="354"/>
      <c r="F151" s="148"/>
      <c r="G151" s="148"/>
      <c r="H151" s="137"/>
      <c r="I151" s="137"/>
      <c r="J151" s="137"/>
      <c r="K151" s="137"/>
      <c r="L151" s="137"/>
      <c r="M151" s="137"/>
      <c r="N151" s="202"/>
      <c r="O151" s="202"/>
      <c r="P151" s="202"/>
      <c r="Q151" s="196"/>
      <c r="R151" s="144"/>
      <c r="S151" s="129"/>
      <c r="T151" s="130"/>
      <c r="U151" s="129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 t="s">
        <v>78</v>
      </c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23" t="str">
        <f t="shared" si="0"/>
        <v>volně stojící mraznička objemu min. 270 l , min. energetická třída E</v>
      </c>
      <c r="BB151" s="115"/>
      <c r="BC151" s="115"/>
      <c r="BD151" s="115"/>
      <c r="BE151" s="115"/>
      <c r="BF151" s="115"/>
      <c r="BG151" s="115"/>
      <c r="BH151" s="115"/>
    </row>
    <row r="152" spans="1:60" ht="12.75" customHeight="1" outlineLevel="1" x14ac:dyDescent="0.2">
      <c r="A152" s="178"/>
      <c r="B152" s="161"/>
      <c r="C152" s="354" t="s">
        <v>261</v>
      </c>
      <c r="D152" s="354"/>
      <c r="E152" s="354"/>
      <c r="F152" s="148"/>
      <c r="G152" s="148"/>
      <c r="H152" s="137"/>
      <c r="I152" s="137"/>
      <c r="J152" s="137"/>
      <c r="K152" s="137"/>
      <c r="L152" s="137"/>
      <c r="M152" s="137"/>
      <c r="N152" s="202"/>
      <c r="O152" s="202"/>
      <c r="P152" s="202"/>
      <c r="Q152" s="196"/>
      <c r="R152" s="144"/>
      <c r="S152" s="129"/>
      <c r="T152" s="130"/>
      <c r="U152" s="129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 t="s">
        <v>78</v>
      </c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23" t="str">
        <f t="shared" si="0"/>
        <v>volně stojící chladnička objemu min. 360 l, min. energetiká třída E</v>
      </c>
      <c r="BB152" s="115"/>
      <c r="BC152" s="115"/>
      <c r="BD152" s="115"/>
      <c r="BE152" s="115"/>
      <c r="BF152" s="115"/>
      <c r="BG152" s="115"/>
      <c r="BH152" s="115"/>
    </row>
    <row r="153" spans="1:60" ht="12.75" customHeight="1" outlineLevel="1" x14ac:dyDescent="0.2">
      <c r="A153" s="178"/>
      <c r="B153" s="161"/>
      <c r="C153" s="354" t="s">
        <v>254</v>
      </c>
      <c r="D153" s="354"/>
      <c r="E153" s="354"/>
      <c r="F153" s="148"/>
      <c r="G153" s="148"/>
      <c r="H153" s="137"/>
      <c r="I153" s="137"/>
      <c r="J153" s="137"/>
      <c r="K153" s="137"/>
      <c r="L153" s="137"/>
      <c r="M153" s="137"/>
      <c r="N153" s="202"/>
      <c r="O153" s="202"/>
      <c r="P153" s="202"/>
      <c r="Q153" s="196"/>
      <c r="R153" s="144"/>
      <c r="S153" s="129"/>
      <c r="T153" s="130"/>
      <c r="U153" s="129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 t="s">
        <v>78</v>
      </c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23" t="str">
        <f t="shared" si="0"/>
        <v>volně stojící mikrovlnná trouba, objem 20 l, výkon 700 W</v>
      </c>
      <c r="BB153" s="115"/>
      <c r="BC153" s="115"/>
      <c r="BD153" s="115"/>
      <c r="BE153" s="115"/>
      <c r="BF153" s="115"/>
      <c r="BG153" s="115"/>
      <c r="BH153" s="115"/>
    </row>
    <row r="154" spans="1:60" ht="12" customHeight="1" outlineLevel="1" x14ac:dyDescent="0.2">
      <c r="A154" s="116"/>
      <c r="B154" s="161"/>
      <c r="C154" s="199" t="s">
        <v>239</v>
      </c>
      <c r="D154" s="200"/>
      <c r="E154" s="201">
        <v>1</v>
      </c>
      <c r="F154" s="137"/>
      <c r="G154" s="137"/>
      <c r="H154" s="137"/>
      <c r="I154" s="137"/>
      <c r="J154" s="137"/>
      <c r="K154" s="137"/>
      <c r="L154" s="137"/>
      <c r="M154" s="137"/>
      <c r="N154" s="202"/>
      <c r="O154" s="202"/>
      <c r="P154" s="202"/>
      <c r="Q154" s="196"/>
      <c r="R154" s="129"/>
      <c r="S154" s="129"/>
      <c r="T154" s="130"/>
      <c r="U154" s="129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  <c r="BD154" s="115"/>
      <c r="BE154" s="115"/>
      <c r="BF154" s="115"/>
      <c r="BG154" s="115"/>
      <c r="BH154" s="115"/>
    </row>
    <row r="155" spans="1:60" ht="12.75" customHeight="1" outlineLevel="1" x14ac:dyDescent="0.2">
      <c r="A155" s="176">
        <v>47</v>
      </c>
      <c r="B155" s="155" t="s">
        <v>117</v>
      </c>
      <c r="C155" s="156" t="s">
        <v>263</v>
      </c>
      <c r="D155" s="157" t="s">
        <v>83</v>
      </c>
      <c r="E155" s="158">
        <f>SUM(E156:E156)</f>
        <v>0.35904000000000003</v>
      </c>
      <c r="F155" s="159">
        <v>0</v>
      </c>
      <c r="G155" s="160">
        <f>SUM(E155*F155)</f>
        <v>0</v>
      </c>
      <c r="H155" s="160">
        <v>0</v>
      </c>
      <c r="I155" s="160">
        <f>ROUND(E155*H155,2)</f>
        <v>0</v>
      </c>
      <c r="J155" s="160">
        <v>2500</v>
      </c>
      <c r="K155" s="160">
        <f>ROUND(E155*J155,2)</f>
        <v>897.6</v>
      </c>
      <c r="L155" s="160">
        <v>21</v>
      </c>
      <c r="M155" s="160">
        <f>G155*(1+L155/100)</f>
        <v>0</v>
      </c>
      <c r="N155" s="214">
        <v>0</v>
      </c>
      <c r="O155" s="214">
        <f>ROUND(E155*N155,5)</f>
        <v>0</v>
      </c>
      <c r="P155" s="214">
        <v>0</v>
      </c>
      <c r="Q155" s="221">
        <f>ROUND(E155*P155,2)</f>
        <v>0</v>
      </c>
      <c r="R155" s="144"/>
      <c r="S155" s="129"/>
      <c r="T155" s="130">
        <v>0</v>
      </c>
      <c r="U155" s="129">
        <f>ROUND(E155*T155,2)</f>
        <v>0</v>
      </c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 t="s">
        <v>79</v>
      </c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  <c r="BE155" s="115"/>
      <c r="BF155" s="115"/>
      <c r="BG155" s="115"/>
      <c r="BH155" s="115"/>
    </row>
    <row r="156" spans="1:60" ht="12" customHeight="1" outlineLevel="1" x14ac:dyDescent="0.2">
      <c r="A156" s="116"/>
      <c r="B156" s="161"/>
      <c r="C156" s="222">
        <f>SUM(O115)</f>
        <v>0.35904000000000003</v>
      </c>
      <c r="D156" s="200"/>
      <c r="E156" s="201">
        <f>SUM(C156)</f>
        <v>0.35904000000000003</v>
      </c>
      <c r="F156" s="137"/>
      <c r="G156" s="137"/>
      <c r="H156" s="137"/>
      <c r="I156" s="137"/>
      <c r="J156" s="137"/>
      <c r="K156" s="137"/>
      <c r="L156" s="137"/>
      <c r="M156" s="137"/>
      <c r="N156" s="202"/>
      <c r="O156" s="202"/>
      <c r="P156" s="202"/>
      <c r="Q156" s="196"/>
      <c r="R156" s="129"/>
      <c r="S156" s="129"/>
      <c r="T156" s="130"/>
      <c r="U156" s="129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  <c r="BH156" s="115"/>
    </row>
    <row r="157" spans="1:60" x14ac:dyDescent="0.2">
      <c r="A157" s="149" t="s">
        <v>75</v>
      </c>
      <c r="B157" s="150" t="s">
        <v>246</v>
      </c>
      <c r="C157" s="151" t="s">
        <v>247</v>
      </c>
      <c r="D157" s="152"/>
      <c r="E157" s="153"/>
      <c r="F157" s="154"/>
      <c r="G157" s="154">
        <f>SUM(G158:G169)</f>
        <v>0</v>
      </c>
      <c r="H157" s="154"/>
      <c r="I157" s="154">
        <f>SUM(I158:I396)</f>
        <v>0</v>
      </c>
      <c r="J157" s="154"/>
      <c r="K157" s="154">
        <f>SUM(K158:K396)</f>
        <v>8384096.3700000001</v>
      </c>
      <c r="L157" s="154"/>
      <c r="M157" s="154">
        <f>SUM(M158:M396)</f>
        <v>0</v>
      </c>
      <c r="N157" s="212"/>
      <c r="O157" s="212">
        <f>SUM(O158:O167)</f>
        <v>0.49824000000000002</v>
      </c>
      <c r="P157" s="212"/>
      <c r="Q157" s="212">
        <f>SUM(Q158:Q169)</f>
        <v>0</v>
      </c>
      <c r="R157" s="127"/>
      <c r="S157" s="127"/>
      <c r="T157" s="128"/>
      <c r="U157" s="127">
        <f>SUM(U158:U396)</f>
        <v>0</v>
      </c>
      <c r="AE157" t="s">
        <v>76</v>
      </c>
    </row>
    <row r="158" spans="1:60" ht="12.75" customHeight="1" outlineLevel="1" x14ac:dyDescent="0.2">
      <c r="A158" s="174">
        <v>48</v>
      </c>
      <c r="B158" s="167" t="s">
        <v>264</v>
      </c>
      <c r="C158" s="168" t="s">
        <v>265</v>
      </c>
      <c r="D158" s="169" t="s">
        <v>84</v>
      </c>
      <c r="E158" s="170">
        <f>SUM(E159:E159)</f>
        <v>15.57</v>
      </c>
      <c r="F158" s="171">
        <v>0</v>
      </c>
      <c r="G158" s="172">
        <f>ROUND(E158*F158,2)</f>
        <v>0</v>
      </c>
      <c r="H158" s="172">
        <v>0</v>
      </c>
      <c r="I158" s="172">
        <f>ROUND(E158*H158,2)</f>
        <v>0</v>
      </c>
      <c r="J158" s="172">
        <v>2500</v>
      </c>
      <c r="K158" s="172">
        <f>ROUND(E158*J158,2)</f>
        <v>38925</v>
      </c>
      <c r="L158" s="172">
        <v>21</v>
      </c>
      <c r="M158" s="172">
        <f>G158*(1+L158/100)</f>
        <v>0</v>
      </c>
      <c r="N158" s="213">
        <v>0</v>
      </c>
      <c r="O158" s="213">
        <f>ROUND(E158*N158,5)</f>
        <v>0</v>
      </c>
      <c r="P158" s="213">
        <v>0</v>
      </c>
      <c r="Q158" s="220">
        <f>ROUND(E158*P158,2)</f>
        <v>0</v>
      </c>
      <c r="R158" s="144"/>
      <c r="S158" s="129"/>
      <c r="T158" s="130">
        <v>0</v>
      </c>
      <c r="U158" s="129">
        <f>ROUND(E158*T158,2)</f>
        <v>0</v>
      </c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 t="s">
        <v>79</v>
      </c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  <c r="BE158" s="115"/>
      <c r="BF158" s="115"/>
      <c r="BG158" s="115"/>
      <c r="BH158" s="115"/>
    </row>
    <row r="159" spans="1:60" ht="12" customHeight="1" outlineLevel="1" x14ac:dyDescent="0.2">
      <c r="A159" s="116"/>
      <c r="B159" s="161"/>
      <c r="C159" s="199" t="s">
        <v>144</v>
      </c>
      <c r="D159" s="200"/>
      <c r="E159" s="201">
        <v>15.57</v>
      </c>
      <c r="F159" s="137" t="s">
        <v>88</v>
      </c>
      <c r="G159" s="137"/>
      <c r="H159" s="137"/>
      <c r="I159" s="137"/>
      <c r="J159" s="137"/>
      <c r="K159" s="137"/>
      <c r="L159" s="137"/>
      <c r="M159" s="137"/>
      <c r="N159" s="202"/>
      <c r="O159" s="202"/>
      <c r="P159" s="202"/>
      <c r="Q159" s="196"/>
      <c r="R159" s="129"/>
      <c r="S159" s="129"/>
      <c r="T159" s="130"/>
      <c r="U159" s="129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5"/>
      <c r="BG159" s="115"/>
      <c r="BH159" s="115"/>
    </row>
    <row r="160" spans="1:60" ht="12.75" customHeight="1" outlineLevel="1" x14ac:dyDescent="0.2">
      <c r="A160" s="176">
        <v>49</v>
      </c>
      <c r="B160" s="155" t="s">
        <v>269</v>
      </c>
      <c r="C160" s="156" t="s">
        <v>270</v>
      </c>
      <c r="D160" s="157" t="s">
        <v>84</v>
      </c>
      <c r="E160" s="158">
        <f>SUM(E161:E161)</f>
        <v>15.57</v>
      </c>
      <c r="F160" s="159">
        <v>0</v>
      </c>
      <c r="G160" s="160">
        <f>ROUND(E160*F160,2)</f>
        <v>0</v>
      </c>
      <c r="H160" s="160">
        <v>0</v>
      </c>
      <c r="I160" s="160">
        <f>ROUND(E160*H160,2)</f>
        <v>0</v>
      </c>
      <c r="J160" s="160">
        <v>2500</v>
      </c>
      <c r="K160" s="160">
        <f>ROUND(E160*J160,2)</f>
        <v>38925</v>
      </c>
      <c r="L160" s="160">
        <v>21</v>
      </c>
      <c r="M160" s="160">
        <f>G160*(1+L160/100)</f>
        <v>0</v>
      </c>
      <c r="N160" s="214">
        <v>2.9999999999999997E-4</v>
      </c>
      <c r="O160" s="214">
        <f>ROUND(E160*N160,5)</f>
        <v>4.6699999999999997E-3</v>
      </c>
      <c r="P160" s="214">
        <v>0</v>
      </c>
      <c r="Q160" s="221">
        <f>ROUND(E160*P160,2)</f>
        <v>0</v>
      </c>
      <c r="R160" s="144"/>
      <c r="S160" s="129"/>
      <c r="T160" s="130">
        <v>0</v>
      </c>
      <c r="U160" s="129">
        <f>ROUND(E160*T160,2)</f>
        <v>0</v>
      </c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 t="s">
        <v>79</v>
      </c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  <c r="BB160" s="115"/>
      <c r="BC160" s="115"/>
      <c r="BD160" s="115"/>
      <c r="BE160" s="115"/>
      <c r="BF160" s="115"/>
      <c r="BG160" s="115"/>
      <c r="BH160" s="115"/>
    </row>
    <row r="161" spans="1:60" ht="12" customHeight="1" outlineLevel="1" x14ac:dyDescent="0.2">
      <c r="A161" s="116"/>
      <c r="B161" s="161"/>
      <c r="C161" s="199">
        <v>15.57</v>
      </c>
      <c r="D161" s="200"/>
      <c r="E161" s="201">
        <v>15.57</v>
      </c>
      <c r="F161" s="137"/>
      <c r="G161" s="137"/>
      <c r="H161" s="137"/>
      <c r="I161" s="137"/>
      <c r="J161" s="137"/>
      <c r="K161" s="137"/>
      <c r="L161" s="137"/>
      <c r="M161" s="137"/>
      <c r="N161" s="202"/>
      <c r="O161" s="202"/>
      <c r="P161" s="202"/>
      <c r="Q161" s="196"/>
      <c r="R161" s="129"/>
      <c r="S161" s="129"/>
      <c r="T161" s="130"/>
      <c r="U161" s="129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15"/>
      <c r="BC161" s="115"/>
      <c r="BD161" s="115"/>
      <c r="BE161" s="115"/>
      <c r="BF161" s="115"/>
      <c r="BG161" s="115"/>
      <c r="BH161" s="115"/>
    </row>
    <row r="162" spans="1:60" ht="12.75" customHeight="1" outlineLevel="1" x14ac:dyDescent="0.2">
      <c r="A162" s="176">
        <v>50</v>
      </c>
      <c r="B162" s="155" t="s">
        <v>266</v>
      </c>
      <c r="C162" s="156" t="s">
        <v>267</v>
      </c>
      <c r="D162" s="157" t="s">
        <v>84</v>
      </c>
      <c r="E162" s="158">
        <f>SUM(E164:E164)</f>
        <v>15.57</v>
      </c>
      <c r="F162" s="159">
        <v>0</v>
      </c>
      <c r="G162" s="160">
        <f>ROUND(E162*F162,2)</f>
        <v>0</v>
      </c>
      <c r="H162" s="160">
        <v>0</v>
      </c>
      <c r="I162" s="160">
        <f>ROUND(E162*H162,2)</f>
        <v>0</v>
      </c>
      <c r="J162" s="160">
        <v>2500</v>
      </c>
      <c r="K162" s="160">
        <f>ROUND(E162*J162,2)</f>
        <v>38925</v>
      </c>
      <c r="L162" s="160">
        <v>21</v>
      </c>
      <c r="M162" s="160">
        <f>G162*(1+L162/100)</f>
        <v>0</v>
      </c>
      <c r="N162" s="214">
        <v>1.5E-3</v>
      </c>
      <c r="O162" s="214">
        <f>ROUND(E162*N162,5)</f>
        <v>2.3359999999999999E-2</v>
      </c>
      <c r="P162" s="214">
        <v>0</v>
      </c>
      <c r="Q162" s="221">
        <f>ROUND(E162*P162,2)</f>
        <v>0</v>
      </c>
      <c r="R162" s="144"/>
      <c r="S162" s="129"/>
      <c r="T162" s="130">
        <v>0</v>
      </c>
      <c r="U162" s="129">
        <f>ROUND(E162*T162,2)</f>
        <v>0</v>
      </c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 t="s">
        <v>79</v>
      </c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115"/>
      <c r="BF162" s="115"/>
      <c r="BG162" s="115"/>
      <c r="BH162" s="115"/>
    </row>
    <row r="163" spans="1:60" ht="12.75" customHeight="1" outlineLevel="1" x14ac:dyDescent="0.2">
      <c r="A163" s="177"/>
      <c r="B163" s="162"/>
      <c r="C163" s="353" t="s">
        <v>268</v>
      </c>
      <c r="D163" s="353"/>
      <c r="E163" s="353"/>
      <c r="F163" s="163"/>
      <c r="G163" s="163"/>
      <c r="H163" s="164"/>
      <c r="I163" s="164"/>
      <c r="J163" s="164"/>
      <c r="K163" s="164"/>
      <c r="L163" s="164"/>
      <c r="M163" s="164"/>
      <c r="N163" s="197"/>
      <c r="O163" s="197"/>
      <c r="P163" s="197"/>
      <c r="Q163" s="198"/>
      <c r="R163" s="144"/>
      <c r="S163" s="129"/>
      <c r="T163" s="130"/>
      <c r="U163" s="129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 t="s">
        <v>78</v>
      </c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23" t="str">
        <f>C163</f>
        <v>tekutá hydroizolace</v>
      </c>
      <c r="BB163" s="115"/>
      <c r="BC163" s="115"/>
      <c r="BD163" s="115"/>
      <c r="BE163" s="115"/>
      <c r="BF163" s="115"/>
      <c r="BG163" s="115"/>
      <c r="BH163" s="115"/>
    </row>
    <row r="164" spans="1:60" ht="12" customHeight="1" outlineLevel="1" x14ac:dyDescent="0.2">
      <c r="A164" s="116"/>
      <c r="B164" s="161"/>
      <c r="C164" s="199">
        <v>15.57</v>
      </c>
      <c r="D164" s="200"/>
      <c r="E164" s="201">
        <v>15.57</v>
      </c>
      <c r="F164" s="137"/>
      <c r="G164" s="137"/>
      <c r="H164" s="137"/>
      <c r="I164" s="137"/>
      <c r="J164" s="137"/>
      <c r="K164" s="137"/>
      <c r="L164" s="137"/>
      <c r="M164" s="137"/>
      <c r="N164" s="202"/>
      <c r="O164" s="202"/>
      <c r="P164" s="202"/>
      <c r="Q164" s="196"/>
      <c r="R164" s="129"/>
      <c r="S164" s="129"/>
      <c r="T164" s="130"/>
      <c r="U164" s="129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15"/>
      <c r="BD164" s="115"/>
      <c r="BE164" s="115"/>
      <c r="BF164" s="115"/>
      <c r="BG164" s="115"/>
      <c r="BH164" s="115"/>
    </row>
    <row r="165" spans="1:60" ht="22.5" customHeight="1" outlineLevel="1" x14ac:dyDescent="0.2">
      <c r="A165" s="176">
        <v>51</v>
      </c>
      <c r="B165" s="155" t="s">
        <v>271</v>
      </c>
      <c r="C165" s="156" t="s">
        <v>272</v>
      </c>
      <c r="D165" s="157" t="s">
        <v>84</v>
      </c>
      <c r="E165" s="158">
        <f>SUM(E166:E166)</f>
        <v>15.57</v>
      </c>
      <c r="F165" s="159">
        <v>0</v>
      </c>
      <c r="G165" s="160">
        <f>ROUND(E165*F165,2)</f>
        <v>0</v>
      </c>
      <c r="H165" s="160">
        <v>0</v>
      </c>
      <c r="I165" s="160">
        <f>ROUND(E165*H165,2)</f>
        <v>0</v>
      </c>
      <c r="J165" s="160">
        <v>2500</v>
      </c>
      <c r="K165" s="160">
        <f>ROUND(E165*J165,2)</f>
        <v>38925</v>
      </c>
      <c r="L165" s="160">
        <v>21</v>
      </c>
      <c r="M165" s="160">
        <f>G165*(1+L165/100)</f>
        <v>0</v>
      </c>
      <c r="N165" s="214">
        <v>6.0000000000000001E-3</v>
      </c>
      <c r="O165" s="214">
        <f>ROUND(E165*N165,5)</f>
        <v>9.3420000000000003E-2</v>
      </c>
      <c r="P165" s="214">
        <v>0</v>
      </c>
      <c r="Q165" s="221">
        <f>ROUND(E165*P165,2)</f>
        <v>0</v>
      </c>
      <c r="R165" s="144"/>
      <c r="S165" s="129"/>
      <c r="T165" s="130">
        <v>0</v>
      </c>
      <c r="U165" s="129">
        <f>ROUND(E165*T165,2)</f>
        <v>0</v>
      </c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 t="s">
        <v>79</v>
      </c>
      <c r="AF165" s="115"/>
      <c r="AG165" s="115"/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  <c r="BB165" s="115"/>
      <c r="BC165" s="115"/>
      <c r="BD165" s="115"/>
      <c r="BE165" s="115"/>
      <c r="BF165" s="115"/>
      <c r="BG165" s="115"/>
      <c r="BH165" s="115"/>
    </row>
    <row r="166" spans="1:60" ht="12" customHeight="1" outlineLevel="1" x14ac:dyDescent="0.2">
      <c r="A166" s="116"/>
      <c r="B166" s="161"/>
      <c r="C166" s="199">
        <v>15.57</v>
      </c>
      <c r="D166" s="200"/>
      <c r="E166" s="201">
        <v>15.57</v>
      </c>
      <c r="F166" s="137"/>
      <c r="G166" s="137"/>
      <c r="H166" s="137"/>
      <c r="I166" s="137"/>
      <c r="J166" s="137"/>
      <c r="K166" s="137"/>
      <c r="L166" s="137"/>
      <c r="M166" s="137"/>
      <c r="N166" s="202"/>
      <c r="O166" s="202"/>
      <c r="P166" s="202"/>
      <c r="Q166" s="196"/>
      <c r="R166" s="129"/>
      <c r="S166" s="129"/>
      <c r="T166" s="130"/>
      <c r="U166" s="129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15"/>
      <c r="BC166" s="115"/>
      <c r="BD166" s="115"/>
      <c r="BE166" s="115"/>
      <c r="BF166" s="115"/>
      <c r="BG166" s="115"/>
      <c r="BH166" s="115"/>
    </row>
    <row r="167" spans="1:60" ht="22.5" customHeight="1" outlineLevel="1" x14ac:dyDescent="0.2">
      <c r="A167" s="210">
        <v>52</v>
      </c>
      <c r="B167" s="203" t="s">
        <v>273</v>
      </c>
      <c r="C167" s="204" t="s">
        <v>274</v>
      </c>
      <c r="D167" s="205" t="s">
        <v>84</v>
      </c>
      <c r="E167" s="206">
        <f>SUM(E168)</f>
        <v>17.126999999999999</v>
      </c>
      <c r="F167" s="207">
        <v>0</v>
      </c>
      <c r="G167" s="208">
        <f>E167*F167</f>
        <v>0</v>
      </c>
      <c r="H167" s="208">
        <v>0</v>
      </c>
      <c r="I167" s="208">
        <f>ROUND(E167*H167,2)</f>
        <v>0</v>
      </c>
      <c r="J167" s="208">
        <v>153.5</v>
      </c>
      <c r="K167" s="208">
        <f>ROUND(E167*J167,2)</f>
        <v>2628.99</v>
      </c>
      <c r="L167" s="208">
        <v>21</v>
      </c>
      <c r="M167" s="208">
        <f>G167*(1+L167/100)</f>
        <v>0</v>
      </c>
      <c r="N167" s="209">
        <v>2.1999999999999999E-2</v>
      </c>
      <c r="O167" s="209">
        <f>ROUND(E167*N167,5)</f>
        <v>0.37679000000000001</v>
      </c>
      <c r="P167" s="209">
        <v>0</v>
      </c>
      <c r="Q167" s="211">
        <f>ROUND(E167*P167,2)</f>
        <v>0</v>
      </c>
      <c r="R167" s="144"/>
      <c r="S167" s="129"/>
      <c r="T167" s="130"/>
      <c r="U167" s="129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15"/>
      <c r="BG167" s="115"/>
      <c r="BH167" s="115"/>
    </row>
    <row r="168" spans="1:60" ht="12" customHeight="1" outlineLevel="1" x14ac:dyDescent="0.2">
      <c r="A168" s="116" t="s">
        <v>88</v>
      </c>
      <c r="B168" s="161"/>
      <c r="C168" s="199" t="s">
        <v>275</v>
      </c>
      <c r="D168" s="200"/>
      <c r="E168" s="201">
        <v>17.126999999999999</v>
      </c>
      <c r="F168" s="137"/>
      <c r="G168" s="137"/>
      <c r="H168" s="137"/>
      <c r="I168" s="137"/>
      <c r="J168" s="137"/>
      <c r="K168" s="137"/>
      <c r="L168" s="137"/>
      <c r="M168" s="137"/>
      <c r="N168" s="202"/>
      <c r="O168" s="202"/>
      <c r="P168" s="202"/>
      <c r="Q168" s="196"/>
      <c r="R168" s="129"/>
      <c r="S168" s="129"/>
      <c r="T168" s="130"/>
      <c r="U168" s="129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15"/>
      <c r="BG168" s="115"/>
      <c r="BH168" s="115"/>
    </row>
    <row r="169" spans="1:60" ht="12.75" customHeight="1" outlineLevel="1" x14ac:dyDescent="0.2">
      <c r="A169" s="176">
        <v>53</v>
      </c>
      <c r="B169" s="155" t="s">
        <v>276</v>
      </c>
      <c r="C169" s="156" t="s">
        <v>277</v>
      </c>
      <c r="D169" s="157" t="s">
        <v>83</v>
      </c>
      <c r="E169" s="158">
        <f>SUM(E170:E170)</f>
        <v>0.49824000000000002</v>
      </c>
      <c r="F169" s="159">
        <v>0</v>
      </c>
      <c r="G169" s="160">
        <f>ROUND(E169*F169,2)</f>
        <v>0</v>
      </c>
      <c r="H169" s="160">
        <v>0</v>
      </c>
      <c r="I169" s="160">
        <f>ROUND(E169*H169,2)</f>
        <v>0</v>
      </c>
      <c r="J169" s="160">
        <v>2500</v>
      </c>
      <c r="K169" s="160">
        <f>ROUND(E169*J169,2)</f>
        <v>1245.5999999999999</v>
      </c>
      <c r="L169" s="160">
        <v>21</v>
      </c>
      <c r="M169" s="160">
        <f>G169*(1+L169/100)</f>
        <v>0</v>
      </c>
      <c r="N169" s="214">
        <v>0</v>
      </c>
      <c r="O169" s="214">
        <f>ROUND(E169*N169,5)</f>
        <v>0</v>
      </c>
      <c r="P169" s="214">
        <v>0</v>
      </c>
      <c r="Q169" s="221">
        <f>ROUND(E169*P169,2)</f>
        <v>0</v>
      </c>
      <c r="R169" s="144"/>
      <c r="S169" s="129"/>
      <c r="T169" s="130">
        <v>0</v>
      </c>
      <c r="U169" s="129">
        <f>ROUND(E169*T169,2)</f>
        <v>0</v>
      </c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 t="s">
        <v>79</v>
      </c>
      <c r="AF169" s="115"/>
      <c r="AG169" s="115"/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  <c r="BB169" s="115"/>
      <c r="BC169" s="115"/>
      <c r="BD169" s="115"/>
      <c r="BE169" s="115"/>
      <c r="BF169" s="115"/>
      <c r="BG169" s="115"/>
      <c r="BH169" s="115"/>
    </row>
    <row r="170" spans="1:60" ht="12" customHeight="1" outlineLevel="1" x14ac:dyDescent="0.2">
      <c r="A170" s="116"/>
      <c r="B170" s="161"/>
      <c r="C170" s="222">
        <f>SUM(O157)</f>
        <v>0.49824000000000002</v>
      </c>
      <c r="D170" s="200"/>
      <c r="E170" s="201">
        <f>SUM(C170)</f>
        <v>0.49824000000000002</v>
      </c>
      <c r="F170" s="137"/>
      <c r="G170" s="137"/>
      <c r="H170" s="137"/>
      <c r="I170" s="137"/>
      <c r="J170" s="137"/>
      <c r="K170" s="137"/>
      <c r="L170" s="137"/>
      <c r="M170" s="137"/>
      <c r="N170" s="202"/>
      <c r="O170" s="202"/>
      <c r="P170" s="202"/>
      <c r="Q170" s="196"/>
      <c r="R170" s="129"/>
      <c r="S170" s="129"/>
      <c r="T170" s="130"/>
      <c r="U170" s="129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  <c r="BE170" s="115"/>
      <c r="BF170" s="115"/>
      <c r="BG170" s="115"/>
      <c r="BH170" s="115"/>
    </row>
    <row r="171" spans="1:60" x14ac:dyDescent="0.2">
      <c r="A171" s="149" t="s">
        <v>75</v>
      </c>
      <c r="B171" s="150" t="s">
        <v>242</v>
      </c>
      <c r="C171" s="151" t="s">
        <v>243</v>
      </c>
      <c r="D171" s="152"/>
      <c r="E171" s="153"/>
      <c r="F171" s="154"/>
      <c r="G171" s="154">
        <f>SUM(G172:G197)</f>
        <v>0</v>
      </c>
      <c r="H171" s="154"/>
      <c r="I171" s="154">
        <f>SUM(I172:I404)</f>
        <v>0</v>
      </c>
      <c r="J171" s="154"/>
      <c r="K171" s="154">
        <f>SUM(K172:K404)</f>
        <v>4112260.89</v>
      </c>
      <c r="L171" s="154"/>
      <c r="M171" s="154">
        <f>SUM(M172:M404)</f>
        <v>0</v>
      </c>
      <c r="N171" s="212"/>
      <c r="O171" s="212">
        <f>SUM(O172:O195)</f>
        <v>1.9092800000000003</v>
      </c>
      <c r="P171" s="212"/>
      <c r="Q171" s="212">
        <f>SUM(Q172:Q196)</f>
        <v>0</v>
      </c>
      <c r="R171" s="127"/>
      <c r="S171" s="127"/>
      <c r="T171" s="128"/>
      <c r="U171" s="127">
        <f>SUM(U172:U404)</f>
        <v>0</v>
      </c>
      <c r="AE171" t="s">
        <v>76</v>
      </c>
    </row>
    <row r="172" spans="1:60" ht="12.75" customHeight="1" outlineLevel="1" x14ac:dyDescent="0.2">
      <c r="A172" s="174">
        <v>54</v>
      </c>
      <c r="B172" s="167" t="s">
        <v>278</v>
      </c>
      <c r="C172" s="168" t="s">
        <v>279</v>
      </c>
      <c r="D172" s="169" t="s">
        <v>84</v>
      </c>
      <c r="E172" s="170">
        <f>SUM(E173:E176)</f>
        <v>97.942000000000007</v>
      </c>
      <c r="F172" s="171">
        <v>0</v>
      </c>
      <c r="G172" s="172">
        <f>ROUND(E172*F172,2)</f>
        <v>0</v>
      </c>
      <c r="H172" s="172">
        <v>0</v>
      </c>
      <c r="I172" s="172">
        <f>ROUND(E172*H172,2)</f>
        <v>0</v>
      </c>
      <c r="J172" s="172">
        <v>2500</v>
      </c>
      <c r="K172" s="172">
        <f>ROUND(E172*J172,2)</f>
        <v>244855</v>
      </c>
      <c r="L172" s="172">
        <v>21</v>
      </c>
      <c r="M172" s="172">
        <f>G172*(1+L172/100)</f>
        <v>0</v>
      </c>
      <c r="N172" s="213">
        <v>2.9999999999999997E-4</v>
      </c>
      <c r="O172" s="213">
        <f>ROUND(E172*N172,5)</f>
        <v>2.938E-2</v>
      </c>
      <c r="P172" s="213">
        <v>0</v>
      </c>
      <c r="Q172" s="220">
        <f>ROUND(E172*P172,2)</f>
        <v>0</v>
      </c>
      <c r="R172" s="144"/>
      <c r="S172" s="129"/>
      <c r="T172" s="130">
        <v>0</v>
      </c>
      <c r="U172" s="129">
        <f>ROUND(E172*T172,2)</f>
        <v>0</v>
      </c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 t="s">
        <v>79</v>
      </c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</row>
    <row r="173" spans="1:60" ht="12" customHeight="1" outlineLevel="1" x14ac:dyDescent="0.2">
      <c r="A173" s="116"/>
      <c r="B173" s="161"/>
      <c r="C173" s="199" t="s">
        <v>283</v>
      </c>
      <c r="D173" s="200"/>
      <c r="E173" s="201">
        <v>30.16</v>
      </c>
      <c r="F173" s="137"/>
      <c r="G173" s="137"/>
      <c r="H173" s="137"/>
      <c r="I173" s="137"/>
      <c r="J173" s="137"/>
      <c r="K173" s="137"/>
      <c r="L173" s="137"/>
      <c r="M173" s="137"/>
      <c r="N173" s="202"/>
      <c r="O173" s="202"/>
      <c r="P173" s="202"/>
      <c r="Q173" s="196"/>
      <c r="R173" s="129"/>
      <c r="S173" s="129"/>
      <c r="T173" s="130"/>
      <c r="U173" s="129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5"/>
      <c r="BE173" s="115"/>
      <c r="BF173" s="115"/>
      <c r="BG173" s="115"/>
      <c r="BH173" s="115"/>
    </row>
    <row r="174" spans="1:60" ht="12" customHeight="1" outlineLevel="1" x14ac:dyDescent="0.2">
      <c r="A174" s="116"/>
      <c r="B174" s="161"/>
      <c r="C174" s="222" t="s">
        <v>284</v>
      </c>
      <c r="D174" s="200"/>
      <c r="E174" s="201">
        <v>33.109000000000002</v>
      </c>
      <c r="F174" s="137"/>
      <c r="G174" s="137"/>
      <c r="H174" s="137"/>
      <c r="I174" s="137"/>
      <c r="J174" s="137"/>
      <c r="K174" s="137"/>
      <c r="L174" s="137"/>
      <c r="M174" s="137"/>
      <c r="N174" s="202"/>
      <c r="O174" s="202"/>
      <c r="P174" s="202"/>
      <c r="Q174" s="196"/>
      <c r="R174" s="129"/>
      <c r="S174" s="129"/>
      <c r="T174" s="130"/>
      <c r="U174" s="129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</row>
    <row r="175" spans="1:60" ht="12" customHeight="1" outlineLevel="1" x14ac:dyDescent="0.2">
      <c r="A175" s="116"/>
      <c r="B175" s="161"/>
      <c r="C175" s="199" t="s">
        <v>285</v>
      </c>
      <c r="D175" s="200"/>
      <c r="E175" s="201">
        <v>6.8849999999999998</v>
      </c>
      <c r="F175" s="137"/>
      <c r="G175" s="137"/>
      <c r="H175" s="137"/>
      <c r="I175" s="137"/>
      <c r="J175" s="137"/>
      <c r="K175" s="137"/>
      <c r="L175" s="137"/>
      <c r="M175" s="137"/>
      <c r="N175" s="202"/>
      <c r="O175" s="202"/>
      <c r="P175" s="202"/>
      <c r="Q175" s="196"/>
      <c r="R175" s="144"/>
      <c r="S175" s="129"/>
      <c r="T175" s="130"/>
      <c r="U175" s="129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  <c r="BE175" s="115"/>
      <c r="BF175" s="115"/>
      <c r="BG175" s="115"/>
      <c r="BH175" s="115"/>
    </row>
    <row r="176" spans="1:60" ht="12" customHeight="1" outlineLevel="1" x14ac:dyDescent="0.2">
      <c r="A176" s="116"/>
      <c r="B176" s="161"/>
      <c r="C176" s="199" t="s">
        <v>286</v>
      </c>
      <c r="D176" s="200"/>
      <c r="E176" s="201">
        <v>27.788</v>
      </c>
      <c r="F176" s="137"/>
      <c r="G176" s="137"/>
      <c r="H176" s="137"/>
      <c r="I176" s="137"/>
      <c r="J176" s="137"/>
      <c r="K176" s="137"/>
      <c r="L176" s="137"/>
      <c r="M176" s="137"/>
      <c r="N176" s="202"/>
      <c r="O176" s="202"/>
      <c r="P176" s="202"/>
      <c r="Q176" s="196"/>
      <c r="R176" s="144"/>
      <c r="S176" s="129"/>
      <c r="T176" s="130"/>
      <c r="U176" s="129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  <c r="BD176" s="115"/>
      <c r="BE176" s="115"/>
      <c r="BF176" s="115"/>
      <c r="BG176" s="115"/>
      <c r="BH176" s="115"/>
    </row>
    <row r="177" spans="1:60" ht="12.75" customHeight="1" outlineLevel="1" x14ac:dyDescent="0.2">
      <c r="A177" s="176">
        <v>55</v>
      </c>
      <c r="B177" s="155" t="s">
        <v>280</v>
      </c>
      <c r="C177" s="156" t="s">
        <v>281</v>
      </c>
      <c r="D177" s="157" t="s">
        <v>84</v>
      </c>
      <c r="E177" s="158">
        <f>SUM(E179:E180)</f>
        <v>14.138</v>
      </c>
      <c r="F177" s="159">
        <v>0</v>
      </c>
      <c r="G177" s="160">
        <f>ROUND(E177*F177,2)</f>
        <v>0</v>
      </c>
      <c r="H177" s="160">
        <v>0</v>
      </c>
      <c r="I177" s="160">
        <f>ROUND(E177*H177,2)</f>
        <v>0</v>
      </c>
      <c r="J177" s="160">
        <v>2500</v>
      </c>
      <c r="K177" s="160">
        <f>ROUND(E177*J177,2)</f>
        <v>35345</v>
      </c>
      <c r="L177" s="160">
        <v>21</v>
      </c>
      <c r="M177" s="160">
        <f>G177*(1+L177/100)</f>
        <v>0</v>
      </c>
      <c r="N177" s="214">
        <v>1.5E-3</v>
      </c>
      <c r="O177" s="214">
        <f>ROUND(E177*N177,5)</f>
        <v>2.121E-2</v>
      </c>
      <c r="P177" s="214">
        <v>0</v>
      </c>
      <c r="Q177" s="221">
        <f>ROUND(E177*P177,2)</f>
        <v>0</v>
      </c>
      <c r="R177" s="144"/>
      <c r="S177" s="129"/>
      <c r="T177" s="130">
        <v>0</v>
      </c>
      <c r="U177" s="129">
        <f>ROUND(E177*T177,2)</f>
        <v>0</v>
      </c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 t="s">
        <v>79</v>
      </c>
      <c r="AF177" s="115"/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5"/>
      <c r="BE177" s="115"/>
      <c r="BF177" s="115"/>
      <c r="BG177" s="115"/>
      <c r="BH177" s="115"/>
    </row>
    <row r="178" spans="1:60" ht="12.75" customHeight="1" outlineLevel="1" x14ac:dyDescent="0.2">
      <c r="A178" s="177"/>
      <c r="B178" s="162"/>
      <c r="C178" s="353" t="s">
        <v>268</v>
      </c>
      <c r="D178" s="353"/>
      <c r="E178" s="353"/>
      <c r="F178" s="163"/>
      <c r="G178" s="163"/>
      <c r="H178" s="164"/>
      <c r="I178" s="164"/>
      <c r="J178" s="164"/>
      <c r="K178" s="164"/>
      <c r="L178" s="164"/>
      <c r="M178" s="164"/>
      <c r="N178" s="197"/>
      <c r="O178" s="197"/>
      <c r="P178" s="197"/>
      <c r="Q178" s="198"/>
      <c r="R178" s="144"/>
      <c r="S178" s="129"/>
      <c r="T178" s="130"/>
      <c r="U178" s="129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 t="s">
        <v>78</v>
      </c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23" t="str">
        <f>C178</f>
        <v>tekutá hydroizolace</v>
      </c>
      <c r="BB178" s="115"/>
      <c r="BC178" s="115"/>
      <c r="BD178" s="115"/>
      <c r="BE178" s="115"/>
      <c r="BF178" s="115"/>
      <c r="BG178" s="115"/>
      <c r="BH178" s="115"/>
    </row>
    <row r="179" spans="1:60" ht="12" customHeight="1" outlineLevel="1" x14ac:dyDescent="0.2">
      <c r="A179" s="116"/>
      <c r="B179" s="161"/>
      <c r="C179" s="199" t="s">
        <v>287</v>
      </c>
      <c r="D179" s="200"/>
      <c r="E179" s="201">
        <v>5.0999999999999996</v>
      </c>
      <c r="F179" s="137"/>
      <c r="G179" s="137"/>
      <c r="H179" s="137"/>
      <c r="I179" s="137"/>
      <c r="J179" s="137"/>
      <c r="K179" s="137"/>
      <c r="L179" s="137"/>
      <c r="M179" s="137"/>
      <c r="N179" s="202"/>
      <c r="O179" s="202"/>
      <c r="P179" s="202"/>
      <c r="Q179" s="196"/>
      <c r="R179" s="129"/>
      <c r="S179" s="129"/>
      <c r="T179" s="130"/>
      <c r="U179" s="129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</row>
    <row r="180" spans="1:60" ht="12" customHeight="1" outlineLevel="1" x14ac:dyDescent="0.2">
      <c r="A180" s="116"/>
      <c r="B180" s="161"/>
      <c r="C180" s="199" t="s">
        <v>288</v>
      </c>
      <c r="D180" s="200"/>
      <c r="E180" s="201">
        <v>9.0380000000000003</v>
      </c>
      <c r="F180" s="137"/>
      <c r="G180" s="137"/>
      <c r="H180" s="137"/>
      <c r="I180" s="137"/>
      <c r="J180" s="137"/>
      <c r="K180" s="137"/>
      <c r="L180" s="137"/>
      <c r="M180" s="137"/>
      <c r="N180" s="202"/>
      <c r="O180" s="202"/>
      <c r="P180" s="202"/>
      <c r="Q180" s="196"/>
      <c r="R180" s="144"/>
      <c r="S180" s="129"/>
      <c r="T180" s="130"/>
      <c r="U180" s="129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  <c r="BB180" s="115"/>
      <c r="BC180" s="115"/>
      <c r="BD180" s="115"/>
      <c r="BE180" s="115"/>
      <c r="BF180" s="115"/>
      <c r="BG180" s="115"/>
      <c r="BH180" s="115"/>
    </row>
    <row r="181" spans="1:60" ht="22.5" customHeight="1" outlineLevel="1" x14ac:dyDescent="0.2">
      <c r="A181" s="176">
        <v>56</v>
      </c>
      <c r="B181" s="155" t="s">
        <v>289</v>
      </c>
      <c r="C181" s="156" t="s">
        <v>290</v>
      </c>
      <c r="D181" s="157" t="s">
        <v>84</v>
      </c>
      <c r="E181" s="158">
        <f>SUM(E182:E184)</f>
        <v>97.942000000000007</v>
      </c>
      <c r="F181" s="159">
        <v>0</v>
      </c>
      <c r="G181" s="160">
        <f>ROUND(E181*F181,2)</f>
        <v>0</v>
      </c>
      <c r="H181" s="160">
        <v>0</v>
      </c>
      <c r="I181" s="160">
        <f>ROUND(E181*H181,2)</f>
        <v>0</v>
      </c>
      <c r="J181" s="160">
        <v>2500</v>
      </c>
      <c r="K181" s="160">
        <f>ROUND(E181*J181,2)</f>
        <v>244855</v>
      </c>
      <c r="L181" s="160">
        <v>21</v>
      </c>
      <c r="M181" s="160">
        <f>G181*(1+L181/100)</f>
        <v>0</v>
      </c>
      <c r="N181" s="214">
        <v>5.3E-3</v>
      </c>
      <c r="O181" s="214">
        <f>ROUND(E181*N181,5)</f>
        <v>0.51909000000000005</v>
      </c>
      <c r="P181" s="214">
        <v>0</v>
      </c>
      <c r="Q181" s="221">
        <f>ROUND(E181*P181,2)</f>
        <v>0</v>
      </c>
      <c r="R181" s="144"/>
      <c r="S181" s="129"/>
      <c r="T181" s="130">
        <v>0</v>
      </c>
      <c r="U181" s="129">
        <f>ROUND(E181*T181,2)</f>
        <v>0</v>
      </c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 t="s">
        <v>79</v>
      </c>
      <c r="AF181" s="115"/>
      <c r="AG181" s="115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  <c r="BB181" s="115"/>
      <c r="BC181" s="115"/>
      <c r="BD181" s="115"/>
      <c r="BE181" s="115"/>
      <c r="BF181" s="115"/>
      <c r="BG181" s="115"/>
      <c r="BH181" s="115"/>
    </row>
    <row r="182" spans="1:60" ht="12" customHeight="1" outlineLevel="1" x14ac:dyDescent="0.2">
      <c r="A182" s="116"/>
      <c r="B182" s="161"/>
      <c r="C182" s="199" t="s">
        <v>291</v>
      </c>
      <c r="D182" s="200"/>
      <c r="E182" s="201">
        <v>30.16</v>
      </c>
      <c r="F182" s="137"/>
      <c r="G182" s="137"/>
      <c r="H182" s="137"/>
      <c r="I182" s="137"/>
      <c r="J182" s="137"/>
      <c r="K182" s="137"/>
      <c r="L182" s="137"/>
      <c r="M182" s="137"/>
      <c r="N182" s="202"/>
      <c r="O182" s="202"/>
      <c r="P182" s="202"/>
      <c r="Q182" s="196"/>
      <c r="R182" s="129"/>
      <c r="S182" s="129"/>
      <c r="T182" s="130"/>
      <c r="U182" s="129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</row>
    <row r="183" spans="1:60" ht="12" customHeight="1" outlineLevel="1" x14ac:dyDescent="0.2">
      <c r="A183" s="116"/>
      <c r="B183" s="161"/>
      <c r="C183" s="199" t="s">
        <v>292</v>
      </c>
      <c r="D183" s="200"/>
      <c r="E183" s="201">
        <v>33.109000000000002</v>
      </c>
      <c r="F183" s="137"/>
      <c r="G183" s="137"/>
      <c r="H183" s="137"/>
      <c r="I183" s="137"/>
      <c r="J183" s="137"/>
      <c r="K183" s="137"/>
      <c r="L183" s="137"/>
      <c r="M183" s="137"/>
      <c r="N183" s="202"/>
      <c r="O183" s="202"/>
      <c r="P183" s="202"/>
      <c r="Q183" s="196"/>
      <c r="R183" s="144"/>
      <c r="S183" s="129"/>
      <c r="T183" s="130"/>
      <c r="U183" s="129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  <c r="BB183" s="115"/>
      <c r="BC183" s="115"/>
      <c r="BD183" s="115"/>
      <c r="BE183" s="115"/>
      <c r="BF183" s="115"/>
      <c r="BG183" s="115"/>
      <c r="BH183" s="115"/>
    </row>
    <row r="184" spans="1:60" ht="12" customHeight="1" outlineLevel="1" x14ac:dyDescent="0.2">
      <c r="A184" s="116"/>
      <c r="B184" s="161"/>
      <c r="C184" s="199" t="s">
        <v>293</v>
      </c>
      <c r="D184" s="200"/>
      <c r="E184" s="201">
        <v>34.673000000000002</v>
      </c>
      <c r="F184" s="137"/>
      <c r="G184" s="137"/>
      <c r="H184" s="137"/>
      <c r="I184" s="137"/>
      <c r="J184" s="137"/>
      <c r="K184" s="137"/>
      <c r="L184" s="137"/>
      <c r="M184" s="137"/>
      <c r="N184" s="202"/>
      <c r="O184" s="202"/>
      <c r="P184" s="202"/>
      <c r="Q184" s="196"/>
      <c r="R184" s="144"/>
      <c r="S184" s="129"/>
      <c r="T184" s="130"/>
      <c r="U184" s="129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  <c r="BC184" s="115"/>
      <c r="BD184" s="115"/>
      <c r="BE184" s="115"/>
      <c r="BF184" s="115"/>
      <c r="BG184" s="115"/>
      <c r="BH184" s="115"/>
    </row>
    <row r="185" spans="1:60" ht="22.5" customHeight="1" outlineLevel="1" x14ac:dyDescent="0.2">
      <c r="A185" s="210">
        <v>57</v>
      </c>
      <c r="B185" s="203" t="s">
        <v>294</v>
      </c>
      <c r="C185" s="204" t="s">
        <v>295</v>
      </c>
      <c r="D185" s="205" t="s">
        <v>84</v>
      </c>
      <c r="E185" s="206">
        <f>SUM(E186)</f>
        <v>107.7362</v>
      </c>
      <c r="F185" s="207">
        <v>0</v>
      </c>
      <c r="G185" s="208">
        <f>E185*F185</f>
        <v>0</v>
      </c>
      <c r="H185" s="208">
        <v>0</v>
      </c>
      <c r="I185" s="208">
        <f>ROUND(E185*H185,2)</f>
        <v>0</v>
      </c>
      <c r="J185" s="208">
        <v>153.5</v>
      </c>
      <c r="K185" s="208">
        <f>ROUND(E185*J185,2)</f>
        <v>16537.509999999998</v>
      </c>
      <c r="L185" s="208">
        <v>21</v>
      </c>
      <c r="M185" s="208">
        <f>G185*(1+L185/100)</f>
        <v>0</v>
      </c>
      <c r="N185" s="209">
        <v>1.2319999999999999E-2</v>
      </c>
      <c r="O185" s="209">
        <f>ROUND(E185*N185,5)</f>
        <v>1.32731</v>
      </c>
      <c r="P185" s="209">
        <v>0</v>
      </c>
      <c r="Q185" s="211">
        <f>ROUND(E185*P185,2)</f>
        <v>0</v>
      </c>
      <c r="R185" s="144"/>
      <c r="S185" s="129"/>
      <c r="T185" s="130"/>
      <c r="U185" s="129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15"/>
      <c r="BG185" s="115"/>
      <c r="BH185" s="115"/>
    </row>
    <row r="186" spans="1:60" ht="12" customHeight="1" outlineLevel="1" x14ac:dyDescent="0.2">
      <c r="A186" s="116" t="s">
        <v>88</v>
      </c>
      <c r="B186" s="161"/>
      <c r="C186" s="199" t="s">
        <v>296</v>
      </c>
      <c r="D186" s="200"/>
      <c r="E186" s="201">
        <v>107.7362</v>
      </c>
      <c r="F186" s="137"/>
      <c r="G186" s="137"/>
      <c r="H186" s="137"/>
      <c r="I186" s="137"/>
      <c r="J186" s="137"/>
      <c r="K186" s="137"/>
      <c r="L186" s="137"/>
      <c r="M186" s="137"/>
      <c r="N186" s="202"/>
      <c r="O186" s="202"/>
      <c r="P186" s="202"/>
      <c r="Q186" s="196"/>
      <c r="R186" s="129"/>
      <c r="S186" s="129"/>
      <c r="T186" s="130"/>
      <c r="U186" s="129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  <c r="BD186" s="115"/>
      <c r="BE186" s="115"/>
      <c r="BF186" s="115"/>
      <c r="BG186" s="115"/>
      <c r="BH186" s="115"/>
    </row>
    <row r="187" spans="1:60" ht="12.75" customHeight="1" outlineLevel="1" x14ac:dyDescent="0.2">
      <c r="A187" s="176">
        <v>58</v>
      </c>
      <c r="B187" s="155" t="s">
        <v>297</v>
      </c>
      <c r="C187" s="156" t="s">
        <v>298</v>
      </c>
      <c r="D187" s="157" t="s">
        <v>86</v>
      </c>
      <c r="E187" s="158">
        <f>SUM(E188:E190)</f>
        <v>21</v>
      </c>
      <c r="F187" s="159">
        <v>0</v>
      </c>
      <c r="G187" s="160">
        <f>ROUND(E187*F187,2)</f>
        <v>0</v>
      </c>
      <c r="H187" s="160">
        <v>0</v>
      </c>
      <c r="I187" s="160">
        <f>ROUND(E187*H187,2)</f>
        <v>0</v>
      </c>
      <c r="J187" s="160">
        <v>2500</v>
      </c>
      <c r="K187" s="160">
        <f>ROUND(E187*J187,2)</f>
        <v>52500</v>
      </c>
      <c r="L187" s="160">
        <v>21</v>
      </c>
      <c r="M187" s="160">
        <f>G187*(1+L187/100)</f>
        <v>0</v>
      </c>
      <c r="N187" s="214">
        <v>2.0000000000000001E-4</v>
      </c>
      <c r="O187" s="214">
        <f>ROUND(E187*N187,5)</f>
        <v>4.1999999999999997E-3</v>
      </c>
      <c r="P187" s="214">
        <v>0</v>
      </c>
      <c r="Q187" s="221">
        <f>ROUND(E187*P187,2)</f>
        <v>0</v>
      </c>
      <c r="R187" s="144"/>
      <c r="S187" s="129"/>
      <c r="T187" s="130">
        <v>0</v>
      </c>
      <c r="U187" s="129">
        <f>ROUND(E187*T187,2)</f>
        <v>0</v>
      </c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 t="s">
        <v>79</v>
      </c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115"/>
      <c r="BD187" s="115"/>
      <c r="BE187" s="115"/>
      <c r="BF187" s="115"/>
      <c r="BG187" s="115"/>
      <c r="BH187" s="115"/>
    </row>
    <row r="188" spans="1:60" ht="12" customHeight="1" outlineLevel="1" x14ac:dyDescent="0.2">
      <c r="A188" s="116"/>
      <c r="B188" s="161"/>
      <c r="C188" s="199" t="s">
        <v>299</v>
      </c>
      <c r="D188" s="200"/>
      <c r="E188" s="201">
        <v>3.4</v>
      </c>
      <c r="F188" s="137"/>
      <c r="G188" s="137"/>
      <c r="H188" s="137"/>
      <c r="I188" s="137"/>
      <c r="J188" s="137"/>
      <c r="K188" s="137"/>
      <c r="L188" s="137"/>
      <c r="M188" s="137"/>
      <c r="N188" s="202"/>
      <c r="O188" s="202"/>
      <c r="P188" s="202"/>
      <c r="Q188" s="196"/>
      <c r="R188" s="129"/>
      <c r="S188" s="129"/>
      <c r="T188" s="130"/>
      <c r="U188" s="129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  <c r="BB188" s="115"/>
      <c r="BC188" s="115"/>
      <c r="BD188" s="115"/>
      <c r="BE188" s="115"/>
      <c r="BF188" s="115"/>
      <c r="BG188" s="115"/>
      <c r="BH188" s="115"/>
    </row>
    <row r="189" spans="1:60" ht="12" customHeight="1" outlineLevel="1" x14ac:dyDescent="0.2">
      <c r="A189" s="116"/>
      <c r="B189" s="161"/>
      <c r="C189" s="199" t="s">
        <v>300</v>
      </c>
      <c r="D189" s="200"/>
      <c r="E189" s="201">
        <v>6.05</v>
      </c>
      <c r="F189" s="137"/>
      <c r="G189" s="137"/>
      <c r="H189" s="137"/>
      <c r="I189" s="137"/>
      <c r="J189" s="137"/>
      <c r="K189" s="137"/>
      <c r="L189" s="137"/>
      <c r="M189" s="137"/>
      <c r="N189" s="202"/>
      <c r="O189" s="202"/>
      <c r="P189" s="202"/>
      <c r="Q189" s="196"/>
      <c r="R189" s="144"/>
      <c r="S189" s="129"/>
      <c r="T189" s="130"/>
      <c r="U189" s="129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5"/>
      <c r="BB189" s="115"/>
      <c r="BC189" s="115"/>
      <c r="BD189" s="115"/>
      <c r="BE189" s="115"/>
      <c r="BF189" s="115"/>
      <c r="BG189" s="115"/>
      <c r="BH189" s="115"/>
    </row>
    <row r="190" spans="1:60" ht="12" customHeight="1" outlineLevel="1" x14ac:dyDescent="0.2">
      <c r="A190" s="116"/>
      <c r="B190" s="161"/>
      <c r="C190" s="199" t="s">
        <v>301</v>
      </c>
      <c r="D190" s="200"/>
      <c r="E190" s="201">
        <v>11.55</v>
      </c>
      <c r="F190" s="137"/>
      <c r="G190" s="137"/>
      <c r="H190" s="137"/>
      <c r="I190" s="137"/>
      <c r="J190" s="137"/>
      <c r="K190" s="137"/>
      <c r="L190" s="137"/>
      <c r="M190" s="137"/>
      <c r="N190" s="202"/>
      <c r="O190" s="202"/>
      <c r="P190" s="202"/>
      <c r="Q190" s="196"/>
      <c r="R190" s="144"/>
      <c r="S190" s="129"/>
      <c r="T190" s="130"/>
      <c r="U190" s="129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  <c r="BB190" s="115"/>
      <c r="BC190" s="115"/>
      <c r="BD190" s="115"/>
      <c r="BE190" s="115"/>
      <c r="BF190" s="115"/>
      <c r="BG190" s="115"/>
      <c r="BH190" s="115"/>
    </row>
    <row r="191" spans="1:60" ht="12.75" customHeight="1" outlineLevel="1" x14ac:dyDescent="0.2">
      <c r="A191" s="210">
        <v>59</v>
      </c>
      <c r="B191" s="203" t="s">
        <v>307</v>
      </c>
      <c r="C191" s="204" t="s">
        <v>308</v>
      </c>
      <c r="D191" s="205" t="s">
        <v>86</v>
      </c>
      <c r="E191" s="206">
        <f>SUM(E192)</f>
        <v>22.05</v>
      </c>
      <c r="F191" s="207">
        <v>0</v>
      </c>
      <c r="G191" s="208">
        <f>E191*F191</f>
        <v>0</v>
      </c>
      <c r="H191" s="208">
        <v>0</v>
      </c>
      <c r="I191" s="208">
        <f>ROUND(E191*H191,2)</f>
        <v>0</v>
      </c>
      <c r="J191" s="208">
        <v>153.5</v>
      </c>
      <c r="K191" s="208">
        <f>ROUND(E191*J191,2)</f>
        <v>3384.68</v>
      </c>
      <c r="L191" s="208">
        <v>21</v>
      </c>
      <c r="M191" s="208">
        <f>G191*(1+L191/100)</f>
        <v>0</v>
      </c>
      <c r="N191" s="209">
        <v>2.9999999999999997E-4</v>
      </c>
      <c r="O191" s="209">
        <f>ROUND(E191*N191,5)</f>
        <v>6.62E-3</v>
      </c>
      <c r="P191" s="209">
        <v>0</v>
      </c>
      <c r="Q191" s="211">
        <f>ROUND(E191*P191,2)</f>
        <v>0</v>
      </c>
      <c r="R191" s="144"/>
      <c r="S191" s="129"/>
      <c r="T191" s="130"/>
      <c r="U191" s="129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  <c r="BB191" s="115"/>
      <c r="BC191" s="115"/>
      <c r="BD191" s="115"/>
      <c r="BE191" s="115"/>
      <c r="BF191" s="115"/>
      <c r="BG191" s="115"/>
      <c r="BH191" s="115"/>
    </row>
    <row r="192" spans="1:60" ht="12" customHeight="1" outlineLevel="1" x14ac:dyDescent="0.2">
      <c r="A192" s="116" t="s">
        <v>88</v>
      </c>
      <c r="B192" s="161"/>
      <c r="C192" s="199" t="s">
        <v>309</v>
      </c>
      <c r="D192" s="200"/>
      <c r="E192" s="201">
        <v>22.05</v>
      </c>
      <c r="F192" s="137"/>
      <c r="G192" s="137"/>
      <c r="H192" s="137"/>
      <c r="I192" s="137"/>
      <c r="J192" s="137"/>
      <c r="K192" s="137"/>
      <c r="L192" s="137"/>
      <c r="M192" s="137"/>
      <c r="N192" s="202"/>
      <c r="O192" s="202"/>
      <c r="P192" s="202"/>
      <c r="Q192" s="196"/>
      <c r="R192" s="129"/>
      <c r="S192" s="129"/>
      <c r="T192" s="130"/>
      <c r="U192" s="129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</row>
    <row r="193" spans="1:60" ht="12.75" customHeight="1" outlineLevel="1" x14ac:dyDescent="0.2">
      <c r="A193" s="176">
        <v>60</v>
      </c>
      <c r="B193" s="155" t="s">
        <v>302</v>
      </c>
      <c r="C193" s="156" t="s">
        <v>303</v>
      </c>
      <c r="D193" s="157" t="s">
        <v>86</v>
      </c>
      <c r="E193" s="158">
        <f>SUM(E194:E196)</f>
        <v>48.974999999999994</v>
      </c>
      <c r="F193" s="159">
        <v>0</v>
      </c>
      <c r="G193" s="160">
        <f>ROUND(E193*F193,2)</f>
        <v>0</v>
      </c>
      <c r="H193" s="160">
        <v>0</v>
      </c>
      <c r="I193" s="160">
        <f>ROUND(E193*H193,2)</f>
        <v>0</v>
      </c>
      <c r="J193" s="160">
        <v>2500</v>
      </c>
      <c r="K193" s="160">
        <f>ROUND(E193*J193,2)</f>
        <v>122437.5</v>
      </c>
      <c r="L193" s="160">
        <v>21</v>
      </c>
      <c r="M193" s="160">
        <f>G193*(1+L193/100)</f>
        <v>0</v>
      </c>
      <c r="N193" s="214">
        <v>3.0000000000000001E-5</v>
      </c>
      <c r="O193" s="214">
        <f>ROUND(E193*N193,5)</f>
        <v>1.47E-3</v>
      </c>
      <c r="P193" s="214">
        <v>0</v>
      </c>
      <c r="Q193" s="221">
        <f>ROUND(E193*P193,2)</f>
        <v>0</v>
      </c>
      <c r="R193" s="144"/>
      <c r="S193" s="129"/>
      <c r="T193" s="130">
        <v>0</v>
      </c>
      <c r="U193" s="129">
        <f>ROUND(E193*T193,2)</f>
        <v>0</v>
      </c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 t="s">
        <v>79</v>
      </c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</row>
    <row r="194" spans="1:60" ht="12" customHeight="1" outlineLevel="1" x14ac:dyDescent="0.2">
      <c r="A194" s="116"/>
      <c r="B194" s="161"/>
      <c r="C194" s="199" t="s">
        <v>304</v>
      </c>
      <c r="D194" s="200"/>
      <c r="E194" s="201">
        <v>18.850000000000001</v>
      </c>
      <c r="F194" s="137"/>
      <c r="G194" s="137"/>
      <c r="H194" s="137"/>
      <c r="I194" s="137"/>
      <c r="J194" s="137"/>
      <c r="K194" s="137"/>
      <c r="L194" s="137"/>
      <c r="M194" s="137"/>
      <c r="N194" s="202"/>
      <c r="O194" s="202"/>
      <c r="P194" s="202"/>
      <c r="Q194" s="196"/>
      <c r="R194" s="129"/>
      <c r="S194" s="129"/>
      <c r="T194" s="130"/>
      <c r="U194" s="129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</row>
    <row r="195" spans="1:60" ht="12" customHeight="1" outlineLevel="1" x14ac:dyDescent="0.2">
      <c r="A195" s="116"/>
      <c r="B195" s="161"/>
      <c r="C195" s="199" t="s">
        <v>305</v>
      </c>
      <c r="D195" s="200"/>
      <c r="E195" s="201">
        <v>14.715</v>
      </c>
      <c r="F195" s="137"/>
      <c r="G195" s="137"/>
      <c r="H195" s="137"/>
      <c r="I195" s="137"/>
      <c r="J195" s="137"/>
      <c r="K195" s="137"/>
      <c r="L195" s="137"/>
      <c r="M195" s="137"/>
      <c r="N195" s="202"/>
      <c r="O195" s="202"/>
      <c r="P195" s="202"/>
      <c r="Q195" s="196"/>
      <c r="R195" s="144"/>
      <c r="S195" s="129"/>
      <c r="T195" s="130"/>
      <c r="U195" s="129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</row>
    <row r="196" spans="1:60" ht="12" customHeight="1" outlineLevel="1" x14ac:dyDescent="0.2">
      <c r="A196" s="116"/>
      <c r="B196" s="161"/>
      <c r="C196" s="199" t="s">
        <v>306</v>
      </c>
      <c r="D196" s="200"/>
      <c r="E196" s="201">
        <v>15.41</v>
      </c>
      <c r="F196" s="137"/>
      <c r="G196" s="137"/>
      <c r="H196" s="137"/>
      <c r="I196" s="137"/>
      <c r="J196" s="137"/>
      <c r="K196" s="137"/>
      <c r="L196" s="137"/>
      <c r="M196" s="137"/>
      <c r="N196" s="202"/>
      <c r="O196" s="202"/>
      <c r="P196" s="202"/>
      <c r="Q196" s="196"/>
      <c r="R196" s="144"/>
      <c r="S196" s="129"/>
      <c r="T196" s="130"/>
      <c r="U196" s="129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</row>
    <row r="197" spans="1:60" ht="12.75" customHeight="1" outlineLevel="1" x14ac:dyDescent="0.2">
      <c r="A197" s="176">
        <v>61</v>
      </c>
      <c r="B197" s="155" t="s">
        <v>310</v>
      </c>
      <c r="C197" s="156" t="s">
        <v>311</v>
      </c>
      <c r="D197" s="157" t="s">
        <v>83</v>
      </c>
      <c r="E197" s="158">
        <f>SUM(E198:E198)</f>
        <v>1.9092800000000003</v>
      </c>
      <c r="F197" s="159">
        <v>0</v>
      </c>
      <c r="G197" s="160">
        <f>ROUND(E197*F197,2)</f>
        <v>0</v>
      </c>
      <c r="H197" s="160">
        <v>0</v>
      </c>
      <c r="I197" s="160">
        <f>ROUND(E197*H197,2)</f>
        <v>0</v>
      </c>
      <c r="J197" s="160">
        <v>2500</v>
      </c>
      <c r="K197" s="160">
        <f>ROUND(E197*J197,2)</f>
        <v>4773.2</v>
      </c>
      <c r="L197" s="160">
        <v>21</v>
      </c>
      <c r="M197" s="160">
        <f>G197*(1+L197/100)</f>
        <v>0</v>
      </c>
      <c r="N197" s="214">
        <v>0</v>
      </c>
      <c r="O197" s="214">
        <f>ROUND(E197*N197,5)</f>
        <v>0</v>
      </c>
      <c r="P197" s="214">
        <v>0</v>
      </c>
      <c r="Q197" s="221">
        <f>ROUND(E197*P197,2)</f>
        <v>0</v>
      </c>
      <c r="R197" s="144"/>
      <c r="S197" s="129"/>
      <c r="T197" s="130">
        <v>0</v>
      </c>
      <c r="U197" s="129">
        <f>ROUND(E197*T197,2)</f>
        <v>0</v>
      </c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 t="s">
        <v>79</v>
      </c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5"/>
      <c r="BC197" s="115"/>
      <c r="BD197" s="115"/>
      <c r="BE197" s="115"/>
      <c r="BF197" s="115"/>
      <c r="BG197" s="115"/>
      <c r="BH197" s="115"/>
    </row>
    <row r="198" spans="1:60" ht="12" customHeight="1" outlineLevel="1" x14ac:dyDescent="0.2">
      <c r="A198" s="116"/>
      <c r="B198" s="161"/>
      <c r="C198" s="222">
        <f>SUM(O171)</f>
        <v>1.9092800000000003</v>
      </c>
      <c r="D198" s="200"/>
      <c r="E198" s="201">
        <f>SUM(C198)</f>
        <v>1.9092800000000003</v>
      </c>
      <c r="F198" s="137"/>
      <c r="G198" s="137"/>
      <c r="H198" s="137"/>
      <c r="I198" s="137"/>
      <c r="J198" s="137"/>
      <c r="K198" s="137"/>
      <c r="L198" s="137"/>
      <c r="M198" s="137"/>
      <c r="N198" s="202"/>
      <c r="O198" s="202"/>
      <c r="P198" s="202"/>
      <c r="Q198" s="196"/>
      <c r="R198" s="129"/>
      <c r="S198" s="129"/>
      <c r="T198" s="130"/>
      <c r="U198" s="129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15"/>
      <c r="BD198" s="115"/>
      <c r="BE198" s="115"/>
      <c r="BF198" s="115"/>
      <c r="BG198" s="115"/>
      <c r="BH198" s="115"/>
    </row>
    <row r="199" spans="1:60" x14ac:dyDescent="0.2">
      <c r="A199" s="149" t="s">
        <v>75</v>
      </c>
      <c r="B199" s="150" t="s">
        <v>115</v>
      </c>
      <c r="C199" s="151" t="s">
        <v>116</v>
      </c>
      <c r="D199" s="152"/>
      <c r="E199" s="153"/>
      <c r="F199" s="154"/>
      <c r="G199" s="154">
        <f>SUM(G200:G210)</f>
        <v>0</v>
      </c>
      <c r="H199" s="154"/>
      <c r="I199" s="154">
        <f>SUM(I200:I411)</f>
        <v>0</v>
      </c>
      <c r="J199" s="154"/>
      <c r="K199" s="154">
        <f>SUM(K200:K411)</f>
        <v>1693786.5</v>
      </c>
      <c r="L199" s="154"/>
      <c r="M199" s="154">
        <f>SUM(M200:M411)</f>
        <v>0</v>
      </c>
      <c r="N199" s="212"/>
      <c r="O199" s="212">
        <f>SUM(O200:O210)</f>
        <v>0</v>
      </c>
      <c r="P199" s="212"/>
      <c r="Q199" s="212">
        <f>SUM(Q200:Q209)</f>
        <v>0</v>
      </c>
      <c r="R199" s="127"/>
      <c r="S199" s="127"/>
      <c r="T199" s="128"/>
      <c r="U199" s="127">
        <f>SUM(U200:U411)</f>
        <v>0</v>
      </c>
      <c r="AE199" t="s">
        <v>76</v>
      </c>
    </row>
    <row r="200" spans="1:60" ht="12.75" customHeight="1" outlineLevel="1" x14ac:dyDescent="0.2">
      <c r="A200" s="174">
        <v>62</v>
      </c>
      <c r="B200" s="167" t="s">
        <v>312</v>
      </c>
      <c r="C200" s="168" t="s">
        <v>313</v>
      </c>
      <c r="D200" s="169" t="s">
        <v>84</v>
      </c>
      <c r="E200" s="170">
        <f>SUM(E202:E205)</f>
        <v>8.3925000000000001</v>
      </c>
      <c r="F200" s="171">
        <v>0</v>
      </c>
      <c r="G200" s="172">
        <f>ROUND(E200*F200,2)</f>
        <v>0</v>
      </c>
      <c r="H200" s="172">
        <v>0</v>
      </c>
      <c r="I200" s="172">
        <f>ROUND(E200*H200,2)</f>
        <v>0</v>
      </c>
      <c r="J200" s="172">
        <v>2500</v>
      </c>
      <c r="K200" s="172">
        <f>ROUND(E200*J200,2)</f>
        <v>20981.25</v>
      </c>
      <c r="L200" s="172">
        <v>21</v>
      </c>
      <c r="M200" s="172">
        <f>G200*(1+L200/100)</f>
        <v>0</v>
      </c>
      <c r="N200" s="213">
        <v>0</v>
      </c>
      <c r="O200" s="213">
        <f>ROUND(E200*N200,5)</f>
        <v>0</v>
      </c>
      <c r="P200" s="213">
        <v>2.0000000000000002E-5</v>
      </c>
      <c r="Q200" s="220">
        <f>ROUND(E200*P200,2)</f>
        <v>0</v>
      </c>
      <c r="R200" s="144"/>
      <c r="S200" s="129"/>
      <c r="T200" s="130">
        <v>0</v>
      </c>
      <c r="U200" s="129">
        <f>ROUND(E200*T200,2)</f>
        <v>0</v>
      </c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 t="s">
        <v>79</v>
      </c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</row>
    <row r="201" spans="1:60" ht="12.75" customHeight="1" outlineLevel="1" x14ac:dyDescent="0.2">
      <c r="A201" s="177"/>
      <c r="B201" s="162"/>
      <c r="C201" s="353" t="s">
        <v>314</v>
      </c>
      <c r="D201" s="353"/>
      <c r="E201" s="353"/>
      <c r="F201" s="163"/>
      <c r="G201" s="163"/>
      <c r="H201" s="164"/>
      <c r="I201" s="164"/>
      <c r="J201" s="164"/>
      <c r="K201" s="164"/>
      <c r="L201" s="164"/>
      <c r="M201" s="164"/>
      <c r="N201" s="197"/>
      <c r="O201" s="197"/>
      <c r="P201" s="197"/>
      <c r="Q201" s="198"/>
      <c r="R201" s="144"/>
      <c r="S201" s="129"/>
      <c r="T201" s="130"/>
      <c r="U201" s="129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 t="s">
        <v>78</v>
      </c>
      <c r="AF201" s="115"/>
      <c r="AG201" s="115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23" t="str">
        <f>C201</f>
        <v>odstranění nátěrů ze stávajících dřevěných zárubní a dveří v kuchyni</v>
      </c>
      <c r="BB201" s="115"/>
      <c r="BC201" s="115"/>
      <c r="BD201" s="115"/>
      <c r="BE201" s="115"/>
      <c r="BF201" s="115"/>
      <c r="BG201" s="115"/>
      <c r="BH201" s="115"/>
    </row>
    <row r="202" spans="1:60" ht="12" customHeight="1" outlineLevel="1" x14ac:dyDescent="0.2">
      <c r="A202" s="116"/>
      <c r="B202" s="161"/>
      <c r="C202" s="199" t="s">
        <v>315</v>
      </c>
      <c r="D202" s="200"/>
      <c r="E202" s="201">
        <v>0.96799999999999997</v>
      </c>
      <c r="F202" s="137"/>
      <c r="G202" s="137"/>
      <c r="H202" s="137"/>
      <c r="I202" s="137"/>
      <c r="J202" s="137"/>
      <c r="K202" s="137"/>
      <c r="L202" s="137"/>
      <c r="M202" s="137"/>
      <c r="N202" s="202"/>
      <c r="O202" s="202"/>
      <c r="P202" s="202"/>
      <c r="Q202" s="196"/>
      <c r="R202" s="129"/>
      <c r="S202" s="129"/>
      <c r="T202" s="130"/>
      <c r="U202" s="129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115"/>
      <c r="AV202" s="115"/>
      <c r="AW202" s="115"/>
      <c r="AX202" s="115"/>
      <c r="AY202" s="115"/>
      <c r="AZ202" s="115"/>
      <c r="BA202" s="115"/>
      <c r="BB202" s="115"/>
      <c r="BC202" s="115"/>
      <c r="BD202" s="115"/>
      <c r="BE202" s="115"/>
      <c r="BF202" s="115"/>
      <c r="BG202" s="115"/>
      <c r="BH202" s="115"/>
    </row>
    <row r="203" spans="1:60" ht="12" customHeight="1" outlineLevel="1" x14ac:dyDescent="0.2">
      <c r="A203" s="116"/>
      <c r="B203" s="161"/>
      <c r="C203" s="199" t="s">
        <v>316</v>
      </c>
      <c r="D203" s="200"/>
      <c r="E203" s="201">
        <v>0.93200000000000005</v>
      </c>
      <c r="F203" s="137"/>
      <c r="G203" s="137"/>
      <c r="H203" s="137"/>
      <c r="I203" s="137"/>
      <c r="J203" s="137"/>
      <c r="K203" s="137"/>
      <c r="L203" s="137"/>
      <c r="M203" s="137"/>
      <c r="N203" s="202"/>
      <c r="O203" s="202"/>
      <c r="P203" s="202"/>
      <c r="Q203" s="196"/>
      <c r="R203" s="144"/>
      <c r="S203" s="129"/>
      <c r="T203" s="130"/>
      <c r="U203" s="129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115"/>
      <c r="BA203" s="115"/>
      <c r="BB203" s="115"/>
      <c r="BC203" s="115"/>
      <c r="BD203" s="115"/>
      <c r="BE203" s="115"/>
      <c r="BF203" s="115"/>
      <c r="BG203" s="115"/>
      <c r="BH203" s="115"/>
    </row>
    <row r="204" spans="1:60" ht="12" customHeight="1" outlineLevel="1" x14ac:dyDescent="0.2">
      <c r="A204" s="116"/>
      <c r="B204" s="161"/>
      <c r="C204" s="199" t="s">
        <v>317</v>
      </c>
      <c r="D204" s="200"/>
      <c r="E204" s="201">
        <v>1.3425</v>
      </c>
      <c r="F204" s="137"/>
      <c r="G204" s="137"/>
      <c r="H204" s="137"/>
      <c r="I204" s="137"/>
      <c r="J204" s="137"/>
      <c r="K204" s="137"/>
      <c r="L204" s="137"/>
      <c r="M204" s="137"/>
      <c r="N204" s="202"/>
      <c r="O204" s="202"/>
      <c r="P204" s="202"/>
      <c r="Q204" s="196"/>
      <c r="R204" s="144"/>
      <c r="S204" s="129"/>
      <c r="T204" s="130"/>
      <c r="U204" s="129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15"/>
      <c r="BD204" s="115"/>
      <c r="BE204" s="115"/>
      <c r="BF204" s="115"/>
      <c r="BG204" s="115"/>
      <c r="BH204" s="115"/>
    </row>
    <row r="205" spans="1:60" ht="12" customHeight="1" outlineLevel="1" x14ac:dyDescent="0.2">
      <c r="A205" s="116"/>
      <c r="B205" s="161"/>
      <c r="C205" s="199" t="s">
        <v>318</v>
      </c>
      <c r="D205" s="200"/>
      <c r="E205" s="201">
        <v>5.15</v>
      </c>
      <c r="F205" s="137"/>
      <c r="G205" s="137"/>
      <c r="H205" s="137"/>
      <c r="I205" s="137"/>
      <c r="J205" s="137"/>
      <c r="K205" s="137"/>
      <c r="L205" s="137"/>
      <c r="M205" s="137"/>
      <c r="N205" s="202"/>
      <c r="O205" s="202"/>
      <c r="P205" s="202"/>
      <c r="Q205" s="196"/>
      <c r="R205" s="144"/>
      <c r="S205" s="129"/>
      <c r="T205" s="130"/>
      <c r="U205" s="129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</row>
    <row r="206" spans="1:60" ht="22.5" customHeight="1" outlineLevel="1" x14ac:dyDescent="0.2">
      <c r="A206" s="176">
        <v>63</v>
      </c>
      <c r="B206" s="155" t="s">
        <v>319</v>
      </c>
      <c r="C206" s="156" t="s">
        <v>320</v>
      </c>
      <c r="D206" s="157" t="s">
        <v>84</v>
      </c>
      <c r="E206" s="158">
        <f>SUM(E207:E207)</f>
        <v>8.3925000000000001</v>
      </c>
      <c r="F206" s="159">
        <v>0</v>
      </c>
      <c r="G206" s="160">
        <f>ROUND(E206*F206,2)</f>
        <v>0</v>
      </c>
      <c r="H206" s="160">
        <v>0</v>
      </c>
      <c r="I206" s="160">
        <f>ROUND(E206*H206,2)</f>
        <v>0</v>
      </c>
      <c r="J206" s="160">
        <v>2500</v>
      </c>
      <c r="K206" s="160">
        <f>ROUND(E206*J206,2)</f>
        <v>20981.25</v>
      </c>
      <c r="L206" s="160">
        <v>21</v>
      </c>
      <c r="M206" s="160">
        <f>G206*(1+L206/100)</f>
        <v>0</v>
      </c>
      <c r="N206" s="214">
        <v>0</v>
      </c>
      <c r="O206" s="214">
        <f>ROUND(E206*N206,5)</f>
        <v>0</v>
      </c>
      <c r="P206" s="214">
        <v>0</v>
      </c>
      <c r="Q206" s="221">
        <f>ROUND(E206*P206,2)</f>
        <v>0</v>
      </c>
      <c r="R206" s="144"/>
      <c r="S206" s="129"/>
      <c r="T206" s="130">
        <v>0</v>
      </c>
      <c r="U206" s="129">
        <f>ROUND(E206*T206,2)</f>
        <v>0</v>
      </c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 t="s">
        <v>79</v>
      </c>
      <c r="AF206" s="115"/>
      <c r="AG206" s="115"/>
      <c r="AH206" s="115"/>
      <c r="AI206" s="115"/>
      <c r="AJ206" s="115"/>
      <c r="AK206" s="115"/>
      <c r="AL206" s="115"/>
      <c r="AM206" s="115"/>
      <c r="AN206" s="115"/>
      <c r="AO206" s="115"/>
      <c r="AP206" s="115"/>
      <c r="AQ206" s="115"/>
      <c r="AR206" s="115"/>
      <c r="AS206" s="115"/>
      <c r="AT206" s="115"/>
      <c r="AU206" s="115"/>
      <c r="AV206" s="115"/>
      <c r="AW206" s="115"/>
      <c r="AX206" s="115"/>
      <c r="AY206" s="115"/>
      <c r="AZ206" s="115"/>
      <c r="BA206" s="115"/>
      <c r="BB206" s="115"/>
      <c r="BC206" s="115"/>
      <c r="BD206" s="115"/>
      <c r="BE206" s="115"/>
      <c r="BF206" s="115"/>
      <c r="BG206" s="115"/>
      <c r="BH206" s="115"/>
    </row>
    <row r="207" spans="1:60" ht="12" customHeight="1" outlineLevel="1" x14ac:dyDescent="0.2">
      <c r="A207" s="116"/>
      <c r="B207" s="161"/>
      <c r="C207" s="199">
        <v>8.3925000000000001</v>
      </c>
      <c r="D207" s="200"/>
      <c r="E207" s="201">
        <v>8.3925000000000001</v>
      </c>
      <c r="F207" s="137"/>
      <c r="G207" s="137"/>
      <c r="H207" s="137"/>
      <c r="I207" s="137"/>
      <c r="J207" s="137"/>
      <c r="K207" s="137"/>
      <c r="L207" s="137"/>
      <c r="M207" s="137"/>
      <c r="N207" s="202"/>
      <c r="O207" s="202"/>
      <c r="P207" s="202"/>
      <c r="Q207" s="196"/>
      <c r="R207" s="129"/>
      <c r="S207" s="129"/>
      <c r="T207" s="130"/>
      <c r="U207" s="129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F207" s="115"/>
      <c r="AG207" s="115"/>
      <c r="AH207" s="115"/>
      <c r="AI207" s="115"/>
      <c r="AJ207" s="115"/>
      <c r="AK207" s="115"/>
      <c r="AL207" s="115"/>
      <c r="AM207" s="115"/>
      <c r="AN207" s="115"/>
      <c r="AO207" s="115"/>
      <c r="AP207" s="115"/>
      <c r="AQ207" s="115"/>
      <c r="AR207" s="115"/>
      <c r="AS207" s="115"/>
      <c r="AT207" s="115"/>
      <c r="AU207" s="115"/>
      <c r="AV207" s="115"/>
      <c r="AW207" s="115"/>
      <c r="AX207" s="115"/>
      <c r="AY207" s="115"/>
      <c r="AZ207" s="115"/>
      <c r="BA207" s="115"/>
      <c r="BB207" s="115"/>
      <c r="BC207" s="115"/>
      <c r="BD207" s="115"/>
      <c r="BE207" s="115"/>
      <c r="BF207" s="115"/>
      <c r="BG207" s="115"/>
      <c r="BH207" s="115"/>
    </row>
    <row r="208" spans="1:60" ht="22.5" customHeight="1" outlineLevel="1" x14ac:dyDescent="0.2">
      <c r="A208" s="176">
        <v>64</v>
      </c>
      <c r="B208" s="155" t="s">
        <v>323</v>
      </c>
      <c r="C208" s="156" t="s">
        <v>324</v>
      </c>
      <c r="D208" s="157" t="s">
        <v>84</v>
      </c>
      <c r="E208" s="158">
        <f>SUM(E209:E209)</f>
        <v>8.3925000000000001</v>
      </c>
      <c r="F208" s="159">
        <v>0</v>
      </c>
      <c r="G208" s="160">
        <f>ROUND(E208*F208,2)</f>
        <v>0</v>
      </c>
      <c r="H208" s="160">
        <v>0</v>
      </c>
      <c r="I208" s="160">
        <f>ROUND(E208*H208,2)</f>
        <v>0</v>
      </c>
      <c r="J208" s="160">
        <v>2500</v>
      </c>
      <c r="K208" s="160">
        <f>ROUND(E208*J208,2)</f>
        <v>20981.25</v>
      </c>
      <c r="L208" s="160">
        <v>21</v>
      </c>
      <c r="M208" s="160">
        <f>G208*(1+L208/100)</f>
        <v>0</v>
      </c>
      <c r="N208" s="214">
        <v>0</v>
      </c>
      <c r="O208" s="214">
        <f>ROUND(E208*N208,5)</f>
        <v>0</v>
      </c>
      <c r="P208" s="214">
        <v>0</v>
      </c>
      <c r="Q208" s="221">
        <f>ROUND(E208*P208,2)</f>
        <v>0</v>
      </c>
      <c r="R208" s="144"/>
      <c r="S208" s="129"/>
      <c r="T208" s="130">
        <v>0</v>
      </c>
      <c r="U208" s="129">
        <f>ROUND(E208*T208,2)</f>
        <v>0</v>
      </c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 t="s">
        <v>79</v>
      </c>
      <c r="AF208" s="115"/>
      <c r="AG208" s="115"/>
      <c r="AH208" s="115"/>
      <c r="AI208" s="115"/>
      <c r="AJ208" s="115"/>
      <c r="AK208" s="115"/>
      <c r="AL208" s="115"/>
      <c r="AM208" s="115"/>
      <c r="AN208" s="115"/>
      <c r="AO208" s="115"/>
      <c r="AP208" s="115"/>
      <c r="AQ208" s="115"/>
      <c r="AR208" s="115"/>
      <c r="AS208" s="115"/>
      <c r="AT208" s="115"/>
      <c r="AU208" s="115"/>
      <c r="AV208" s="115"/>
      <c r="AW208" s="115"/>
      <c r="AX208" s="115"/>
      <c r="AY208" s="115"/>
      <c r="AZ208" s="115"/>
      <c r="BA208" s="115"/>
      <c r="BB208" s="115"/>
      <c r="BC208" s="115"/>
      <c r="BD208" s="115"/>
      <c r="BE208" s="115"/>
      <c r="BF208" s="115"/>
      <c r="BG208" s="115"/>
      <c r="BH208" s="115"/>
    </row>
    <row r="209" spans="1:60" ht="12" customHeight="1" outlineLevel="1" x14ac:dyDescent="0.2">
      <c r="A209" s="116"/>
      <c r="B209" s="161"/>
      <c r="C209" s="199">
        <v>8.3925000000000001</v>
      </c>
      <c r="D209" s="200"/>
      <c r="E209" s="201">
        <v>8.3925000000000001</v>
      </c>
      <c r="F209" s="137"/>
      <c r="G209" s="137"/>
      <c r="H209" s="137"/>
      <c r="I209" s="137"/>
      <c r="J209" s="137"/>
      <c r="K209" s="137"/>
      <c r="L209" s="137"/>
      <c r="M209" s="137"/>
      <c r="N209" s="202"/>
      <c r="O209" s="202"/>
      <c r="P209" s="202"/>
      <c r="Q209" s="196"/>
      <c r="R209" s="129"/>
      <c r="S209" s="129"/>
      <c r="T209" s="130"/>
      <c r="U209" s="129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  <c r="AF209" s="115"/>
      <c r="AG209" s="115"/>
      <c r="AH209" s="115"/>
      <c r="AI209" s="115"/>
      <c r="AJ209" s="115"/>
      <c r="AK209" s="115"/>
      <c r="AL209" s="115"/>
      <c r="AM209" s="115"/>
      <c r="AN209" s="115"/>
      <c r="AO209" s="115"/>
      <c r="AP209" s="115"/>
      <c r="AQ209" s="115"/>
      <c r="AR209" s="115"/>
      <c r="AS209" s="115"/>
      <c r="AT209" s="115"/>
      <c r="AU209" s="115"/>
      <c r="AV209" s="115"/>
      <c r="AW209" s="115"/>
      <c r="AX209" s="115"/>
      <c r="AY209" s="115"/>
      <c r="AZ209" s="115"/>
      <c r="BA209" s="115"/>
      <c r="BB209" s="115"/>
      <c r="BC209" s="115"/>
      <c r="BD209" s="115"/>
      <c r="BE209" s="115"/>
      <c r="BF209" s="115"/>
      <c r="BG209" s="115"/>
      <c r="BH209" s="115"/>
    </row>
    <row r="210" spans="1:60" ht="12.75" customHeight="1" outlineLevel="1" x14ac:dyDescent="0.2">
      <c r="A210" s="176">
        <v>65</v>
      </c>
      <c r="B210" s="155" t="s">
        <v>321</v>
      </c>
      <c r="C210" s="156" t="s">
        <v>322</v>
      </c>
      <c r="D210" s="157" t="s">
        <v>84</v>
      </c>
      <c r="E210" s="158">
        <f>SUM(E211:E211)</f>
        <v>8.3925000000000001</v>
      </c>
      <c r="F210" s="159">
        <v>0</v>
      </c>
      <c r="G210" s="160">
        <f>ROUND(E210*F210,2)</f>
        <v>0</v>
      </c>
      <c r="H210" s="160">
        <v>0</v>
      </c>
      <c r="I210" s="160">
        <f>ROUND(E210*H210,2)</f>
        <v>0</v>
      </c>
      <c r="J210" s="160">
        <v>2500</v>
      </c>
      <c r="K210" s="160">
        <f>ROUND(E210*J210,2)</f>
        <v>20981.25</v>
      </c>
      <c r="L210" s="160">
        <v>21</v>
      </c>
      <c r="M210" s="160">
        <f>G210*(1+L210/100)</f>
        <v>0</v>
      </c>
      <c r="N210" s="214">
        <v>0</v>
      </c>
      <c r="O210" s="214">
        <f>ROUND(E210*N210,5)</f>
        <v>0</v>
      </c>
      <c r="P210" s="214">
        <v>0</v>
      </c>
      <c r="Q210" s="221">
        <f>ROUND(E210*P210,2)</f>
        <v>0</v>
      </c>
      <c r="R210" s="144"/>
      <c r="S210" s="129"/>
      <c r="T210" s="130">
        <v>0</v>
      </c>
      <c r="U210" s="129">
        <f>ROUND(E210*T210,2)</f>
        <v>0</v>
      </c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 t="s">
        <v>79</v>
      </c>
      <c r="AF210" s="115"/>
      <c r="AG210" s="115"/>
      <c r="AH210" s="115"/>
      <c r="AI210" s="115"/>
      <c r="AJ210" s="115"/>
      <c r="AK210" s="115"/>
      <c r="AL210" s="115"/>
      <c r="AM210" s="115"/>
      <c r="AN210" s="115"/>
      <c r="AO210" s="115"/>
      <c r="AP210" s="115"/>
      <c r="AQ210" s="115"/>
      <c r="AR210" s="115"/>
      <c r="AS210" s="115"/>
      <c r="AT210" s="115"/>
      <c r="AU210" s="115"/>
      <c r="AV210" s="115"/>
      <c r="AW210" s="115"/>
      <c r="AX210" s="115"/>
      <c r="AY210" s="115"/>
      <c r="AZ210" s="115"/>
      <c r="BA210" s="115"/>
      <c r="BB210" s="115"/>
      <c r="BC210" s="115"/>
      <c r="BD210" s="115"/>
      <c r="BE210" s="115"/>
      <c r="BF210" s="115"/>
      <c r="BG210" s="115"/>
      <c r="BH210" s="115"/>
    </row>
    <row r="211" spans="1:60" ht="12" customHeight="1" outlineLevel="1" x14ac:dyDescent="0.2">
      <c r="A211" s="116"/>
      <c r="B211" s="161"/>
      <c r="C211" s="199">
        <v>8.3925000000000001</v>
      </c>
      <c r="D211" s="200"/>
      <c r="E211" s="201">
        <v>8.3925000000000001</v>
      </c>
      <c r="F211" s="137"/>
      <c r="G211" s="137"/>
      <c r="H211" s="137"/>
      <c r="I211" s="137"/>
      <c r="J211" s="137"/>
      <c r="K211" s="137"/>
      <c r="L211" s="137"/>
      <c r="M211" s="137"/>
      <c r="N211" s="202"/>
      <c r="O211" s="202"/>
      <c r="P211" s="202"/>
      <c r="Q211" s="196"/>
      <c r="R211" s="129"/>
      <c r="S211" s="129"/>
      <c r="T211" s="130"/>
      <c r="U211" s="129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  <c r="AF211" s="115"/>
      <c r="AG211" s="115"/>
      <c r="AH211" s="115"/>
      <c r="AI211" s="115"/>
      <c r="AJ211" s="115"/>
      <c r="AK211" s="115"/>
      <c r="AL211" s="115"/>
      <c r="AM211" s="115"/>
      <c r="AN211" s="115"/>
      <c r="AO211" s="115"/>
      <c r="AP211" s="115"/>
      <c r="AQ211" s="115"/>
      <c r="AR211" s="115"/>
      <c r="AS211" s="115"/>
      <c r="AT211" s="115"/>
      <c r="AU211" s="115"/>
      <c r="AV211" s="115"/>
      <c r="AW211" s="115"/>
      <c r="AX211" s="115"/>
      <c r="AY211" s="115"/>
      <c r="AZ211" s="115"/>
      <c r="BA211" s="115"/>
      <c r="BB211" s="115"/>
      <c r="BC211" s="115"/>
      <c r="BD211" s="115"/>
      <c r="BE211" s="115"/>
      <c r="BF211" s="115"/>
      <c r="BG211" s="115"/>
      <c r="BH211" s="115"/>
    </row>
    <row r="212" spans="1:60" x14ac:dyDescent="0.2">
      <c r="A212" s="149" t="s">
        <v>75</v>
      </c>
      <c r="B212" s="150" t="s">
        <v>244</v>
      </c>
      <c r="C212" s="151" t="s">
        <v>245</v>
      </c>
      <c r="D212" s="152"/>
      <c r="E212" s="153"/>
      <c r="F212" s="154"/>
      <c r="G212" s="154">
        <f>SUM(G213:G226)</f>
        <v>0</v>
      </c>
      <c r="H212" s="154"/>
      <c r="I212" s="154">
        <f>SUM(I213:I418)</f>
        <v>0</v>
      </c>
      <c r="J212" s="154"/>
      <c r="K212" s="154">
        <f>SUM(K213:K418)</f>
        <v>804930.75</v>
      </c>
      <c r="L212" s="154"/>
      <c r="M212" s="154">
        <f>SUM(M213:M418)</f>
        <v>0</v>
      </c>
      <c r="N212" s="212"/>
      <c r="O212" s="212">
        <f>SUM(O213:O226)</f>
        <v>0.15990000000000001</v>
      </c>
      <c r="P212" s="212"/>
      <c r="Q212" s="212">
        <f>SUM(Q213:Q227)</f>
        <v>0.03</v>
      </c>
      <c r="R212" s="127"/>
      <c r="S212" s="127"/>
      <c r="T212" s="128"/>
      <c r="U212" s="127">
        <f>SUM(U213:U418)</f>
        <v>0</v>
      </c>
      <c r="AE212" t="s">
        <v>76</v>
      </c>
    </row>
    <row r="213" spans="1:60" ht="12.75" customHeight="1" outlineLevel="1" x14ac:dyDescent="0.2">
      <c r="A213" s="174">
        <v>66</v>
      </c>
      <c r="B213" s="167" t="s">
        <v>335</v>
      </c>
      <c r="C213" s="168" t="s">
        <v>336</v>
      </c>
      <c r="D213" s="169" t="s">
        <v>84</v>
      </c>
      <c r="E213" s="170">
        <f>SUM(E214:E223)</f>
        <v>107.3241</v>
      </c>
      <c r="F213" s="171">
        <v>0</v>
      </c>
      <c r="G213" s="172">
        <f>ROUND(E213*F213,2)</f>
        <v>0</v>
      </c>
      <c r="H213" s="172">
        <v>0</v>
      </c>
      <c r="I213" s="172">
        <f>ROUND(E213*H213,2)</f>
        <v>0</v>
      </c>
      <c r="J213" s="172">
        <v>2500</v>
      </c>
      <c r="K213" s="172">
        <f>ROUND(E213*J213,2)</f>
        <v>268310.25</v>
      </c>
      <c r="L213" s="172">
        <v>21</v>
      </c>
      <c r="M213" s="172">
        <f>G213*(1+L213/100)</f>
        <v>0</v>
      </c>
      <c r="N213" s="213">
        <v>1E-3</v>
      </c>
      <c r="O213" s="213">
        <f>ROUND(E213*N213,5)</f>
        <v>0.10732</v>
      </c>
      <c r="P213" s="213">
        <v>3.1E-4</v>
      </c>
      <c r="Q213" s="220">
        <f>ROUND(E213*P213,2)</f>
        <v>0.03</v>
      </c>
      <c r="R213" s="144"/>
      <c r="S213" s="129"/>
      <c r="T213" s="130">
        <v>0</v>
      </c>
      <c r="U213" s="129">
        <f>ROUND(E213*T213,2)</f>
        <v>0</v>
      </c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 t="s">
        <v>79</v>
      </c>
      <c r="AF213" s="115"/>
      <c r="AG213" s="115"/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</row>
    <row r="214" spans="1:60" ht="12" customHeight="1" outlineLevel="1" x14ac:dyDescent="0.2">
      <c r="A214" s="116"/>
      <c r="B214" s="161"/>
      <c r="C214" s="199" t="s">
        <v>325</v>
      </c>
      <c r="D214" s="200"/>
      <c r="E214" s="201">
        <v>56.62</v>
      </c>
      <c r="F214" s="137"/>
      <c r="G214" s="137"/>
      <c r="H214" s="137"/>
      <c r="I214" s="137"/>
      <c r="J214" s="137"/>
      <c r="K214" s="137"/>
      <c r="L214" s="137"/>
      <c r="M214" s="137"/>
      <c r="N214" s="202"/>
      <c r="O214" s="202"/>
      <c r="P214" s="202"/>
      <c r="Q214" s="196"/>
      <c r="R214" s="129"/>
      <c r="S214" s="129"/>
      <c r="T214" s="130"/>
      <c r="U214" s="129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</row>
    <row r="215" spans="1:60" ht="12" customHeight="1" outlineLevel="1" x14ac:dyDescent="0.2">
      <c r="A215" s="116"/>
      <c r="B215" s="161"/>
      <c r="C215" s="199" t="s">
        <v>326</v>
      </c>
      <c r="D215" s="200"/>
      <c r="E215" s="201">
        <v>12.1</v>
      </c>
      <c r="F215" s="137"/>
      <c r="G215" s="137"/>
      <c r="H215" s="137"/>
      <c r="I215" s="137"/>
      <c r="J215" s="137"/>
      <c r="K215" s="137"/>
      <c r="L215" s="137"/>
      <c r="M215" s="137"/>
      <c r="N215" s="202"/>
      <c r="O215" s="202"/>
      <c r="P215" s="202"/>
      <c r="Q215" s="196"/>
      <c r="R215" s="144"/>
      <c r="S215" s="129"/>
      <c r="T215" s="130"/>
      <c r="U215" s="129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</row>
    <row r="216" spans="1:60" ht="12" customHeight="1" outlineLevel="1" x14ac:dyDescent="0.2">
      <c r="A216" s="116"/>
      <c r="B216" s="161"/>
      <c r="C216" s="199" t="s">
        <v>327</v>
      </c>
      <c r="D216" s="200"/>
      <c r="E216" s="201">
        <v>9.3179999999999996</v>
      </c>
      <c r="F216" s="137"/>
      <c r="G216" s="137"/>
      <c r="H216" s="137"/>
      <c r="I216" s="137"/>
      <c r="J216" s="137"/>
      <c r="K216" s="137"/>
      <c r="L216" s="137"/>
      <c r="M216" s="137"/>
      <c r="N216" s="202"/>
      <c r="O216" s="202"/>
      <c r="P216" s="202"/>
      <c r="Q216" s="196"/>
      <c r="R216" s="144"/>
      <c r="S216" s="129"/>
      <c r="T216" s="130"/>
      <c r="U216" s="129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F216" s="115"/>
      <c r="AG216" s="115"/>
      <c r="AH216" s="115"/>
      <c r="AI216" s="115"/>
      <c r="AJ216" s="115"/>
      <c r="AK216" s="115"/>
      <c r="AL216" s="115"/>
      <c r="AM216" s="115"/>
      <c r="AN216" s="115"/>
      <c r="AO216" s="115"/>
      <c r="AP216" s="115"/>
      <c r="AQ216" s="115"/>
      <c r="AR216" s="115"/>
      <c r="AS216" s="115"/>
      <c r="AT216" s="115"/>
      <c r="AU216" s="115"/>
      <c r="AV216" s="115"/>
      <c r="AW216" s="115"/>
      <c r="AX216" s="115"/>
      <c r="AY216" s="115"/>
      <c r="AZ216" s="115"/>
      <c r="BA216" s="115"/>
      <c r="BB216" s="115"/>
      <c r="BC216" s="115"/>
      <c r="BD216" s="115"/>
      <c r="BE216" s="115"/>
      <c r="BF216" s="115"/>
      <c r="BG216" s="115"/>
      <c r="BH216" s="115"/>
    </row>
    <row r="217" spans="1:60" ht="12" customHeight="1" outlineLevel="1" x14ac:dyDescent="0.2">
      <c r="A217" s="116"/>
      <c r="B217" s="161"/>
      <c r="C217" s="199" t="s">
        <v>328</v>
      </c>
      <c r="D217" s="200"/>
      <c r="E217" s="201">
        <v>2.9395500000000001</v>
      </c>
      <c r="F217" s="137"/>
      <c r="G217" s="137"/>
      <c r="H217" s="137"/>
      <c r="I217" s="137"/>
      <c r="J217" s="137"/>
      <c r="K217" s="137"/>
      <c r="L217" s="137"/>
      <c r="M217" s="137"/>
      <c r="N217" s="202"/>
      <c r="O217" s="202"/>
      <c r="P217" s="202"/>
      <c r="Q217" s="196"/>
      <c r="R217" s="144"/>
      <c r="S217" s="129"/>
      <c r="T217" s="130"/>
      <c r="U217" s="129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5"/>
      <c r="AH217" s="115"/>
      <c r="AI217" s="115"/>
      <c r="AJ217" s="115"/>
      <c r="AK217" s="115"/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  <c r="AV217" s="115"/>
      <c r="AW217" s="115"/>
      <c r="AX217" s="115"/>
      <c r="AY217" s="115"/>
      <c r="AZ217" s="115"/>
      <c r="BA217" s="115"/>
      <c r="BB217" s="115"/>
      <c r="BC217" s="115"/>
      <c r="BD217" s="115"/>
      <c r="BE217" s="115"/>
      <c r="BF217" s="115"/>
      <c r="BG217" s="115"/>
      <c r="BH217" s="115"/>
    </row>
    <row r="218" spans="1:60" ht="12" customHeight="1" outlineLevel="1" x14ac:dyDescent="0.2">
      <c r="A218" s="116"/>
      <c r="B218" s="161"/>
      <c r="C218" s="199" t="s">
        <v>329</v>
      </c>
      <c r="D218" s="200"/>
      <c r="E218" s="201">
        <v>2.4129999999999998</v>
      </c>
      <c r="F218" s="137"/>
      <c r="G218" s="137"/>
      <c r="H218" s="137"/>
      <c r="I218" s="137"/>
      <c r="J218" s="137"/>
      <c r="K218" s="137"/>
      <c r="L218" s="137"/>
      <c r="M218" s="137"/>
      <c r="N218" s="202"/>
      <c r="O218" s="202"/>
      <c r="P218" s="202"/>
      <c r="Q218" s="196"/>
      <c r="R218" s="144"/>
      <c r="S218" s="129"/>
      <c r="T218" s="130"/>
      <c r="U218" s="129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5"/>
      <c r="AH218" s="115"/>
      <c r="AI218" s="115"/>
      <c r="AJ218" s="115"/>
      <c r="AK218" s="115"/>
      <c r="AL218" s="115"/>
      <c r="AM218" s="115"/>
      <c r="AN218" s="115"/>
      <c r="AO218" s="115"/>
      <c r="AP218" s="115"/>
      <c r="AQ218" s="115"/>
      <c r="AR218" s="115"/>
      <c r="AS218" s="115"/>
      <c r="AT218" s="115"/>
      <c r="AU218" s="115"/>
      <c r="AV218" s="115"/>
      <c r="AW218" s="115"/>
      <c r="AX218" s="115"/>
      <c r="AY218" s="115"/>
      <c r="AZ218" s="115"/>
      <c r="BA218" s="115"/>
      <c r="BB218" s="115"/>
      <c r="BC218" s="115"/>
      <c r="BD218" s="115"/>
      <c r="BE218" s="115"/>
      <c r="BF218" s="115"/>
      <c r="BG218" s="115"/>
      <c r="BH218" s="115"/>
    </row>
    <row r="219" spans="1:60" ht="12" customHeight="1" outlineLevel="1" x14ac:dyDescent="0.2">
      <c r="A219" s="116"/>
      <c r="B219" s="161"/>
      <c r="C219" s="199" t="s">
        <v>330</v>
      </c>
      <c r="D219" s="200"/>
      <c r="E219" s="201">
        <v>3.1935500000000001</v>
      </c>
      <c r="F219" s="137"/>
      <c r="G219" s="137"/>
      <c r="H219" s="137"/>
      <c r="I219" s="137"/>
      <c r="J219" s="137"/>
      <c r="K219" s="137"/>
      <c r="L219" s="137"/>
      <c r="M219" s="137"/>
      <c r="N219" s="202"/>
      <c r="O219" s="202"/>
      <c r="P219" s="202"/>
      <c r="Q219" s="196"/>
      <c r="R219" s="144"/>
      <c r="S219" s="129"/>
      <c r="T219" s="130"/>
      <c r="U219" s="129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  <c r="AH219" s="115"/>
      <c r="AI219" s="115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5"/>
      <c r="AZ219" s="115"/>
      <c r="BA219" s="115"/>
      <c r="BB219" s="115"/>
      <c r="BC219" s="115"/>
      <c r="BD219" s="115"/>
      <c r="BE219" s="115"/>
      <c r="BF219" s="115"/>
      <c r="BG219" s="115"/>
      <c r="BH219" s="115"/>
    </row>
    <row r="220" spans="1:60" ht="12" customHeight="1" outlineLevel="1" x14ac:dyDescent="0.2">
      <c r="A220" s="116"/>
      <c r="B220" s="161"/>
      <c r="C220" s="199" t="s">
        <v>331</v>
      </c>
      <c r="D220" s="200"/>
      <c r="E220" s="201">
        <v>6.04</v>
      </c>
      <c r="F220" s="137"/>
      <c r="G220" s="137"/>
      <c r="H220" s="137"/>
      <c r="I220" s="137"/>
      <c r="J220" s="137"/>
      <c r="K220" s="137"/>
      <c r="L220" s="137"/>
      <c r="M220" s="137"/>
      <c r="N220" s="202"/>
      <c r="O220" s="202"/>
      <c r="P220" s="202"/>
      <c r="Q220" s="196"/>
      <c r="R220" s="144"/>
      <c r="S220" s="129"/>
      <c r="T220" s="130"/>
      <c r="U220" s="129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F220" s="115"/>
      <c r="AG220" s="115"/>
      <c r="AH220" s="115"/>
      <c r="AI220" s="115"/>
      <c r="AJ220" s="115"/>
      <c r="AK220" s="115"/>
      <c r="AL220" s="115"/>
      <c r="AM220" s="115"/>
      <c r="AN220" s="115"/>
      <c r="AO220" s="115"/>
      <c r="AP220" s="115"/>
      <c r="AQ220" s="115"/>
      <c r="AR220" s="115"/>
      <c r="AS220" s="115"/>
      <c r="AT220" s="115"/>
      <c r="AU220" s="115"/>
      <c r="AV220" s="115"/>
      <c r="AW220" s="115"/>
      <c r="AX220" s="115"/>
      <c r="AY220" s="115"/>
      <c r="AZ220" s="115"/>
      <c r="BA220" s="115"/>
      <c r="BB220" s="115"/>
      <c r="BC220" s="115"/>
      <c r="BD220" s="115"/>
      <c r="BE220" s="115"/>
      <c r="BF220" s="115"/>
      <c r="BG220" s="115"/>
      <c r="BH220" s="115"/>
    </row>
    <row r="221" spans="1:60" ht="12" customHeight="1" outlineLevel="1" x14ac:dyDescent="0.2">
      <c r="A221" s="116"/>
      <c r="B221" s="161"/>
      <c r="C221" s="199" t="s">
        <v>332</v>
      </c>
      <c r="D221" s="200"/>
      <c r="E221" s="201">
        <v>10.635</v>
      </c>
      <c r="F221" s="137"/>
      <c r="G221" s="137"/>
      <c r="H221" s="137"/>
      <c r="I221" s="137"/>
      <c r="J221" s="137"/>
      <c r="K221" s="137"/>
      <c r="L221" s="137"/>
      <c r="M221" s="137"/>
      <c r="N221" s="202"/>
      <c r="O221" s="202"/>
      <c r="P221" s="202"/>
      <c r="Q221" s="196"/>
      <c r="R221" s="144"/>
      <c r="S221" s="129"/>
      <c r="T221" s="130"/>
      <c r="U221" s="129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F221" s="115"/>
      <c r="AG221" s="115"/>
      <c r="AH221" s="115"/>
      <c r="AI221" s="115"/>
      <c r="AJ221" s="115"/>
      <c r="AK221" s="115"/>
      <c r="AL221" s="115"/>
      <c r="AM221" s="115"/>
      <c r="AN221" s="115"/>
      <c r="AO221" s="115"/>
      <c r="AP221" s="115"/>
      <c r="AQ221" s="115"/>
      <c r="AR221" s="115"/>
      <c r="AS221" s="115"/>
      <c r="AT221" s="115"/>
      <c r="AU221" s="115"/>
      <c r="AV221" s="115"/>
      <c r="AW221" s="115"/>
      <c r="AX221" s="115"/>
      <c r="AY221" s="115"/>
      <c r="AZ221" s="115"/>
      <c r="BA221" s="115"/>
      <c r="BB221" s="115"/>
      <c r="BC221" s="115"/>
      <c r="BD221" s="115"/>
      <c r="BE221" s="115"/>
      <c r="BF221" s="115"/>
      <c r="BG221" s="115"/>
      <c r="BH221" s="115"/>
    </row>
    <row r="222" spans="1:60" ht="12" customHeight="1" outlineLevel="1" x14ac:dyDescent="0.2">
      <c r="A222" s="116"/>
      <c r="B222" s="161"/>
      <c r="C222" s="199" t="s">
        <v>333</v>
      </c>
      <c r="D222" s="200"/>
      <c r="E222" s="201">
        <v>2.0325000000000002</v>
      </c>
      <c r="F222" s="137"/>
      <c r="G222" s="137"/>
      <c r="H222" s="137"/>
      <c r="I222" s="137"/>
      <c r="J222" s="137"/>
      <c r="K222" s="137"/>
      <c r="L222" s="137"/>
      <c r="M222" s="137"/>
      <c r="N222" s="202"/>
      <c r="O222" s="202"/>
      <c r="P222" s="202"/>
      <c r="Q222" s="196"/>
      <c r="R222" s="144"/>
      <c r="S222" s="129"/>
      <c r="T222" s="130"/>
      <c r="U222" s="129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  <c r="AG222" s="115"/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/>
      <c r="BH222" s="115"/>
    </row>
    <row r="223" spans="1:60" ht="12" customHeight="1" outlineLevel="1" x14ac:dyDescent="0.2">
      <c r="A223" s="116"/>
      <c r="B223" s="161"/>
      <c r="C223" s="199" t="s">
        <v>334</v>
      </c>
      <c r="D223" s="200"/>
      <c r="E223" s="201">
        <v>2.0325000000000002</v>
      </c>
      <c r="F223" s="137"/>
      <c r="G223" s="137"/>
      <c r="H223" s="137"/>
      <c r="I223" s="137"/>
      <c r="J223" s="137"/>
      <c r="K223" s="137"/>
      <c r="L223" s="137"/>
      <c r="M223" s="137"/>
      <c r="N223" s="202"/>
      <c r="O223" s="202"/>
      <c r="P223" s="202"/>
      <c r="Q223" s="196"/>
      <c r="R223" s="144"/>
      <c r="S223" s="129"/>
      <c r="T223" s="130"/>
      <c r="U223" s="129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</row>
    <row r="224" spans="1:60" ht="22.5" customHeight="1" outlineLevel="1" x14ac:dyDescent="0.2">
      <c r="A224" s="176">
        <v>67</v>
      </c>
      <c r="B224" s="155" t="s">
        <v>337</v>
      </c>
      <c r="C224" s="156" t="s">
        <v>338</v>
      </c>
      <c r="D224" s="157" t="s">
        <v>84</v>
      </c>
      <c r="E224" s="158">
        <f>SUM(E225:E225)</f>
        <v>107.3241</v>
      </c>
      <c r="F224" s="159">
        <v>0</v>
      </c>
      <c r="G224" s="160">
        <f>ROUND(E224*F224,2)</f>
        <v>0</v>
      </c>
      <c r="H224" s="160">
        <v>0</v>
      </c>
      <c r="I224" s="160">
        <f>ROUND(E224*H224,2)</f>
        <v>0</v>
      </c>
      <c r="J224" s="160">
        <v>2500</v>
      </c>
      <c r="K224" s="160">
        <f>ROUND(E224*J224,2)</f>
        <v>268310.25</v>
      </c>
      <c r="L224" s="160">
        <v>21</v>
      </c>
      <c r="M224" s="160">
        <f>G224*(1+L224/100)</f>
        <v>0</v>
      </c>
      <c r="N224" s="214">
        <v>2.0000000000000001E-4</v>
      </c>
      <c r="O224" s="214">
        <f>ROUND(E224*N224,5)</f>
        <v>2.146E-2</v>
      </c>
      <c r="P224" s="214">
        <v>0</v>
      </c>
      <c r="Q224" s="221">
        <f>ROUND(E224*P224,2)</f>
        <v>0</v>
      </c>
      <c r="R224" s="144"/>
      <c r="S224" s="129"/>
      <c r="T224" s="130">
        <v>0</v>
      </c>
      <c r="U224" s="129">
        <f>ROUND(E224*T224,2)</f>
        <v>0</v>
      </c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 t="s">
        <v>79</v>
      </c>
      <c r="AF224" s="115"/>
      <c r="AG224" s="115"/>
      <c r="AH224" s="115"/>
      <c r="AI224" s="115"/>
      <c r="AJ224" s="115"/>
      <c r="AK224" s="115"/>
      <c r="AL224" s="115"/>
      <c r="AM224" s="115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</row>
    <row r="225" spans="1:60" ht="12" customHeight="1" outlineLevel="1" x14ac:dyDescent="0.2">
      <c r="A225" s="116"/>
      <c r="B225" s="161"/>
      <c r="C225" s="199">
        <v>107.3241</v>
      </c>
      <c r="D225" s="200"/>
      <c r="E225" s="201">
        <v>107.3241</v>
      </c>
      <c r="F225" s="137"/>
      <c r="G225" s="137"/>
      <c r="H225" s="137"/>
      <c r="I225" s="137"/>
      <c r="J225" s="137"/>
      <c r="K225" s="137"/>
      <c r="L225" s="137"/>
      <c r="M225" s="137"/>
      <c r="N225" s="202"/>
      <c r="O225" s="202"/>
      <c r="P225" s="202"/>
      <c r="Q225" s="196"/>
      <c r="R225" s="129"/>
      <c r="S225" s="129"/>
      <c r="T225" s="130"/>
      <c r="U225" s="129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F225" s="115"/>
      <c r="AG225" s="115"/>
      <c r="AH225" s="115"/>
      <c r="AI225" s="115"/>
      <c r="AJ225" s="115"/>
      <c r="AK225" s="115"/>
      <c r="AL225" s="115"/>
      <c r="AM225" s="115"/>
      <c r="AN225" s="115"/>
      <c r="AO225" s="115"/>
      <c r="AP225" s="115"/>
      <c r="AQ225" s="115"/>
      <c r="AR225" s="115"/>
      <c r="AS225" s="115"/>
      <c r="AT225" s="115"/>
      <c r="AU225" s="115"/>
      <c r="AV225" s="115"/>
      <c r="AW225" s="115"/>
      <c r="AX225" s="115"/>
      <c r="AY225" s="115"/>
      <c r="AZ225" s="115"/>
      <c r="BA225" s="115"/>
      <c r="BB225" s="115"/>
      <c r="BC225" s="115"/>
      <c r="BD225" s="115"/>
      <c r="BE225" s="115"/>
      <c r="BF225" s="115"/>
      <c r="BG225" s="115"/>
      <c r="BH225" s="115"/>
    </row>
    <row r="226" spans="1:60" ht="22.5" customHeight="1" outlineLevel="1" x14ac:dyDescent="0.2">
      <c r="A226" s="176">
        <v>68</v>
      </c>
      <c r="B226" s="155" t="s">
        <v>339</v>
      </c>
      <c r="C226" s="156" t="s">
        <v>340</v>
      </c>
      <c r="D226" s="157" t="s">
        <v>84</v>
      </c>
      <c r="E226" s="158">
        <f>SUM(E227:E227)</f>
        <v>107.3241</v>
      </c>
      <c r="F226" s="159">
        <v>0</v>
      </c>
      <c r="G226" s="160">
        <f>ROUND(E226*F226,2)</f>
        <v>0</v>
      </c>
      <c r="H226" s="160">
        <v>0</v>
      </c>
      <c r="I226" s="160">
        <f>ROUND(E226*H226,2)</f>
        <v>0</v>
      </c>
      <c r="J226" s="160">
        <v>2500</v>
      </c>
      <c r="K226" s="160">
        <f>ROUND(E226*J226,2)</f>
        <v>268310.25</v>
      </c>
      <c r="L226" s="160">
        <v>21</v>
      </c>
      <c r="M226" s="160">
        <f>G226*(1+L226/100)</f>
        <v>0</v>
      </c>
      <c r="N226" s="214">
        <v>2.9E-4</v>
      </c>
      <c r="O226" s="214">
        <f>ROUND(E226*N226,5)</f>
        <v>3.1119999999999998E-2</v>
      </c>
      <c r="P226" s="214">
        <v>0</v>
      </c>
      <c r="Q226" s="221">
        <f>ROUND(E226*P226,2)</f>
        <v>0</v>
      </c>
      <c r="R226" s="144"/>
      <c r="S226" s="129"/>
      <c r="T226" s="130">
        <v>0</v>
      </c>
      <c r="U226" s="129">
        <f>ROUND(E226*T226,2)</f>
        <v>0</v>
      </c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 t="s">
        <v>79</v>
      </c>
      <c r="AF226" s="115"/>
      <c r="AG226" s="115"/>
      <c r="AH226" s="115"/>
      <c r="AI226" s="115"/>
      <c r="AJ226" s="115"/>
      <c r="AK226" s="115"/>
      <c r="AL226" s="115"/>
      <c r="AM226" s="115"/>
      <c r="AN226" s="115"/>
      <c r="AO226" s="115"/>
      <c r="AP226" s="115"/>
      <c r="AQ226" s="115"/>
      <c r="AR226" s="115"/>
      <c r="AS226" s="115"/>
      <c r="AT226" s="115"/>
      <c r="AU226" s="115"/>
      <c r="AV226" s="115"/>
      <c r="AW226" s="115"/>
      <c r="AX226" s="115"/>
      <c r="AY226" s="115"/>
      <c r="AZ226" s="115"/>
      <c r="BA226" s="115"/>
      <c r="BB226" s="115"/>
      <c r="BC226" s="115"/>
      <c r="BD226" s="115"/>
      <c r="BE226" s="115"/>
      <c r="BF226" s="115"/>
      <c r="BG226" s="115"/>
      <c r="BH226" s="115"/>
    </row>
    <row r="227" spans="1:60" ht="12" customHeight="1" outlineLevel="1" x14ac:dyDescent="0.2">
      <c r="A227" s="136"/>
      <c r="B227" s="190"/>
      <c r="C227" s="223">
        <v>107.3241</v>
      </c>
      <c r="D227" s="224"/>
      <c r="E227" s="225">
        <v>107.3241</v>
      </c>
      <c r="F227" s="191"/>
      <c r="G227" s="191"/>
      <c r="H227" s="191"/>
      <c r="I227" s="191"/>
      <c r="J227" s="191"/>
      <c r="K227" s="191"/>
      <c r="L227" s="191"/>
      <c r="M227" s="191"/>
      <c r="N227" s="226"/>
      <c r="O227" s="226"/>
      <c r="P227" s="226"/>
      <c r="Q227" s="227"/>
      <c r="R227" s="129"/>
      <c r="S227" s="129"/>
      <c r="T227" s="130"/>
      <c r="U227" s="129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115"/>
      <c r="AF227" s="115"/>
      <c r="AG227" s="115"/>
      <c r="AH227" s="115"/>
      <c r="AI227" s="115"/>
      <c r="AJ227" s="115"/>
      <c r="AK227" s="115"/>
      <c r="AL227" s="115"/>
      <c r="AM227" s="115"/>
      <c r="AN227" s="115"/>
      <c r="AO227" s="115"/>
      <c r="AP227" s="115"/>
      <c r="AQ227" s="115"/>
      <c r="AR227" s="115"/>
      <c r="AS227" s="115"/>
      <c r="AT227" s="115"/>
      <c r="AU227" s="115"/>
      <c r="AV227" s="115"/>
      <c r="AW227" s="115"/>
      <c r="AX227" s="115"/>
      <c r="AY227" s="115"/>
      <c r="AZ227" s="115"/>
      <c r="BA227" s="115"/>
      <c r="BB227" s="115"/>
      <c r="BC227" s="115"/>
      <c r="BD227" s="115"/>
      <c r="BE227" s="115"/>
      <c r="BF227" s="115"/>
      <c r="BG227" s="115"/>
      <c r="BH227" s="115"/>
    </row>
    <row r="228" spans="1:60" ht="12.75" customHeight="1" outlineLevel="1" x14ac:dyDescent="0.2">
      <c r="A228" s="215"/>
      <c r="B228" s="161"/>
      <c r="C228" s="187"/>
      <c r="D228" s="187"/>
      <c r="E228" s="187"/>
      <c r="F228" s="148"/>
      <c r="G228" s="148"/>
      <c r="H228" s="137"/>
      <c r="I228" s="137"/>
      <c r="J228" s="137"/>
      <c r="K228" s="137"/>
      <c r="L228" s="137"/>
      <c r="M228" s="137"/>
      <c r="N228" s="202"/>
      <c r="O228" s="202"/>
      <c r="P228" s="137"/>
      <c r="Q228" s="137"/>
      <c r="R228" s="137"/>
      <c r="S228" s="137"/>
      <c r="T228" s="137"/>
      <c r="U228" s="137"/>
      <c r="V228" s="115"/>
      <c r="W228" s="115"/>
      <c r="X228" s="115"/>
      <c r="Y228" s="115"/>
      <c r="Z228" s="115"/>
      <c r="AA228" s="115"/>
      <c r="AB228" s="115"/>
      <c r="AC228" s="115"/>
      <c r="AD228" s="115"/>
      <c r="AE228" s="115"/>
      <c r="AF228" s="115"/>
      <c r="AG228" s="115"/>
      <c r="AH228" s="115"/>
      <c r="AI228" s="115"/>
      <c r="AJ228" s="115"/>
      <c r="AK228" s="115"/>
      <c r="AL228" s="115"/>
      <c r="AM228" s="115"/>
      <c r="AN228" s="115"/>
      <c r="AO228" s="115"/>
      <c r="AP228" s="115"/>
      <c r="AQ228" s="115"/>
      <c r="AR228" s="115"/>
      <c r="AS228" s="115"/>
      <c r="AT228" s="115"/>
      <c r="AU228" s="115"/>
      <c r="AV228" s="115"/>
      <c r="AW228" s="115"/>
      <c r="AX228" s="115"/>
      <c r="AY228" s="115"/>
      <c r="AZ228" s="115"/>
      <c r="BA228" s="123"/>
      <c r="BB228" s="115"/>
      <c r="BC228" s="115"/>
      <c r="BD228" s="115"/>
      <c r="BE228" s="115"/>
      <c r="BF228" s="115"/>
      <c r="BG228" s="115"/>
      <c r="BH228" s="115"/>
    </row>
    <row r="229" spans="1:60" x14ac:dyDescent="0.2">
      <c r="C229" s="134"/>
      <c r="D229" s="11"/>
      <c r="AE229" t="s">
        <v>82</v>
      </c>
    </row>
    <row r="230" spans="1:60" x14ac:dyDescent="0.2">
      <c r="B230" s="85" t="s">
        <v>87</v>
      </c>
      <c r="D230" s="11"/>
      <c r="G230" s="135">
        <f>SUM(G7+G48+G93+G96+G99+G110+G115+G157+G171+G199+G212)</f>
        <v>0</v>
      </c>
    </row>
    <row r="231" spans="1:60" x14ac:dyDescent="0.2">
      <c r="D231" s="11"/>
    </row>
    <row r="232" spans="1:60" x14ac:dyDescent="0.2">
      <c r="D232" s="11"/>
    </row>
    <row r="233" spans="1:60" x14ac:dyDescent="0.2">
      <c r="D233" s="11"/>
    </row>
    <row r="234" spans="1:60" x14ac:dyDescent="0.2">
      <c r="D234" s="11"/>
    </row>
    <row r="235" spans="1:60" x14ac:dyDescent="0.2">
      <c r="D235" s="11"/>
    </row>
    <row r="236" spans="1:60" x14ac:dyDescent="0.2">
      <c r="D236" s="11"/>
    </row>
    <row r="237" spans="1:60" x14ac:dyDescent="0.2">
      <c r="D237" s="11"/>
    </row>
    <row r="238" spans="1:60" x14ac:dyDescent="0.2">
      <c r="D238" s="11"/>
    </row>
    <row r="239" spans="1:60" x14ac:dyDescent="0.2">
      <c r="D239" s="11"/>
    </row>
    <row r="240" spans="1:60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  <row r="4990" spans="4:4" x14ac:dyDescent="0.2">
      <c r="D4990" s="11"/>
    </row>
    <row r="4991" spans="4:4" x14ac:dyDescent="0.2">
      <c r="D4991" s="11"/>
    </row>
    <row r="4992" spans="4:4" x14ac:dyDescent="0.2">
      <c r="D4992" s="11"/>
    </row>
    <row r="4993" spans="4:4" x14ac:dyDescent="0.2">
      <c r="D4993" s="11"/>
    </row>
    <row r="4994" spans="4:4" x14ac:dyDescent="0.2">
      <c r="D4994" s="11"/>
    </row>
    <row r="4995" spans="4:4" x14ac:dyDescent="0.2">
      <c r="D4995" s="11"/>
    </row>
    <row r="4996" spans="4:4" x14ac:dyDescent="0.2">
      <c r="D4996" s="11"/>
    </row>
    <row r="4997" spans="4:4" x14ac:dyDescent="0.2">
      <c r="D4997" s="11"/>
    </row>
    <row r="4998" spans="4:4" x14ac:dyDescent="0.2">
      <c r="D4998" s="11"/>
    </row>
    <row r="4999" spans="4:4" x14ac:dyDescent="0.2">
      <c r="D4999" s="11"/>
    </row>
    <row r="5000" spans="4:4" x14ac:dyDescent="0.2">
      <c r="D5000" s="11"/>
    </row>
    <row r="5001" spans="4:4" x14ac:dyDescent="0.2">
      <c r="D5001" s="11"/>
    </row>
    <row r="5002" spans="4:4" x14ac:dyDescent="0.2">
      <c r="D5002" s="11"/>
    </row>
    <row r="5003" spans="4:4" x14ac:dyDescent="0.2">
      <c r="D5003" s="11"/>
    </row>
    <row r="5004" spans="4:4" x14ac:dyDescent="0.2">
      <c r="D5004" s="11"/>
    </row>
    <row r="5005" spans="4:4" x14ac:dyDescent="0.2">
      <c r="D5005" s="11"/>
    </row>
    <row r="5006" spans="4:4" x14ac:dyDescent="0.2">
      <c r="D5006" s="11"/>
    </row>
    <row r="5007" spans="4:4" x14ac:dyDescent="0.2">
      <c r="D5007" s="11"/>
    </row>
    <row r="5008" spans="4:4" x14ac:dyDescent="0.2">
      <c r="D5008" s="11"/>
    </row>
    <row r="5009" spans="4:4" x14ac:dyDescent="0.2">
      <c r="D5009" s="11"/>
    </row>
    <row r="5010" spans="4:4" x14ac:dyDescent="0.2">
      <c r="D5010" s="11"/>
    </row>
    <row r="5011" spans="4:4" x14ac:dyDescent="0.2">
      <c r="D5011" s="11"/>
    </row>
    <row r="5012" spans="4:4" x14ac:dyDescent="0.2">
      <c r="D5012" s="11"/>
    </row>
    <row r="5013" spans="4:4" x14ac:dyDescent="0.2">
      <c r="D5013" s="11"/>
    </row>
    <row r="5014" spans="4:4" x14ac:dyDescent="0.2">
      <c r="D5014" s="11"/>
    </row>
    <row r="5015" spans="4:4" x14ac:dyDescent="0.2">
      <c r="D5015" s="11"/>
    </row>
    <row r="5016" spans="4:4" x14ac:dyDescent="0.2">
      <c r="D5016" s="11"/>
    </row>
    <row r="5017" spans="4:4" x14ac:dyDescent="0.2">
      <c r="D5017" s="11"/>
    </row>
    <row r="5018" spans="4:4" x14ac:dyDescent="0.2">
      <c r="D5018" s="11"/>
    </row>
    <row r="5019" spans="4:4" x14ac:dyDescent="0.2">
      <c r="D5019" s="11"/>
    </row>
    <row r="5020" spans="4:4" x14ac:dyDescent="0.2">
      <c r="D5020" s="11"/>
    </row>
    <row r="5021" spans="4:4" x14ac:dyDescent="0.2">
      <c r="D5021" s="11"/>
    </row>
    <row r="5022" spans="4:4" x14ac:dyDescent="0.2">
      <c r="D5022" s="11"/>
    </row>
    <row r="5023" spans="4:4" x14ac:dyDescent="0.2">
      <c r="D5023" s="11"/>
    </row>
    <row r="5024" spans="4:4" x14ac:dyDescent="0.2">
      <c r="D5024" s="11"/>
    </row>
    <row r="5025" spans="4:4" x14ac:dyDescent="0.2">
      <c r="D5025" s="11"/>
    </row>
    <row r="5026" spans="4:4" x14ac:dyDescent="0.2">
      <c r="D5026" s="11"/>
    </row>
    <row r="5027" spans="4:4" x14ac:dyDescent="0.2">
      <c r="D5027" s="11"/>
    </row>
    <row r="5028" spans="4:4" x14ac:dyDescent="0.2">
      <c r="D5028" s="11"/>
    </row>
    <row r="5029" spans="4:4" x14ac:dyDescent="0.2">
      <c r="D5029" s="11"/>
    </row>
    <row r="5030" spans="4:4" x14ac:dyDescent="0.2">
      <c r="D5030" s="11"/>
    </row>
    <row r="5031" spans="4:4" x14ac:dyDescent="0.2">
      <c r="D5031" s="11"/>
    </row>
    <row r="5032" spans="4:4" x14ac:dyDescent="0.2">
      <c r="D5032" s="11"/>
    </row>
    <row r="5033" spans="4:4" x14ac:dyDescent="0.2">
      <c r="D5033" s="11"/>
    </row>
    <row r="5034" spans="4:4" x14ac:dyDescent="0.2">
      <c r="D5034" s="11"/>
    </row>
    <row r="5035" spans="4:4" x14ac:dyDescent="0.2">
      <c r="D5035" s="11"/>
    </row>
    <row r="5036" spans="4:4" x14ac:dyDescent="0.2">
      <c r="D5036" s="11"/>
    </row>
    <row r="5037" spans="4:4" x14ac:dyDescent="0.2">
      <c r="D5037" s="11"/>
    </row>
    <row r="5038" spans="4:4" x14ac:dyDescent="0.2">
      <c r="D5038" s="11"/>
    </row>
    <row r="5039" spans="4:4" x14ac:dyDescent="0.2">
      <c r="D5039" s="11"/>
    </row>
    <row r="5040" spans="4:4" x14ac:dyDescent="0.2">
      <c r="D5040" s="11"/>
    </row>
    <row r="5041" spans="4:4" x14ac:dyDescent="0.2">
      <c r="D5041" s="11"/>
    </row>
    <row r="5042" spans="4:4" x14ac:dyDescent="0.2">
      <c r="D5042" s="11"/>
    </row>
    <row r="5043" spans="4:4" x14ac:dyDescent="0.2">
      <c r="D5043" s="11"/>
    </row>
    <row r="5044" spans="4:4" x14ac:dyDescent="0.2">
      <c r="D5044" s="11"/>
    </row>
    <row r="5045" spans="4:4" x14ac:dyDescent="0.2">
      <c r="D5045" s="11"/>
    </row>
    <row r="5046" spans="4:4" x14ac:dyDescent="0.2">
      <c r="D5046" s="11"/>
    </row>
    <row r="5047" spans="4:4" x14ac:dyDescent="0.2">
      <c r="D5047" s="11"/>
    </row>
    <row r="5048" spans="4:4" x14ac:dyDescent="0.2">
      <c r="D5048" s="11"/>
    </row>
    <row r="5049" spans="4:4" x14ac:dyDescent="0.2">
      <c r="D5049" s="11"/>
    </row>
    <row r="5050" spans="4:4" x14ac:dyDescent="0.2">
      <c r="D5050" s="11"/>
    </row>
    <row r="5051" spans="4:4" x14ac:dyDescent="0.2">
      <c r="D5051" s="11"/>
    </row>
    <row r="5052" spans="4:4" x14ac:dyDescent="0.2">
      <c r="D5052" s="11"/>
    </row>
    <row r="5053" spans="4:4" x14ac:dyDescent="0.2">
      <c r="D5053" s="11"/>
    </row>
    <row r="5054" spans="4:4" x14ac:dyDescent="0.2">
      <c r="D5054" s="11"/>
    </row>
    <row r="5055" spans="4:4" x14ac:dyDescent="0.2">
      <c r="D5055" s="11"/>
    </row>
    <row r="5056" spans="4:4" x14ac:dyDescent="0.2">
      <c r="D5056" s="11"/>
    </row>
    <row r="5057" spans="4:4" x14ac:dyDescent="0.2">
      <c r="D5057" s="11"/>
    </row>
    <row r="5058" spans="4:4" x14ac:dyDescent="0.2">
      <c r="D5058" s="11"/>
    </row>
    <row r="5059" spans="4:4" x14ac:dyDescent="0.2">
      <c r="D5059" s="11"/>
    </row>
    <row r="5060" spans="4:4" x14ac:dyDescent="0.2">
      <c r="D5060" s="11"/>
    </row>
    <row r="5061" spans="4:4" x14ac:dyDescent="0.2">
      <c r="D5061" s="11"/>
    </row>
    <row r="5062" spans="4:4" x14ac:dyDescent="0.2">
      <c r="D5062" s="11"/>
    </row>
    <row r="5063" spans="4:4" x14ac:dyDescent="0.2">
      <c r="D5063" s="11"/>
    </row>
    <row r="5064" spans="4:4" x14ac:dyDescent="0.2">
      <c r="D5064" s="11"/>
    </row>
    <row r="5065" spans="4:4" x14ac:dyDescent="0.2">
      <c r="D5065" s="11"/>
    </row>
    <row r="5066" spans="4:4" x14ac:dyDescent="0.2">
      <c r="D5066" s="11"/>
    </row>
    <row r="5067" spans="4:4" x14ac:dyDescent="0.2">
      <c r="D5067" s="11"/>
    </row>
    <row r="5068" spans="4:4" x14ac:dyDescent="0.2">
      <c r="D5068" s="11"/>
    </row>
    <row r="5069" spans="4:4" x14ac:dyDescent="0.2">
      <c r="D5069" s="11"/>
    </row>
    <row r="5070" spans="4:4" x14ac:dyDescent="0.2">
      <c r="D5070" s="11"/>
    </row>
    <row r="5071" spans="4:4" x14ac:dyDescent="0.2">
      <c r="D5071" s="11"/>
    </row>
    <row r="5072" spans="4:4" x14ac:dyDescent="0.2">
      <c r="D5072" s="11"/>
    </row>
    <row r="5073" spans="4:4" x14ac:dyDescent="0.2">
      <c r="D5073" s="11"/>
    </row>
    <row r="5074" spans="4:4" x14ac:dyDescent="0.2">
      <c r="D5074" s="11"/>
    </row>
    <row r="5075" spans="4:4" x14ac:dyDescent="0.2">
      <c r="D5075" s="11"/>
    </row>
    <row r="5076" spans="4:4" x14ac:dyDescent="0.2">
      <c r="D5076" s="11"/>
    </row>
    <row r="5077" spans="4:4" x14ac:dyDescent="0.2">
      <c r="D5077" s="11"/>
    </row>
    <row r="5078" spans="4:4" x14ac:dyDescent="0.2">
      <c r="D5078" s="11"/>
    </row>
    <row r="5079" spans="4:4" x14ac:dyDescent="0.2">
      <c r="D5079" s="11"/>
    </row>
    <row r="5080" spans="4:4" x14ac:dyDescent="0.2">
      <c r="D5080" s="11"/>
    </row>
    <row r="5081" spans="4:4" x14ac:dyDescent="0.2">
      <c r="D5081" s="11"/>
    </row>
    <row r="5082" spans="4:4" x14ac:dyDescent="0.2">
      <c r="D5082" s="11"/>
    </row>
    <row r="5083" spans="4:4" x14ac:dyDescent="0.2">
      <c r="D5083" s="11"/>
    </row>
    <row r="5084" spans="4:4" x14ac:dyDescent="0.2">
      <c r="D5084" s="11"/>
    </row>
    <row r="5085" spans="4:4" x14ac:dyDescent="0.2">
      <c r="D5085" s="11"/>
    </row>
    <row r="5086" spans="4:4" x14ac:dyDescent="0.2">
      <c r="D5086" s="11"/>
    </row>
    <row r="5087" spans="4:4" x14ac:dyDescent="0.2">
      <c r="D5087" s="11"/>
    </row>
    <row r="5088" spans="4:4" x14ac:dyDescent="0.2">
      <c r="D5088" s="11"/>
    </row>
    <row r="5089" spans="4:4" x14ac:dyDescent="0.2">
      <c r="D5089" s="11"/>
    </row>
    <row r="5090" spans="4:4" x14ac:dyDescent="0.2">
      <c r="D5090" s="11"/>
    </row>
    <row r="5091" spans="4:4" x14ac:dyDescent="0.2">
      <c r="D5091" s="11"/>
    </row>
    <row r="5092" spans="4:4" x14ac:dyDescent="0.2">
      <c r="D5092" s="11"/>
    </row>
    <row r="5093" spans="4:4" x14ac:dyDescent="0.2">
      <c r="D5093" s="11"/>
    </row>
    <row r="5094" spans="4:4" x14ac:dyDescent="0.2">
      <c r="D5094" s="11"/>
    </row>
    <row r="5095" spans="4:4" x14ac:dyDescent="0.2">
      <c r="D5095" s="11"/>
    </row>
    <row r="5096" spans="4:4" x14ac:dyDescent="0.2">
      <c r="D5096" s="11"/>
    </row>
    <row r="5097" spans="4:4" x14ac:dyDescent="0.2">
      <c r="D5097" s="11"/>
    </row>
    <row r="5098" spans="4:4" x14ac:dyDescent="0.2">
      <c r="D5098" s="11"/>
    </row>
    <row r="5099" spans="4:4" x14ac:dyDescent="0.2">
      <c r="D5099" s="11"/>
    </row>
    <row r="5100" spans="4:4" x14ac:dyDescent="0.2">
      <c r="D5100" s="11"/>
    </row>
    <row r="5101" spans="4:4" x14ac:dyDescent="0.2">
      <c r="D5101" s="11"/>
    </row>
    <row r="5102" spans="4:4" x14ac:dyDescent="0.2">
      <c r="D5102" s="11"/>
    </row>
    <row r="5103" spans="4:4" x14ac:dyDescent="0.2">
      <c r="D5103" s="11"/>
    </row>
    <row r="5104" spans="4:4" x14ac:dyDescent="0.2">
      <c r="D5104" s="11"/>
    </row>
    <row r="5105" spans="4:4" x14ac:dyDescent="0.2">
      <c r="D5105" s="11"/>
    </row>
    <row r="5106" spans="4:4" x14ac:dyDescent="0.2">
      <c r="D5106" s="11"/>
    </row>
    <row r="5107" spans="4:4" x14ac:dyDescent="0.2">
      <c r="D5107" s="11"/>
    </row>
    <row r="5108" spans="4:4" x14ac:dyDescent="0.2">
      <c r="D5108" s="11"/>
    </row>
    <row r="5109" spans="4:4" x14ac:dyDescent="0.2">
      <c r="D5109" s="11"/>
    </row>
    <row r="5110" spans="4:4" x14ac:dyDescent="0.2">
      <c r="D5110" s="11"/>
    </row>
    <row r="5111" spans="4:4" x14ac:dyDescent="0.2">
      <c r="D5111" s="11"/>
    </row>
    <row r="5112" spans="4:4" x14ac:dyDescent="0.2">
      <c r="D5112" s="11"/>
    </row>
    <row r="5113" spans="4:4" x14ac:dyDescent="0.2">
      <c r="D5113" s="11"/>
    </row>
    <row r="5114" spans="4:4" x14ac:dyDescent="0.2">
      <c r="D5114" s="11"/>
    </row>
    <row r="5115" spans="4:4" x14ac:dyDescent="0.2">
      <c r="D5115" s="11"/>
    </row>
    <row r="5116" spans="4:4" x14ac:dyDescent="0.2">
      <c r="D5116" s="11"/>
    </row>
    <row r="5117" spans="4:4" x14ac:dyDescent="0.2">
      <c r="D5117" s="11"/>
    </row>
    <row r="5118" spans="4:4" x14ac:dyDescent="0.2">
      <c r="D5118" s="11"/>
    </row>
    <row r="5119" spans="4:4" x14ac:dyDescent="0.2">
      <c r="D5119" s="11"/>
    </row>
    <row r="5120" spans="4:4" x14ac:dyDescent="0.2">
      <c r="D5120" s="11"/>
    </row>
    <row r="5121" spans="4:4" x14ac:dyDescent="0.2">
      <c r="D5121" s="11"/>
    </row>
    <row r="5122" spans="4:4" x14ac:dyDescent="0.2">
      <c r="D5122" s="11"/>
    </row>
    <row r="5123" spans="4:4" x14ac:dyDescent="0.2">
      <c r="D5123" s="11"/>
    </row>
    <row r="5124" spans="4:4" x14ac:dyDescent="0.2">
      <c r="D5124" s="11"/>
    </row>
    <row r="5125" spans="4:4" x14ac:dyDescent="0.2">
      <c r="D5125" s="11"/>
    </row>
    <row r="5126" spans="4:4" x14ac:dyDescent="0.2">
      <c r="D5126" s="11"/>
    </row>
    <row r="5127" spans="4:4" x14ac:dyDescent="0.2">
      <c r="D5127" s="11"/>
    </row>
    <row r="5128" spans="4:4" x14ac:dyDescent="0.2">
      <c r="D5128" s="11"/>
    </row>
    <row r="5129" spans="4:4" x14ac:dyDescent="0.2">
      <c r="D5129" s="11"/>
    </row>
    <row r="5130" spans="4:4" x14ac:dyDescent="0.2">
      <c r="D5130" s="11"/>
    </row>
    <row r="5131" spans="4:4" x14ac:dyDescent="0.2">
      <c r="D5131" s="11"/>
    </row>
    <row r="5132" spans="4:4" x14ac:dyDescent="0.2">
      <c r="D5132" s="11"/>
    </row>
    <row r="5133" spans="4:4" x14ac:dyDescent="0.2">
      <c r="D5133" s="11"/>
    </row>
    <row r="5134" spans="4:4" x14ac:dyDescent="0.2">
      <c r="D5134" s="11"/>
    </row>
    <row r="5135" spans="4:4" x14ac:dyDescent="0.2">
      <c r="D5135" s="11"/>
    </row>
    <row r="5136" spans="4:4" x14ac:dyDescent="0.2">
      <c r="D5136" s="11"/>
    </row>
    <row r="5137" spans="4:4" x14ac:dyDescent="0.2">
      <c r="D5137" s="11"/>
    </row>
    <row r="5138" spans="4:4" x14ac:dyDescent="0.2">
      <c r="D5138" s="11"/>
    </row>
    <row r="5139" spans="4:4" x14ac:dyDescent="0.2">
      <c r="D5139" s="11"/>
    </row>
    <row r="5140" spans="4:4" x14ac:dyDescent="0.2">
      <c r="D5140" s="11"/>
    </row>
    <row r="5141" spans="4:4" x14ac:dyDescent="0.2">
      <c r="D5141" s="11"/>
    </row>
    <row r="5142" spans="4:4" x14ac:dyDescent="0.2">
      <c r="D5142" s="11"/>
    </row>
    <row r="5143" spans="4:4" x14ac:dyDescent="0.2">
      <c r="D5143" s="11"/>
    </row>
    <row r="5144" spans="4:4" x14ac:dyDescent="0.2">
      <c r="D5144" s="11"/>
    </row>
    <row r="5145" spans="4:4" x14ac:dyDescent="0.2">
      <c r="D5145" s="11"/>
    </row>
    <row r="5146" spans="4:4" x14ac:dyDescent="0.2">
      <c r="D5146" s="11"/>
    </row>
    <row r="5147" spans="4:4" x14ac:dyDescent="0.2">
      <c r="D5147" s="11"/>
    </row>
    <row r="5148" spans="4:4" x14ac:dyDescent="0.2">
      <c r="D5148" s="11"/>
    </row>
    <row r="5149" spans="4:4" x14ac:dyDescent="0.2">
      <c r="D5149" s="11"/>
    </row>
    <row r="5150" spans="4:4" x14ac:dyDescent="0.2">
      <c r="D5150" s="11"/>
    </row>
    <row r="5151" spans="4:4" x14ac:dyDescent="0.2">
      <c r="D5151" s="11"/>
    </row>
    <row r="5152" spans="4:4" x14ac:dyDescent="0.2">
      <c r="D5152" s="11"/>
    </row>
    <row r="5153" spans="4:4" x14ac:dyDescent="0.2">
      <c r="D5153" s="11"/>
    </row>
    <row r="5154" spans="4:4" x14ac:dyDescent="0.2">
      <c r="D5154" s="11"/>
    </row>
    <row r="5155" spans="4:4" x14ac:dyDescent="0.2">
      <c r="D5155" s="11"/>
    </row>
    <row r="5156" spans="4:4" x14ac:dyDescent="0.2">
      <c r="D5156" s="11"/>
    </row>
    <row r="5157" spans="4:4" x14ac:dyDescent="0.2">
      <c r="D5157" s="11"/>
    </row>
    <row r="5158" spans="4:4" x14ac:dyDescent="0.2">
      <c r="D5158" s="11"/>
    </row>
    <row r="5159" spans="4:4" x14ac:dyDescent="0.2">
      <c r="D5159" s="11"/>
    </row>
    <row r="5160" spans="4:4" x14ac:dyDescent="0.2">
      <c r="D5160" s="11"/>
    </row>
    <row r="5161" spans="4:4" x14ac:dyDescent="0.2">
      <c r="D5161" s="11"/>
    </row>
    <row r="5162" spans="4:4" x14ac:dyDescent="0.2">
      <c r="D5162" s="11"/>
    </row>
    <row r="5163" spans="4:4" x14ac:dyDescent="0.2">
      <c r="D5163" s="11"/>
    </row>
    <row r="5164" spans="4:4" x14ac:dyDescent="0.2">
      <c r="D5164" s="11"/>
    </row>
    <row r="5165" spans="4:4" x14ac:dyDescent="0.2">
      <c r="D5165" s="11"/>
    </row>
    <row r="5166" spans="4:4" x14ac:dyDescent="0.2">
      <c r="D5166" s="11"/>
    </row>
    <row r="5167" spans="4:4" x14ac:dyDescent="0.2">
      <c r="D5167" s="11"/>
    </row>
    <row r="5168" spans="4:4" x14ac:dyDescent="0.2">
      <c r="D5168" s="11"/>
    </row>
    <row r="5169" spans="4:4" x14ac:dyDescent="0.2">
      <c r="D5169" s="11"/>
    </row>
    <row r="5170" spans="4:4" x14ac:dyDescent="0.2">
      <c r="D5170" s="11"/>
    </row>
    <row r="5171" spans="4:4" x14ac:dyDescent="0.2">
      <c r="D5171" s="11"/>
    </row>
    <row r="5172" spans="4:4" x14ac:dyDescent="0.2">
      <c r="D5172" s="11"/>
    </row>
    <row r="5173" spans="4:4" x14ac:dyDescent="0.2">
      <c r="D5173" s="11"/>
    </row>
    <row r="5174" spans="4:4" x14ac:dyDescent="0.2">
      <c r="D5174" s="11"/>
    </row>
    <row r="5175" spans="4:4" x14ac:dyDescent="0.2">
      <c r="D5175" s="11"/>
    </row>
    <row r="5176" spans="4:4" x14ac:dyDescent="0.2">
      <c r="D5176" s="11"/>
    </row>
    <row r="5177" spans="4:4" x14ac:dyDescent="0.2">
      <c r="D5177" s="11"/>
    </row>
    <row r="5178" spans="4:4" x14ac:dyDescent="0.2">
      <c r="D5178" s="11"/>
    </row>
    <row r="5179" spans="4:4" x14ac:dyDescent="0.2">
      <c r="D5179" s="11"/>
    </row>
    <row r="5180" spans="4:4" x14ac:dyDescent="0.2">
      <c r="D5180" s="11"/>
    </row>
    <row r="5181" spans="4:4" x14ac:dyDescent="0.2">
      <c r="D5181" s="11"/>
    </row>
    <row r="5182" spans="4:4" x14ac:dyDescent="0.2">
      <c r="D5182" s="11"/>
    </row>
    <row r="5183" spans="4:4" x14ac:dyDescent="0.2">
      <c r="D5183" s="11"/>
    </row>
    <row r="5184" spans="4:4" x14ac:dyDescent="0.2">
      <c r="D5184" s="11"/>
    </row>
    <row r="5185" spans="4:4" x14ac:dyDescent="0.2">
      <c r="D5185" s="11"/>
    </row>
    <row r="5186" spans="4:4" x14ac:dyDescent="0.2">
      <c r="D5186" s="11"/>
    </row>
    <row r="5187" spans="4:4" x14ac:dyDescent="0.2">
      <c r="D5187" s="11"/>
    </row>
    <row r="5188" spans="4:4" x14ac:dyDescent="0.2">
      <c r="D5188" s="11"/>
    </row>
    <row r="5189" spans="4:4" x14ac:dyDescent="0.2">
      <c r="D5189" s="11"/>
    </row>
    <row r="5190" spans="4:4" x14ac:dyDescent="0.2">
      <c r="D5190" s="11"/>
    </row>
    <row r="5191" spans="4:4" x14ac:dyDescent="0.2">
      <c r="D5191" s="11"/>
    </row>
    <row r="5192" spans="4:4" x14ac:dyDescent="0.2">
      <c r="D5192" s="11"/>
    </row>
    <row r="5193" spans="4:4" x14ac:dyDescent="0.2">
      <c r="D5193" s="11"/>
    </row>
    <row r="5194" spans="4:4" x14ac:dyDescent="0.2">
      <c r="D5194" s="11"/>
    </row>
    <row r="5195" spans="4:4" x14ac:dyDescent="0.2">
      <c r="D5195" s="11"/>
    </row>
    <row r="5196" spans="4:4" x14ac:dyDescent="0.2">
      <c r="D5196" s="11"/>
    </row>
    <row r="5197" spans="4:4" x14ac:dyDescent="0.2">
      <c r="D5197" s="11"/>
    </row>
    <row r="5198" spans="4:4" x14ac:dyDescent="0.2">
      <c r="D5198" s="11"/>
    </row>
    <row r="5199" spans="4:4" x14ac:dyDescent="0.2">
      <c r="D5199" s="11"/>
    </row>
    <row r="5200" spans="4:4" x14ac:dyDescent="0.2">
      <c r="D5200" s="11"/>
    </row>
    <row r="5201" spans="4:4" x14ac:dyDescent="0.2">
      <c r="D5201" s="11"/>
    </row>
  </sheetData>
  <mergeCells count="48">
    <mergeCell ref="C123:E123"/>
    <mergeCell ref="C163:E163"/>
    <mergeCell ref="C135:E135"/>
    <mergeCell ref="C138:E138"/>
    <mergeCell ref="C147:E147"/>
    <mergeCell ref="C148:E148"/>
    <mergeCell ref="C178:E178"/>
    <mergeCell ref="C201:E201"/>
    <mergeCell ref="C149:E149"/>
    <mergeCell ref="C150:E150"/>
    <mergeCell ref="C151:E151"/>
    <mergeCell ref="C152:E152"/>
    <mergeCell ref="C153:E153"/>
    <mergeCell ref="A1:G1"/>
    <mergeCell ref="C2:G2"/>
    <mergeCell ref="C3:G3"/>
    <mergeCell ref="C4:G4"/>
    <mergeCell ref="C41:E41"/>
    <mergeCell ref="C9:E9"/>
    <mergeCell ref="C14:E14"/>
    <mergeCell ref="C38:E38"/>
    <mergeCell ref="C59:E59"/>
    <mergeCell ref="C17:E17"/>
    <mergeCell ref="C20:E20"/>
    <mergeCell ref="C23:E23"/>
    <mergeCell ref="C29:E29"/>
    <mergeCell ref="C32:E32"/>
    <mergeCell ref="C35:E35"/>
    <mergeCell ref="C44:E44"/>
    <mergeCell ref="C50:E50"/>
    <mergeCell ref="C56:E56"/>
    <mergeCell ref="C53:E53"/>
    <mergeCell ref="C63:E63"/>
    <mergeCell ref="C69:E69"/>
    <mergeCell ref="C101:E101"/>
    <mergeCell ref="C129:E129"/>
    <mergeCell ref="C132:E132"/>
    <mergeCell ref="C126:E126"/>
    <mergeCell ref="C72:E72"/>
    <mergeCell ref="C75:E75"/>
    <mergeCell ref="C78:E78"/>
    <mergeCell ref="C81:E81"/>
    <mergeCell ref="C84:E84"/>
    <mergeCell ref="C91:E91"/>
    <mergeCell ref="C66:E66"/>
    <mergeCell ref="C106:E106"/>
    <mergeCell ref="C117:E117"/>
    <mergeCell ref="C120:E120"/>
  </mergeCells>
  <pageMargins left="0.59055118110236227" right="0.31496062992125984" top="0.59055118110236227" bottom="0.59055118110236227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A4F3D-A19A-4FB6-AA37-C01DDC0B2049}">
  <dimension ref="A2:J50"/>
  <sheetViews>
    <sheetView topLeftCell="A16" workbookViewId="0">
      <selection activeCell="E50" sqref="E50"/>
    </sheetView>
  </sheetViews>
  <sheetFormatPr defaultColWidth="6.42578125" defaultRowHeight="12.75" x14ac:dyDescent="0.2"/>
  <cols>
    <col min="1" max="1" width="6.28515625" customWidth="1"/>
    <col min="2" max="2" width="67.140625" customWidth="1"/>
    <col min="3" max="3" width="6.28515625" customWidth="1"/>
    <col min="4" max="4" width="6.85546875" customWidth="1"/>
    <col min="5" max="5" width="7.42578125" customWidth="1"/>
    <col min="6" max="6" width="9.85546875" customWidth="1"/>
    <col min="7" max="7" width="6" customWidth="1"/>
    <col min="8" max="8" width="9" customWidth="1"/>
    <col min="9" max="9" width="10.42578125" customWidth="1"/>
    <col min="10" max="10" width="12.28515625" customWidth="1"/>
    <col min="12" max="12" width="8.85546875" bestFit="1" customWidth="1"/>
    <col min="257" max="257" width="6.28515625" customWidth="1"/>
    <col min="258" max="258" width="67.140625" customWidth="1"/>
    <col min="259" max="259" width="6.28515625" customWidth="1"/>
    <col min="260" max="260" width="6.85546875" customWidth="1"/>
    <col min="261" max="261" width="7.42578125" customWidth="1"/>
    <col min="262" max="262" width="9.85546875" customWidth="1"/>
    <col min="263" max="263" width="6" customWidth="1"/>
    <col min="264" max="264" width="9" customWidth="1"/>
    <col min="265" max="265" width="10.42578125" customWidth="1"/>
    <col min="266" max="266" width="12.28515625" customWidth="1"/>
    <col min="268" max="268" width="8.85546875" bestFit="1" customWidth="1"/>
    <col min="513" max="513" width="6.28515625" customWidth="1"/>
    <col min="514" max="514" width="67.140625" customWidth="1"/>
    <col min="515" max="515" width="6.28515625" customWidth="1"/>
    <col min="516" max="516" width="6.85546875" customWidth="1"/>
    <col min="517" max="517" width="7.42578125" customWidth="1"/>
    <col min="518" max="518" width="9.85546875" customWidth="1"/>
    <col min="519" max="519" width="6" customWidth="1"/>
    <col min="520" max="520" width="9" customWidth="1"/>
    <col min="521" max="521" width="10.42578125" customWidth="1"/>
    <col min="522" max="522" width="12.28515625" customWidth="1"/>
    <col min="524" max="524" width="8.85546875" bestFit="1" customWidth="1"/>
    <col min="769" max="769" width="6.28515625" customWidth="1"/>
    <col min="770" max="770" width="67.140625" customWidth="1"/>
    <col min="771" max="771" width="6.28515625" customWidth="1"/>
    <col min="772" max="772" width="6.85546875" customWidth="1"/>
    <col min="773" max="773" width="7.42578125" customWidth="1"/>
    <col min="774" max="774" width="9.85546875" customWidth="1"/>
    <col min="775" max="775" width="6" customWidth="1"/>
    <col min="776" max="776" width="9" customWidth="1"/>
    <col min="777" max="777" width="10.42578125" customWidth="1"/>
    <col min="778" max="778" width="12.28515625" customWidth="1"/>
    <col min="780" max="780" width="8.85546875" bestFit="1" customWidth="1"/>
    <col min="1025" max="1025" width="6.28515625" customWidth="1"/>
    <col min="1026" max="1026" width="67.140625" customWidth="1"/>
    <col min="1027" max="1027" width="6.28515625" customWidth="1"/>
    <col min="1028" max="1028" width="6.85546875" customWidth="1"/>
    <col min="1029" max="1029" width="7.42578125" customWidth="1"/>
    <col min="1030" max="1030" width="9.85546875" customWidth="1"/>
    <col min="1031" max="1031" width="6" customWidth="1"/>
    <col min="1032" max="1032" width="9" customWidth="1"/>
    <col min="1033" max="1033" width="10.42578125" customWidth="1"/>
    <col min="1034" max="1034" width="12.28515625" customWidth="1"/>
    <col min="1036" max="1036" width="8.85546875" bestFit="1" customWidth="1"/>
    <col min="1281" max="1281" width="6.28515625" customWidth="1"/>
    <col min="1282" max="1282" width="67.140625" customWidth="1"/>
    <col min="1283" max="1283" width="6.28515625" customWidth="1"/>
    <col min="1284" max="1284" width="6.85546875" customWidth="1"/>
    <col min="1285" max="1285" width="7.42578125" customWidth="1"/>
    <col min="1286" max="1286" width="9.85546875" customWidth="1"/>
    <col min="1287" max="1287" width="6" customWidth="1"/>
    <col min="1288" max="1288" width="9" customWidth="1"/>
    <col min="1289" max="1289" width="10.42578125" customWidth="1"/>
    <col min="1290" max="1290" width="12.28515625" customWidth="1"/>
    <col min="1292" max="1292" width="8.85546875" bestFit="1" customWidth="1"/>
    <col min="1537" max="1537" width="6.28515625" customWidth="1"/>
    <col min="1538" max="1538" width="67.140625" customWidth="1"/>
    <col min="1539" max="1539" width="6.28515625" customWidth="1"/>
    <col min="1540" max="1540" width="6.85546875" customWidth="1"/>
    <col min="1541" max="1541" width="7.42578125" customWidth="1"/>
    <col min="1542" max="1542" width="9.85546875" customWidth="1"/>
    <col min="1543" max="1543" width="6" customWidth="1"/>
    <col min="1544" max="1544" width="9" customWidth="1"/>
    <col min="1545" max="1545" width="10.42578125" customWidth="1"/>
    <col min="1546" max="1546" width="12.28515625" customWidth="1"/>
    <col min="1548" max="1548" width="8.85546875" bestFit="1" customWidth="1"/>
    <col min="1793" max="1793" width="6.28515625" customWidth="1"/>
    <col min="1794" max="1794" width="67.140625" customWidth="1"/>
    <col min="1795" max="1795" width="6.28515625" customWidth="1"/>
    <col min="1796" max="1796" width="6.85546875" customWidth="1"/>
    <col min="1797" max="1797" width="7.42578125" customWidth="1"/>
    <col min="1798" max="1798" width="9.85546875" customWidth="1"/>
    <col min="1799" max="1799" width="6" customWidth="1"/>
    <col min="1800" max="1800" width="9" customWidth="1"/>
    <col min="1801" max="1801" width="10.42578125" customWidth="1"/>
    <col min="1802" max="1802" width="12.28515625" customWidth="1"/>
    <col min="1804" max="1804" width="8.85546875" bestFit="1" customWidth="1"/>
    <col min="2049" max="2049" width="6.28515625" customWidth="1"/>
    <col min="2050" max="2050" width="67.140625" customWidth="1"/>
    <col min="2051" max="2051" width="6.28515625" customWidth="1"/>
    <col min="2052" max="2052" width="6.85546875" customWidth="1"/>
    <col min="2053" max="2053" width="7.42578125" customWidth="1"/>
    <col min="2054" max="2054" width="9.85546875" customWidth="1"/>
    <col min="2055" max="2055" width="6" customWidth="1"/>
    <col min="2056" max="2056" width="9" customWidth="1"/>
    <col min="2057" max="2057" width="10.42578125" customWidth="1"/>
    <col min="2058" max="2058" width="12.28515625" customWidth="1"/>
    <col min="2060" max="2060" width="8.85546875" bestFit="1" customWidth="1"/>
    <col min="2305" max="2305" width="6.28515625" customWidth="1"/>
    <col min="2306" max="2306" width="67.140625" customWidth="1"/>
    <col min="2307" max="2307" width="6.28515625" customWidth="1"/>
    <col min="2308" max="2308" width="6.85546875" customWidth="1"/>
    <col min="2309" max="2309" width="7.42578125" customWidth="1"/>
    <col min="2310" max="2310" width="9.85546875" customWidth="1"/>
    <col min="2311" max="2311" width="6" customWidth="1"/>
    <col min="2312" max="2312" width="9" customWidth="1"/>
    <col min="2313" max="2313" width="10.42578125" customWidth="1"/>
    <col min="2314" max="2314" width="12.28515625" customWidth="1"/>
    <col min="2316" max="2316" width="8.85546875" bestFit="1" customWidth="1"/>
    <col min="2561" max="2561" width="6.28515625" customWidth="1"/>
    <col min="2562" max="2562" width="67.140625" customWidth="1"/>
    <col min="2563" max="2563" width="6.28515625" customWidth="1"/>
    <col min="2564" max="2564" width="6.85546875" customWidth="1"/>
    <col min="2565" max="2565" width="7.42578125" customWidth="1"/>
    <col min="2566" max="2566" width="9.85546875" customWidth="1"/>
    <col min="2567" max="2567" width="6" customWidth="1"/>
    <col min="2568" max="2568" width="9" customWidth="1"/>
    <col min="2569" max="2569" width="10.42578125" customWidth="1"/>
    <col min="2570" max="2570" width="12.28515625" customWidth="1"/>
    <col min="2572" max="2572" width="8.85546875" bestFit="1" customWidth="1"/>
    <col min="2817" max="2817" width="6.28515625" customWidth="1"/>
    <col min="2818" max="2818" width="67.140625" customWidth="1"/>
    <col min="2819" max="2819" width="6.28515625" customWidth="1"/>
    <col min="2820" max="2820" width="6.85546875" customWidth="1"/>
    <col min="2821" max="2821" width="7.42578125" customWidth="1"/>
    <col min="2822" max="2822" width="9.85546875" customWidth="1"/>
    <col min="2823" max="2823" width="6" customWidth="1"/>
    <col min="2824" max="2824" width="9" customWidth="1"/>
    <col min="2825" max="2825" width="10.42578125" customWidth="1"/>
    <col min="2826" max="2826" width="12.28515625" customWidth="1"/>
    <col min="2828" max="2828" width="8.85546875" bestFit="1" customWidth="1"/>
    <col min="3073" max="3073" width="6.28515625" customWidth="1"/>
    <col min="3074" max="3074" width="67.140625" customWidth="1"/>
    <col min="3075" max="3075" width="6.28515625" customWidth="1"/>
    <col min="3076" max="3076" width="6.85546875" customWidth="1"/>
    <col min="3077" max="3077" width="7.42578125" customWidth="1"/>
    <col min="3078" max="3078" width="9.85546875" customWidth="1"/>
    <col min="3079" max="3079" width="6" customWidth="1"/>
    <col min="3080" max="3080" width="9" customWidth="1"/>
    <col min="3081" max="3081" width="10.42578125" customWidth="1"/>
    <col min="3082" max="3082" width="12.28515625" customWidth="1"/>
    <col min="3084" max="3084" width="8.85546875" bestFit="1" customWidth="1"/>
    <col min="3329" max="3329" width="6.28515625" customWidth="1"/>
    <col min="3330" max="3330" width="67.140625" customWidth="1"/>
    <col min="3331" max="3331" width="6.28515625" customWidth="1"/>
    <col min="3332" max="3332" width="6.85546875" customWidth="1"/>
    <col min="3333" max="3333" width="7.42578125" customWidth="1"/>
    <col min="3334" max="3334" width="9.85546875" customWidth="1"/>
    <col min="3335" max="3335" width="6" customWidth="1"/>
    <col min="3336" max="3336" width="9" customWidth="1"/>
    <col min="3337" max="3337" width="10.42578125" customWidth="1"/>
    <col min="3338" max="3338" width="12.28515625" customWidth="1"/>
    <col min="3340" max="3340" width="8.85546875" bestFit="1" customWidth="1"/>
    <col min="3585" max="3585" width="6.28515625" customWidth="1"/>
    <col min="3586" max="3586" width="67.140625" customWidth="1"/>
    <col min="3587" max="3587" width="6.28515625" customWidth="1"/>
    <col min="3588" max="3588" width="6.85546875" customWidth="1"/>
    <col min="3589" max="3589" width="7.42578125" customWidth="1"/>
    <col min="3590" max="3590" width="9.85546875" customWidth="1"/>
    <col min="3591" max="3591" width="6" customWidth="1"/>
    <col min="3592" max="3592" width="9" customWidth="1"/>
    <col min="3593" max="3593" width="10.42578125" customWidth="1"/>
    <col min="3594" max="3594" width="12.28515625" customWidth="1"/>
    <col min="3596" max="3596" width="8.85546875" bestFit="1" customWidth="1"/>
    <col min="3841" max="3841" width="6.28515625" customWidth="1"/>
    <col min="3842" max="3842" width="67.140625" customWidth="1"/>
    <col min="3843" max="3843" width="6.28515625" customWidth="1"/>
    <col min="3844" max="3844" width="6.85546875" customWidth="1"/>
    <col min="3845" max="3845" width="7.42578125" customWidth="1"/>
    <col min="3846" max="3846" width="9.85546875" customWidth="1"/>
    <col min="3847" max="3847" width="6" customWidth="1"/>
    <col min="3848" max="3848" width="9" customWidth="1"/>
    <col min="3849" max="3849" width="10.42578125" customWidth="1"/>
    <col min="3850" max="3850" width="12.28515625" customWidth="1"/>
    <col min="3852" max="3852" width="8.85546875" bestFit="1" customWidth="1"/>
    <col min="4097" max="4097" width="6.28515625" customWidth="1"/>
    <col min="4098" max="4098" width="67.140625" customWidth="1"/>
    <col min="4099" max="4099" width="6.28515625" customWidth="1"/>
    <col min="4100" max="4100" width="6.85546875" customWidth="1"/>
    <col min="4101" max="4101" width="7.42578125" customWidth="1"/>
    <col min="4102" max="4102" width="9.85546875" customWidth="1"/>
    <col min="4103" max="4103" width="6" customWidth="1"/>
    <col min="4104" max="4104" width="9" customWidth="1"/>
    <col min="4105" max="4105" width="10.42578125" customWidth="1"/>
    <col min="4106" max="4106" width="12.28515625" customWidth="1"/>
    <col min="4108" max="4108" width="8.85546875" bestFit="1" customWidth="1"/>
    <col min="4353" max="4353" width="6.28515625" customWidth="1"/>
    <col min="4354" max="4354" width="67.140625" customWidth="1"/>
    <col min="4355" max="4355" width="6.28515625" customWidth="1"/>
    <col min="4356" max="4356" width="6.85546875" customWidth="1"/>
    <col min="4357" max="4357" width="7.42578125" customWidth="1"/>
    <col min="4358" max="4358" width="9.85546875" customWidth="1"/>
    <col min="4359" max="4359" width="6" customWidth="1"/>
    <col min="4360" max="4360" width="9" customWidth="1"/>
    <col min="4361" max="4361" width="10.42578125" customWidth="1"/>
    <col min="4362" max="4362" width="12.28515625" customWidth="1"/>
    <col min="4364" max="4364" width="8.85546875" bestFit="1" customWidth="1"/>
    <col min="4609" max="4609" width="6.28515625" customWidth="1"/>
    <col min="4610" max="4610" width="67.140625" customWidth="1"/>
    <col min="4611" max="4611" width="6.28515625" customWidth="1"/>
    <col min="4612" max="4612" width="6.85546875" customWidth="1"/>
    <col min="4613" max="4613" width="7.42578125" customWidth="1"/>
    <col min="4614" max="4614" width="9.85546875" customWidth="1"/>
    <col min="4615" max="4615" width="6" customWidth="1"/>
    <col min="4616" max="4616" width="9" customWidth="1"/>
    <col min="4617" max="4617" width="10.42578125" customWidth="1"/>
    <col min="4618" max="4618" width="12.28515625" customWidth="1"/>
    <col min="4620" max="4620" width="8.85546875" bestFit="1" customWidth="1"/>
    <col min="4865" max="4865" width="6.28515625" customWidth="1"/>
    <col min="4866" max="4866" width="67.140625" customWidth="1"/>
    <col min="4867" max="4867" width="6.28515625" customWidth="1"/>
    <col min="4868" max="4868" width="6.85546875" customWidth="1"/>
    <col min="4869" max="4869" width="7.42578125" customWidth="1"/>
    <col min="4870" max="4870" width="9.85546875" customWidth="1"/>
    <col min="4871" max="4871" width="6" customWidth="1"/>
    <col min="4872" max="4872" width="9" customWidth="1"/>
    <col min="4873" max="4873" width="10.42578125" customWidth="1"/>
    <col min="4874" max="4874" width="12.28515625" customWidth="1"/>
    <col min="4876" max="4876" width="8.85546875" bestFit="1" customWidth="1"/>
    <col min="5121" max="5121" width="6.28515625" customWidth="1"/>
    <col min="5122" max="5122" width="67.140625" customWidth="1"/>
    <col min="5123" max="5123" width="6.28515625" customWidth="1"/>
    <col min="5124" max="5124" width="6.85546875" customWidth="1"/>
    <col min="5125" max="5125" width="7.42578125" customWidth="1"/>
    <col min="5126" max="5126" width="9.85546875" customWidth="1"/>
    <col min="5127" max="5127" width="6" customWidth="1"/>
    <col min="5128" max="5128" width="9" customWidth="1"/>
    <col min="5129" max="5129" width="10.42578125" customWidth="1"/>
    <col min="5130" max="5130" width="12.28515625" customWidth="1"/>
    <col min="5132" max="5132" width="8.85546875" bestFit="1" customWidth="1"/>
    <col min="5377" max="5377" width="6.28515625" customWidth="1"/>
    <col min="5378" max="5378" width="67.140625" customWidth="1"/>
    <col min="5379" max="5379" width="6.28515625" customWidth="1"/>
    <col min="5380" max="5380" width="6.85546875" customWidth="1"/>
    <col min="5381" max="5381" width="7.42578125" customWidth="1"/>
    <col min="5382" max="5382" width="9.85546875" customWidth="1"/>
    <col min="5383" max="5383" width="6" customWidth="1"/>
    <col min="5384" max="5384" width="9" customWidth="1"/>
    <col min="5385" max="5385" width="10.42578125" customWidth="1"/>
    <col min="5386" max="5386" width="12.28515625" customWidth="1"/>
    <col min="5388" max="5388" width="8.85546875" bestFit="1" customWidth="1"/>
    <col min="5633" max="5633" width="6.28515625" customWidth="1"/>
    <col min="5634" max="5634" width="67.140625" customWidth="1"/>
    <col min="5635" max="5635" width="6.28515625" customWidth="1"/>
    <col min="5636" max="5636" width="6.85546875" customWidth="1"/>
    <col min="5637" max="5637" width="7.42578125" customWidth="1"/>
    <col min="5638" max="5638" width="9.85546875" customWidth="1"/>
    <col min="5639" max="5639" width="6" customWidth="1"/>
    <col min="5640" max="5640" width="9" customWidth="1"/>
    <col min="5641" max="5641" width="10.42578125" customWidth="1"/>
    <col min="5642" max="5642" width="12.28515625" customWidth="1"/>
    <col min="5644" max="5644" width="8.85546875" bestFit="1" customWidth="1"/>
    <col min="5889" max="5889" width="6.28515625" customWidth="1"/>
    <col min="5890" max="5890" width="67.140625" customWidth="1"/>
    <col min="5891" max="5891" width="6.28515625" customWidth="1"/>
    <col min="5892" max="5892" width="6.85546875" customWidth="1"/>
    <col min="5893" max="5893" width="7.42578125" customWidth="1"/>
    <col min="5894" max="5894" width="9.85546875" customWidth="1"/>
    <col min="5895" max="5895" width="6" customWidth="1"/>
    <col min="5896" max="5896" width="9" customWidth="1"/>
    <col min="5897" max="5897" width="10.42578125" customWidth="1"/>
    <col min="5898" max="5898" width="12.28515625" customWidth="1"/>
    <col min="5900" max="5900" width="8.85546875" bestFit="1" customWidth="1"/>
    <col min="6145" max="6145" width="6.28515625" customWidth="1"/>
    <col min="6146" max="6146" width="67.140625" customWidth="1"/>
    <col min="6147" max="6147" width="6.28515625" customWidth="1"/>
    <col min="6148" max="6148" width="6.85546875" customWidth="1"/>
    <col min="6149" max="6149" width="7.42578125" customWidth="1"/>
    <col min="6150" max="6150" width="9.85546875" customWidth="1"/>
    <col min="6151" max="6151" width="6" customWidth="1"/>
    <col min="6152" max="6152" width="9" customWidth="1"/>
    <col min="6153" max="6153" width="10.42578125" customWidth="1"/>
    <col min="6154" max="6154" width="12.28515625" customWidth="1"/>
    <col min="6156" max="6156" width="8.85546875" bestFit="1" customWidth="1"/>
    <col min="6401" max="6401" width="6.28515625" customWidth="1"/>
    <col min="6402" max="6402" width="67.140625" customWidth="1"/>
    <col min="6403" max="6403" width="6.28515625" customWidth="1"/>
    <col min="6404" max="6404" width="6.85546875" customWidth="1"/>
    <col min="6405" max="6405" width="7.42578125" customWidth="1"/>
    <col min="6406" max="6406" width="9.85546875" customWidth="1"/>
    <col min="6407" max="6407" width="6" customWidth="1"/>
    <col min="6408" max="6408" width="9" customWidth="1"/>
    <col min="6409" max="6409" width="10.42578125" customWidth="1"/>
    <col min="6410" max="6410" width="12.28515625" customWidth="1"/>
    <col min="6412" max="6412" width="8.85546875" bestFit="1" customWidth="1"/>
    <col min="6657" max="6657" width="6.28515625" customWidth="1"/>
    <col min="6658" max="6658" width="67.140625" customWidth="1"/>
    <col min="6659" max="6659" width="6.28515625" customWidth="1"/>
    <col min="6660" max="6660" width="6.85546875" customWidth="1"/>
    <col min="6661" max="6661" width="7.42578125" customWidth="1"/>
    <col min="6662" max="6662" width="9.85546875" customWidth="1"/>
    <col min="6663" max="6663" width="6" customWidth="1"/>
    <col min="6664" max="6664" width="9" customWidth="1"/>
    <col min="6665" max="6665" width="10.42578125" customWidth="1"/>
    <col min="6666" max="6666" width="12.28515625" customWidth="1"/>
    <col min="6668" max="6668" width="8.85546875" bestFit="1" customWidth="1"/>
    <col min="6913" max="6913" width="6.28515625" customWidth="1"/>
    <col min="6914" max="6914" width="67.140625" customWidth="1"/>
    <col min="6915" max="6915" width="6.28515625" customWidth="1"/>
    <col min="6916" max="6916" width="6.85546875" customWidth="1"/>
    <col min="6917" max="6917" width="7.42578125" customWidth="1"/>
    <col min="6918" max="6918" width="9.85546875" customWidth="1"/>
    <col min="6919" max="6919" width="6" customWidth="1"/>
    <col min="6920" max="6920" width="9" customWidth="1"/>
    <col min="6921" max="6921" width="10.42578125" customWidth="1"/>
    <col min="6922" max="6922" width="12.28515625" customWidth="1"/>
    <col min="6924" max="6924" width="8.85546875" bestFit="1" customWidth="1"/>
    <col min="7169" max="7169" width="6.28515625" customWidth="1"/>
    <col min="7170" max="7170" width="67.140625" customWidth="1"/>
    <col min="7171" max="7171" width="6.28515625" customWidth="1"/>
    <col min="7172" max="7172" width="6.85546875" customWidth="1"/>
    <col min="7173" max="7173" width="7.42578125" customWidth="1"/>
    <col min="7174" max="7174" width="9.85546875" customWidth="1"/>
    <col min="7175" max="7175" width="6" customWidth="1"/>
    <col min="7176" max="7176" width="9" customWidth="1"/>
    <col min="7177" max="7177" width="10.42578125" customWidth="1"/>
    <col min="7178" max="7178" width="12.28515625" customWidth="1"/>
    <col min="7180" max="7180" width="8.85546875" bestFit="1" customWidth="1"/>
    <col min="7425" max="7425" width="6.28515625" customWidth="1"/>
    <col min="7426" max="7426" width="67.140625" customWidth="1"/>
    <col min="7427" max="7427" width="6.28515625" customWidth="1"/>
    <col min="7428" max="7428" width="6.85546875" customWidth="1"/>
    <col min="7429" max="7429" width="7.42578125" customWidth="1"/>
    <col min="7430" max="7430" width="9.85546875" customWidth="1"/>
    <col min="7431" max="7431" width="6" customWidth="1"/>
    <col min="7432" max="7432" width="9" customWidth="1"/>
    <col min="7433" max="7433" width="10.42578125" customWidth="1"/>
    <col min="7434" max="7434" width="12.28515625" customWidth="1"/>
    <col min="7436" max="7436" width="8.85546875" bestFit="1" customWidth="1"/>
    <col min="7681" max="7681" width="6.28515625" customWidth="1"/>
    <col min="7682" max="7682" width="67.140625" customWidth="1"/>
    <col min="7683" max="7683" width="6.28515625" customWidth="1"/>
    <col min="7684" max="7684" width="6.85546875" customWidth="1"/>
    <col min="7685" max="7685" width="7.42578125" customWidth="1"/>
    <col min="7686" max="7686" width="9.85546875" customWidth="1"/>
    <col min="7687" max="7687" width="6" customWidth="1"/>
    <col min="7688" max="7688" width="9" customWidth="1"/>
    <col min="7689" max="7689" width="10.42578125" customWidth="1"/>
    <col min="7690" max="7690" width="12.28515625" customWidth="1"/>
    <col min="7692" max="7692" width="8.85546875" bestFit="1" customWidth="1"/>
    <col min="7937" max="7937" width="6.28515625" customWidth="1"/>
    <col min="7938" max="7938" width="67.140625" customWidth="1"/>
    <col min="7939" max="7939" width="6.28515625" customWidth="1"/>
    <col min="7940" max="7940" width="6.85546875" customWidth="1"/>
    <col min="7941" max="7941" width="7.42578125" customWidth="1"/>
    <col min="7942" max="7942" width="9.85546875" customWidth="1"/>
    <col min="7943" max="7943" width="6" customWidth="1"/>
    <col min="7944" max="7944" width="9" customWidth="1"/>
    <col min="7945" max="7945" width="10.42578125" customWidth="1"/>
    <col min="7946" max="7946" width="12.28515625" customWidth="1"/>
    <col min="7948" max="7948" width="8.85546875" bestFit="1" customWidth="1"/>
    <col min="8193" max="8193" width="6.28515625" customWidth="1"/>
    <col min="8194" max="8194" width="67.140625" customWidth="1"/>
    <col min="8195" max="8195" width="6.28515625" customWidth="1"/>
    <col min="8196" max="8196" width="6.85546875" customWidth="1"/>
    <col min="8197" max="8197" width="7.42578125" customWidth="1"/>
    <col min="8198" max="8198" width="9.85546875" customWidth="1"/>
    <col min="8199" max="8199" width="6" customWidth="1"/>
    <col min="8200" max="8200" width="9" customWidth="1"/>
    <col min="8201" max="8201" width="10.42578125" customWidth="1"/>
    <col min="8202" max="8202" width="12.28515625" customWidth="1"/>
    <col min="8204" max="8204" width="8.85546875" bestFit="1" customWidth="1"/>
    <col min="8449" max="8449" width="6.28515625" customWidth="1"/>
    <col min="8450" max="8450" width="67.140625" customWidth="1"/>
    <col min="8451" max="8451" width="6.28515625" customWidth="1"/>
    <col min="8452" max="8452" width="6.85546875" customWidth="1"/>
    <col min="8453" max="8453" width="7.42578125" customWidth="1"/>
    <col min="8454" max="8454" width="9.85546875" customWidth="1"/>
    <col min="8455" max="8455" width="6" customWidth="1"/>
    <col min="8456" max="8456" width="9" customWidth="1"/>
    <col min="8457" max="8457" width="10.42578125" customWidth="1"/>
    <col min="8458" max="8458" width="12.28515625" customWidth="1"/>
    <col min="8460" max="8460" width="8.85546875" bestFit="1" customWidth="1"/>
    <col min="8705" max="8705" width="6.28515625" customWidth="1"/>
    <col min="8706" max="8706" width="67.140625" customWidth="1"/>
    <col min="8707" max="8707" width="6.28515625" customWidth="1"/>
    <col min="8708" max="8708" width="6.85546875" customWidth="1"/>
    <col min="8709" max="8709" width="7.42578125" customWidth="1"/>
    <col min="8710" max="8710" width="9.85546875" customWidth="1"/>
    <col min="8711" max="8711" width="6" customWidth="1"/>
    <col min="8712" max="8712" width="9" customWidth="1"/>
    <col min="8713" max="8713" width="10.42578125" customWidth="1"/>
    <col min="8714" max="8714" width="12.28515625" customWidth="1"/>
    <col min="8716" max="8716" width="8.85546875" bestFit="1" customWidth="1"/>
    <col min="8961" max="8961" width="6.28515625" customWidth="1"/>
    <col min="8962" max="8962" width="67.140625" customWidth="1"/>
    <col min="8963" max="8963" width="6.28515625" customWidth="1"/>
    <col min="8964" max="8964" width="6.85546875" customWidth="1"/>
    <col min="8965" max="8965" width="7.42578125" customWidth="1"/>
    <col min="8966" max="8966" width="9.85546875" customWidth="1"/>
    <col min="8967" max="8967" width="6" customWidth="1"/>
    <col min="8968" max="8968" width="9" customWidth="1"/>
    <col min="8969" max="8969" width="10.42578125" customWidth="1"/>
    <col min="8970" max="8970" width="12.28515625" customWidth="1"/>
    <col min="8972" max="8972" width="8.85546875" bestFit="1" customWidth="1"/>
    <col min="9217" max="9217" width="6.28515625" customWidth="1"/>
    <col min="9218" max="9218" width="67.140625" customWidth="1"/>
    <col min="9219" max="9219" width="6.28515625" customWidth="1"/>
    <col min="9220" max="9220" width="6.85546875" customWidth="1"/>
    <col min="9221" max="9221" width="7.42578125" customWidth="1"/>
    <col min="9222" max="9222" width="9.85546875" customWidth="1"/>
    <col min="9223" max="9223" width="6" customWidth="1"/>
    <col min="9224" max="9224" width="9" customWidth="1"/>
    <col min="9225" max="9225" width="10.42578125" customWidth="1"/>
    <col min="9226" max="9226" width="12.28515625" customWidth="1"/>
    <col min="9228" max="9228" width="8.85546875" bestFit="1" customWidth="1"/>
    <col min="9473" max="9473" width="6.28515625" customWidth="1"/>
    <col min="9474" max="9474" width="67.140625" customWidth="1"/>
    <col min="9475" max="9475" width="6.28515625" customWidth="1"/>
    <col min="9476" max="9476" width="6.85546875" customWidth="1"/>
    <col min="9477" max="9477" width="7.42578125" customWidth="1"/>
    <col min="9478" max="9478" width="9.85546875" customWidth="1"/>
    <col min="9479" max="9479" width="6" customWidth="1"/>
    <col min="9480" max="9480" width="9" customWidth="1"/>
    <col min="9481" max="9481" width="10.42578125" customWidth="1"/>
    <col min="9482" max="9482" width="12.28515625" customWidth="1"/>
    <col min="9484" max="9484" width="8.85546875" bestFit="1" customWidth="1"/>
    <col min="9729" max="9729" width="6.28515625" customWidth="1"/>
    <col min="9730" max="9730" width="67.140625" customWidth="1"/>
    <col min="9731" max="9731" width="6.28515625" customWidth="1"/>
    <col min="9732" max="9732" width="6.85546875" customWidth="1"/>
    <col min="9733" max="9733" width="7.42578125" customWidth="1"/>
    <col min="9734" max="9734" width="9.85546875" customWidth="1"/>
    <col min="9735" max="9735" width="6" customWidth="1"/>
    <col min="9736" max="9736" width="9" customWidth="1"/>
    <col min="9737" max="9737" width="10.42578125" customWidth="1"/>
    <col min="9738" max="9738" width="12.28515625" customWidth="1"/>
    <col min="9740" max="9740" width="8.85546875" bestFit="1" customWidth="1"/>
    <col min="9985" max="9985" width="6.28515625" customWidth="1"/>
    <col min="9986" max="9986" width="67.140625" customWidth="1"/>
    <col min="9987" max="9987" width="6.28515625" customWidth="1"/>
    <col min="9988" max="9988" width="6.85546875" customWidth="1"/>
    <col min="9989" max="9989" width="7.42578125" customWidth="1"/>
    <col min="9990" max="9990" width="9.85546875" customWidth="1"/>
    <col min="9991" max="9991" width="6" customWidth="1"/>
    <col min="9992" max="9992" width="9" customWidth="1"/>
    <col min="9993" max="9993" width="10.42578125" customWidth="1"/>
    <col min="9994" max="9994" width="12.28515625" customWidth="1"/>
    <col min="9996" max="9996" width="8.85546875" bestFit="1" customWidth="1"/>
    <col min="10241" max="10241" width="6.28515625" customWidth="1"/>
    <col min="10242" max="10242" width="67.140625" customWidth="1"/>
    <col min="10243" max="10243" width="6.28515625" customWidth="1"/>
    <col min="10244" max="10244" width="6.85546875" customWidth="1"/>
    <col min="10245" max="10245" width="7.42578125" customWidth="1"/>
    <col min="10246" max="10246" width="9.85546875" customWidth="1"/>
    <col min="10247" max="10247" width="6" customWidth="1"/>
    <col min="10248" max="10248" width="9" customWidth="1"/>
    <col min="10249" max="10249" width="10.42578125" customWidth="1"/>
    <col min="10250" max="10250" width="12.28515625" customWidth="1"/>
    <col min="10252" max="10252" width="8.85546875" bestFit="1" customWidth="1"/>
    <col min="10497" max="10497" width="6.28515625" customWidth="1"/>
    <col min="10498" max="10498" width="67.140625" customWidth="1"/>
    <col min="10499" max="10499" width="6.28515625" customWidth="1"/>
    <col min="10500" max="10500" width="6.85546875" customWidth="1"/>
    <col min="10501" max="10501" width="7.42578125" customWidth="1"/>
    <col min="10502" max="10502" width="9.85546875" customWidth="1"/>
    <col min="10503" max="10503" width="6" customWidth="1"/>
    <col min="10504" max="10504" width="9" customWidth="1"/>
    <col min="10505" max="10505" width="10.42578125" customWidth="1"/>
    <col min="10506" max="10506" width="12.28515625" customWidth="1"/>
    <col min="10508" max="10508" width="8.85546875" bestFit="1" customWidth="1"/>
    <col min="10753" max="10753" width="6.28515625" customWidth="1"/>
    <col min="10754" max="10754" width="67.140625" customWidth="1"/>
    <col min="10755" max="10755" width="6.28515625" customWidth="1"/>
    <col min="10756" max="10756" width="6.85546875" customWidth="1"/>
    <col min="10757" max="10757" width="7.42578125" customWidth="1"/>
    <col min="10758" max="10758" width="9.85546875" customWidth="1"/>
    <col min="10759" max="10759" width="6" customWidth="1"/>
    <col min="10760" max="10760" width="9" customWidth="1"/>
    <col min="10761" max="10761" width="10.42578125" customWidth="1"/>
    <col min="10762" max="10762" width="12.28515625" customWidth="1"/>
    <col min="10764" max="10764" width="8.85546875" bestFit="1" customWidth="1"/>
    <col min="11009" max="11009" width="6.28515625" customWidth="1"/>
    <col min="11010" max="11010" width="67.140625" customWidth="1"/>
    <col min="11011" max="11011" width="6.28515625" customWidth="1"/>
    <col min="11012" max="11012" width="6.85546875" customWidth="1"/>
    <col min="11013" max="11013" width="7.42578125" customWidth="1"/>
    <col min="11014" max="11014" width="9.85546875" customWidth="1"/>
    <col min="11015" max="11015" width="6" customWidth="1"/>
    <col min="11016" max="11016" width="9" customWidth="1"/>
    <col min="11017" max="11017" width="10.42578125" customWidth="1"/>
    <col min="11018" max="11018" width="12.28515625" customWidth="1"/>
    <col min="11020" max="11020" width="8.85546875" bestFit="1" customWidth="1"/>
    <col min="11265" max="11265" width="6.28515625" customWidth="1"/>
    <col min="11266" max="11266" width="67.140625" customWidth="1"/>
    <col min="11267" max="11267" width="6.28515625" customWidth="1"/>
    <col min="11268" max="11268" width="6.85546875" customWidth="1"/>
    <col min="11269" max="11269" width="7.42578125" customWidth="1"/>
    <col min="11270" max="11270" width="9.85546875" customWidth="1"/>
    <col min="11271" max="11271" width="6" customWidth="1"/>
    <col min="11272" max="11272" width="9" customWidth="1"/>
    <col min="11273" max="11273" width="10.42578125" customWidth="1"/>
    <col min="11274" max="11274" width="12.28515625" customWidth="1"/>
    <col min="11276" max="11276" width="8.85546875" bestFit="1" customWidth="1"/>
    <col min="11521" max="11521" width="6.28515625" customWidth="1"/>
    <col min="11522" max="11522" width="67.140625" customWidth="1"/>
    <col min="11523" max="11523" width="6.28515625" customWidth="1"/>
    <col min="11524" max="11524" width="6.85546875" customWidth="1"/>
    <col min="11525" max="11525" width="7.42578125" customWidth="1"/>
    <col min="11526" max="11526" width="9.85546875" customWidth="1"/>
    <col min="11527" max="11527" width="6" customWidth="1"/>
    <col min="11528" max="11528" width="9" customWidth="1"/>
    <col min="11529" max="11529" width="10.42578125" customWidth="1"/>
    <col min="11530" max="11530" width="12.28515625" customWidth="1"/>
    <col min="11532" max="11532" width="8.85546875" bestFit="1" customWidth="1"/>
    <col min="11777" max="11777" width="6.28515625" customWidth="1"/>
    <col min="11778" max="11778" width="67.140625" customWidth="1"/>
    <col min="11779" max="11779" width="6.28515625" customWidth="1"/>
    <col min="11780" max="11780" width="6.85546875" customWidth="1"/>
    <col min="11781" max="11781" width="7.42578125" customWidth="1"/>
    <col min="11782" max="11782" width="9.85546875" customWidth="1"/>
    <col min="11783" max="11783" width="6" customWidth="1"/>
    <col min="11784" max="11784" width="9" customWidth="1"/>
    <col min="11785" max="11785" width="10.42578125" customWidth="1"/>
    <col min="11786" max="11786" width="12.28515625" customWidth="1"/>
    <col min="11788" max="11788" width="8.85546875" bestFit="1" customWidth="1"/>
    <col min="12033" max="12033" width="6.28515625" customWidth="1"/>
    <col min="12034" max="12034" width="67.140625" customWidth="1"/>
    <col min="12035" max="12035" width="6.28515625" customWidth="1"/>
    <col min="12036" max="12036" width="6.85546875" customWidth="1"/>
    <col min="12037" max="12037" width="7.42578125" customWidth="1"/>
    <col min="12038" max="12038" width="9.85546875" customWidth="1"/>
    <col min="12039" max="12039" width="6" customWidth="1"/>
    <col min="12040" max="12040" width="9" customWidth="1"/>
    <col min="12041" max="12041" width="10.42578125" customWidth="1"/>
    <col min="12042" max="12042" width="12.28515625" customWidth="1"/>
    <col min="12044" max="12044" width="8.85546875" bestFit="1" customWidth="1"/>
    <col min="12289" max="12289" width="6.28515625" customWidth="1"/>
    <col min="12290" max="12290" width="67.140625" customWidth="1"/>
    <col min="12291" max="12291" width="6.28515625" customWidth="1"/>
    <col min="12292" max="12292" width="6.85546875" customWidth="1"/>
    <col min="12293" max="12293" width="7.42578125" customWidth="1"/>
    <col min="12294" max="12294" width="9.85546875" customWidth="1"/>
    <col min="12295" max="12295" width="6" customWidth="1"/>
    <col min="12296" max="12296" width="9" customWidth="1"/>
    <col min="12297" max="12297" width="10.42578125" customWidth="1"/>
    <col min="12298" max="12298" width="12.28515625" customWidth="1"/>
    <col min="12300" max="12300" width="8.85546875" bestFit="1" customWidth="1"/>
    <col min="12545" max="12545" width="6.28515625" customWidth="1"/>
    <col min="12546" max="12546" width="67.140625" customWidth="1"/>
    <col min="12547" max="12547" width="6.28515625" customWidth="1"/>
    <col min="12548" max="12548" width="6.85546875" customWidth="1"/>
    <col min="12549" max="12549" width="7.42578125" customWidth="1"/>
    <col min="12550" max="12550" width="9.85546875" customWidth="1"/>
    <col min="12551" max="12551" width="6" customWidth="1"/>
    <col min="12552" max="12552" width="9" customWidth="1"/>
    <col min="12553" max="12553" width="10.42578125" customWidth="1"/>
    <col min="12554" max="12554" width="12.28515625" customWidth="1"/>
    <col min="12556" max="12556" width="8.85546875" bestFit="1" customWidth="1"/>
    <col min="12801" max="12801" width="6.28515625" customWidth="1"/>
    <col min="12802" max="12802" width="67.140625" customWidth="1"/>
    <col min="12803" max="12803" width="6.28515625" customWidth="1"/>
    <col min="12804" max="12804" width="6.85546875" customWidth="1"/>
    <col min="12805" max="12805" width="7.42578125" customWidth="1"/>
    <col min="12806" max="12806" width="9.85546875" customWidth="1"/>
    <col min="12807" max="12807" width="6" customWidth="1"/>
    <col min="12808" max="12808" width="9" customWidth="1"/>
    <col min="12809" max="12809" width="10.42578125" customWidth="1"/>
    <col min="12810" max="12810" width="12.28515625" customWidth="1"/>
    <col min="12812" max="12812" width="8.85546875" bestFit="1" customWidth="1"/>
    <col min="13057" max="13057" width="6.28515625" customWidth="1"/>
    <col min="13058" max="13058" width="67.140625" customWidth="1"/>
    <col min="13059" max="13059" width="6.28515625" customWidth="1"/>
    <col min="13060" max="13060" width="6.85546875" customWidth="1"/>
    <col min="13061" max="13061" width="7.42578125" customWidth="1"/>
    <col min="13062" max="13062" width="9.85546875" customWidth="1"/>
    <col min="13063" max="13063" width="6" customWidth="1"/>
    <col min="13064" max="13064" width="9" customWidth="1"/>
    <col min="13065" max="13065" width="10.42578125" customWidth="1"/>
    <col min="13066" max="13066" width="12.28515625" customWidth="1"/>
    <col min="13068" max="13068" width="8.85546875" bestFit="1" customWidth="1"/>
    <col min="13313" max="13313" width="6.28515625" customWidth="1"/>
    <col min="13314" max="13314" width="67.140625" customWidth="1"/>
    <col min="13315" max="13315" width="6.28515625" customWidth="1"/>
    <col min="13316" max="13316" width="6.85546875" customWidth="1"/>
    <col min="13317" max="13317" width="7.42578125" customWidth="1"/>
    <col min="13318" max="13318" width="9.85546875" customWidth="1"/>
    <col min="13319" max="13319" width="6" customWidth="1"/>
    <col min="13320" max="13320" width="9" customWidth="1"/>
    <col min="13321" max="13321" width="10.42578125" customWidth="1"/>
    <col min="13322" max="13322" width="12.28515625" customWidth="1"/>
    <col min="13324" max="13324" width="8.85546875" bestFit="1" customWidth="1"/>
    <col min="13569" max="13569" width="6.28515625" customWidth="1"/>
    <col min="13570" max="13570" width="67.140625" customWidth="1"/>
    <col min="13571" max="13571" width="6.28515625" customWidth="1"/>
    <col min="13572" max="13572" width="6.85546875" customWidth="1"/>
    <col min="13573" max="13573" width="7.42578125" customWidth="1"/>
    <col min="13574" max="13574" width="9.85546875" customWidth="1"/>
    <col min="13575" max="13575" width="6" customWidth="1"/>
    <col min="13576" max="13576" width="9" customWidth="1"/>
    <col min="13577" max="13577" width="10.42578125" customWidth="1"/>
    <col min="13578" max="13578" width="12.28515625" customWidth="1"/>
    <col min="13580" max="13580" width="8.85546875" bestFit="1" customWidth="1"/>
    <col min="13825" max="13825" width="6.28515625" customWidth="1"/>
    <col min="13826" max="13826" width="67.140625" customWidth="1"/>
    <col min="13827" max="13827" width="6.28515625" customWidth="1"/>
    <col min="13828" max="13828" width="6.85546875" customWidth="1"/>
    <col min="13829" max="13829" width="7.42578125" customWidth="1"/>
    <col min="13830" max="13830" width="9.85546875" customWidth="1"/>
    <col min="13831" max="13831" width="6" customWidth="1"/>
    <col min="13832" max="13832" width="9" customWidth="1"/>
    <col min="13833" max="13833" width="10.42578125" customWidth="1"/>
    <col min="13834" max="13834" width="12.28515625" customWidth="1"/>
    <col min="13836" max="13836" width="8.85546875" bestFit="1" customWidth="1"/>
    <col min="14081" max="14081" width="6.28515625" customWidth="1"/>
    <col min="14082" max="14082" width="67.140625" customWidth="1"/>
    <col min="14083" max="14083" width="6.28515625" customWidth="1"/>
    <col min="14084" max="14084" width="6.85546875" customWidth="1"/>
    <col min="14085" max="14085" width="7.42578125" customWidth="1"/>
    <col min="14086" max="14086" width="9.85546875" customWidth="1"/>
    <col min="14087" max="14087" width="6" customWidth="1"/>
    <col min="14088" max="14088" width="9" customWidth="1"/>
    <col min="14089" max="14089" width="10.42578125" customWidth="1"/>
    <col min="14090" max="14090" width="12.28515625" customWidth="1"/>
    <col min="14092" max="14092" width="8.85546875" bestFit="1" customWidth="1"/>
    <col min="14337" max="14337" width="6.28515625" customWidth="1"/>
    <col min="14338" max="14338" width="67.140625" customWidth="1"/>
    <col min="14339" max="14339" width="6.28515625" customWidth="1"/>
    <col min="14340" max="14340" width="6.85546875" customWidth="1"/>
    <col min="14341" max="14341" width="7.42578125" customWidth="1"/>
    <col min="14342" max="14342" width="9.85546875" customWidth="1"/>
    <col min="14343" max="14343" width="6" customWidth="1"/>
    <col min="14344" max="14344" width="9" customWidth="1"/>
    <col min="14345" max="14345" width="10.42578125" customWidth="1"/>
    <col min="14346" max="14346" width="12.28515625" customWidth="1"/>
    <col min="14348" max="14348" width="8.85546875" bestFit="1" customWidth="1"/>
    <col min="14593" max="14593" width="6.28515625" customWidth="1"/>
    <col min="14594" max="14594" width="67.140625" customWidth="1"/>
    <col min="14595" max="14595" width="6.28515625" customWidth="1"/>
    <col min="14596" max="14596" width="6.85546875" customWidth="1"/>
    <col min="14597" max="14597" width="7.42578125" customWidth="1"/>
    <col min="14598" max="14598" width="9.85546875" customWidth="1"/>
    <col min="14599" max="14599" width="6" customWidth="1"/>
    <col min="14600" max="14600" width="9" customWidth="1"/>
    <col min="14601" max="14601" width="10.42578125" customWidth="1"/>
    <col min="14602" max="14602" width="12.28515625" customWidth="1"/>
    <col min="14604" max="14604" width="8.85546875" bestFit="1" customWidth="1"/>
    <col min="14849" max="14849" width="6.28515625" customWidth="1"/>
    <col min="14850" max="14850" width="67.140625" customWidth="1"/>
    <col min="14851" max="14851" width="6.28515625" customWidth="1"/>
    <col min="14852" max="14852" width="6.85546875" customWidth="1"/>
    <col min="14853" max="14853" width="7.42578125" customWidth="1"/>
    <col min="14854" max="14854" width="9.85546875" customWidth="1"/>
    <col min="14855" max="14855" width="6" customWidth="1"/>
    <col min="14856" max="14856" width="9" customWidth="1"/>
    <col min="14857" max="14857" width="10.42578125" customWidth="1"/>
    <col min="14858" max="14858" width="12.28515625" customWidth="1"/>
    <col min="14860" max="14860" width="8.85546875" bestFit="1" customWidth="1"/>
    <col min="15105" max="15105" width="6.28515625" customWidth="1"/>
    <col min="15106" max="15106" width="67.140625" customWidth="1"/>
    <col min="15107" max="15107" width="6.28515625" customWidth="1"/>
    <col min="15108" max="15108" width="6.85546875" customWidth="1"/>
    <col min="15109" max="15109" width="7.42578125" customWidth="1"/>
    <col min="15110" max="15110" width="9.85546875" customWidth="1"/>
    <col min="15111" max="15111" width="6" customWidth="1"/>
    <col min="15112" max="15112" width="9" customWidth="1"/>
    <col min="15113" max="15113" width="10.42578125" customWidth="1"/>
    <col min="15114" max="15114" width="12.28515625" customWidth="1"/>
    <col min="15116" max="15116" width="8.85546875" bestFit="1" customWidth="1"/>
    <col min="15361" max="15361" width="6.28515625" customWidth="1"/>
    <col min="15362" max="15362" width="67.140625" customWidth="1"/>
    <col min="15363" max="15363" width="6.28515625" customWidth="1"/>
    <col min="15364" max="15364" width="6.85546875" customWidth="1"/>
    <col min="15365" max="15365" width="7.42578125" customWidth="1"/>
    <col min="15366" max="15366" width="9.85546875" customWidth="1"/>
    <col min="15367" max="15367" width="6" customWidth="1"/>
    <col min="15368" max="15368" width="9" customWidth="1"/>
    <col min="15369" max="15369" width="10.42578125" customWidth="1"/>
    <col min="15370" max="15370" width="12.28515625" customWidth="1"/>
    <col min="15372" max="15372" width="8.85546875" bestFit="1" customWidth="1"/>
    <col min="15617" max="15617" width="6.28515625" customWidth="1"/>
    <col min="15618" max="15618" width="67.140625" customWidth="1"/>
    <col min="15619" max="15619" width="6.28515625" customWidth="1"/>
    <col min="15620" max="15620" width="6.85546875" customWidth="1"/>
    <col min="15621" max="15621" width="7.42578125" customWidth="1"/>
    <col min="15622" max="15622" width="9.85546875" customWidth="1"/>
    <col min="15623" max="15623" width="6" customWidth="1"/>
    <col min="15624" max="15624" width="9" customWidth="1"/>
    <col min="15625" max="15625" width="10.42578125" customWidth="1"/>
    <col min="15626" max="15626" width="12.28515625" customWidth="1"/>
    <col min="15628" max="15628" width="8.85546875" bestFit="1" customWidth="1"/>
    <col min="15873" max="15873" width="6.28515625" customWidth="1"/>
    <col min="15874" max="15874" width="67.140625" customWidth="1"/>
    <col min="15875" max="15875" width="6.28515625" customWidth="1"/>
    <col min="15876" max="15876" width="6.85546875" customWidth="1"/>
    <col min="15877" max="15877" width="7.42578125" customWidth="1"/>
    <col min="15878" max="15878" width="9.85546875" customWidth="1"/>
    <col min="15879" max="15879" width="6" customWidth="1"/>
    <col min="15880" max="15880" width="9" customWidth="1"/>
    <col min="15881" max="15881" width="10.42578125" customWidth="1"/>
    <col min="15882" max="15882" width="12.28515625" customWidth="1"/>
    <col min="15884" max="15884" width="8.85546875" bestFit="1" customWidth="1"/>
    <col min="16129" max="16129" width="6.28515625" customWidth="1"/>
    <col min="16130" max="16130" width="67.140625" customWidth="1"/>
    <col min="16131" max="16131" width="6.28515625" customWidth="1"/>
    <col min="16132" max="16132" width="6.85546875" customWidth="1"/>
    <col min="16133" max="16133" width="7.42578125" customWidth="1"/>
    <col min="16134" max="16134" width="9.85546875" customWidth="1"/>
    <col min="16135" max="16135" width="6" customWidth="1"/>
    <col min="16136" max="16136" width="9" customWidth="1"/>
    <col min="16137" max="16137" width="10.42578125" customWidth="1"/>
    <col min="16138" max="16138" width="12.28515625" customWidth="1"/>
    <col min="16140" max="16140" width="8.85546875" bestFit="1" customWidth="1"/>
  </cols>
  <sheetData>
    <row r="2" spans="1:10" ht="15" x14ac:dyDescent="0.25">
      <c r="A2" s="278"/>
      <c r="B2" s="279" t="s">
        <v>588</v>
      </c>
      <c r="C2" s="280"/>
      <c r="E2" s="86"/>
      <c r="F2" s="86"/>
      <c r="G2" s="281"/>
      <c r="H2" s="282"/>
      <c r="J2" s="86"/>
    </row>
    <row r="3" spans="1:10" x14ac:dyDescent="0.2">
      <c r="B3" t="s">
        <v>589</v>
      </c>
      <c r="J3" s="281">
        <f>J42</f>
        <v>0</v>
      </c>
    </row>
    <row r="4" spans="1:10" x14ac:dyDescent="0.2">
      <c r="B4" t="s">
        <v>590</v>
      </c>
      <c r="J4" s="86">
        <f>J50</f>
        <v>0</v>
      </c>
    </row>
    <row r="5" spans="1:10" ht="15" x14ac:dyDescent="0.25">
      <c r="A5" s="278"/>
      <c r="B5" s="279" t="s">
        <v>591</v>
      </c>
      <c r="C5" s="280"/>
      <c r="E5" s="86"/>
      <c r="F5" s="86"/>
      <c r="G5" s="281"/>
      <c r="H5" s="282"/>
      <c r="J5" s="283">
        <f>J3+J4</f>
        <v>0</v>
      </c>
    </row>
    <row r="6" spans="1:10" ht="15" x14ac:dyDescent="0.25">
      <c r="A6" s="278"/>
      <c r="B6" s="284"/>
      <c r="C6" s="280"/>
      <c r="E6" s="86"/>
      <c r="F6" s="86"/>
      <c r="G6" s="281"/>
      <c r="H6" s="282"/>
      <c r="J6" s="283"/>
    </row>
    <row r="7" spans="1:10" x14ac:dyDescent="0.2">
      <c r="A7" s="278" t="s">
        <v>592</v>
      </c>
      <c r="B7" s="285" t="s">
        <v>593</v>
      </c>
      <c r="C7" s="280"/>
      <c r="E7" s="86"/>
      <c r="F7" s="86"/>
      <c r="G7" s="281"/>
      <c r="H7" s="282"/>
      <c r="J7" t="s">
        <v>594</v>
      </c>
    </row>
    <row r="8" spans="1:10" x14ac:dyDescent="0.2">
      <c r="A8" s="286"/>
      <c r="B8" s="287"/>
      <c r="C8" s="288"/>
      <c r="D8" s="287"/>
      <c r="E8" s="355" t="s">
        <v>595</v>
      </c>
      <c r="F8" s="356"/>
      <c r="G8" s="355" t="s">
        <v>596</v>
      </c>
      <c r="H8" s="357"/>
      <c r="I8" s="356"/>
      <c r="J8" s="288" t="s">
        <v>597</v>
      </c>
    </row>
    <row r="9" spans="1:10" x14ac:dyDescent="0.2">
      <c r="A9" s="286" t="s">
        <v>598</v>
      </c>
      <c r="B9" s="287" t="s">
        <v>6</v>
      </c>
      <c r="C9" s="288" t="s">
        <v>599</v>
      </c>
      <c r="D9" s="288" t="s">
        <v>379</v>
      </c>
      <c r="E9" s="289" t="s">
        <v>600</v>
      </c>
      <c r="F9" s="289" t="s">
        <v>601</v>
      </c>
      <c r="G9" s="288" t="s">
        <v>602</v>
      </c>
      <c r="H9" s="289" t="s">
        <v>600</v>
      </c>
      <c r="I9" s="289" t="s">
        <v>603</v>
      </c>
      <c r="J9" s="289" t="s">
        <v>604</v>
      </c>
    </row>
    <row r="10" spans="1:10" x14ac:dyDescent="0.2">
      <c r="A10" s="278"/>
      <c r="C10" s="280"/>
      <c r="D10" s="280"/>
      <c r="E10" s="290"/>
      <c r="F10" s="290"/>
      <c r="G10" s="280"/>
      <c r="H10" s="290"/>
      <c r="I10" s="290"/>
      <c r="J10" s="290"/>
    </row>
    <row r="11" spans="1:10" x14ac:dyDescent="0.2">
      <c r="A11" s="278"/>
      <c r="B11" t="s">
        <v>605</v>
      </c>
      <c r="C11" s="280" t="s">
        <v>523</v>
      </c>
      <c r="D11">
        <v>24</v>
      </c>
      <c r="E11" s="300">
        <v>0</v>
      </c>
      <c r="F11" s="86">
        <f t="shared" ref="F11:F19" si="0">E11*D11</f>
        <v>0</v>
      </c>
      <c r="G11" s="291">
        <f t="shared" ref="G11:G17" si="1">D11</f>
        <v>24</v>
      </c>
      <c r="H11" s="302">
        <v>0</v>
      </c>
      <c r="I11">
        <f t="shared" ref="I11:I36" si="2">H11*G11</f>
        <v>0</v>
      </c>
      <c r="J11" s="86">
        <f t="shared" ref="J11:J23" si="3">I11+F11</f>
        <v>0</v>
      </c>
    </row>
    <row r="12" spans="1:10" x14ac:dyDescent="0.2">
      <c r="A12" s="278"/>
      <c r="B12" t="s">
        <v>606</v>
      </c>
      <c r="C12" s="280" t="s">
        <v>523</v>
      </c>
      <c r="D12">
        <v>28</v>
      </c>
      <c r="E12" s="301">
        <v>0</v>
      </c>
      <c r="F12" s="86">
        <f t="shared" si="0"/>
        <v>0</v>
      </c>
      <c r="G12" s="86">
        <f t="shared" si="1"/>
        <v>28</v>
      </c>
      <c r="H12" s="302">
        <v>0</v>
      </c>
      <c r="I12">
        <f t="shared" si="2"/>
        <v>0</v>
      </c>
      <c r="J12" s="86">
        <f>I12+F12</f>
        <v>0</v>
      </c>
    </row>
    <row r="13" spans="1:10" x14ac:dyDescent="0.2">
      <c r="A13" s="278"/>
      <c r="B13" t="s">
        <v>607</v>
      </c>
      <c r="C13" s="280" t="s">
        <v>86</v>
      </c>
      <c r="D13">
        <v>145</v>
      </c>
      <c r="E13" s="300">
        <v>0</v>
      </c>
      <c r="F13" s="86">
        <f t="shared" si="0"/>
        <v>0</v>
      </c>
      <c r="G13" s="291">
        <f t="shared" si="1"/>
        <v>145</v>
      </c>
      <c r="H13" s="303">
        <v>0</v>
      </c>
      <c r="I13">
        <f t="shared" si="2"/>
        <v>0</v>
      </c>
      <c r="J13" s="86">
        <f t="shared" si="3"/>
        <v>0</v>
      </c>
    </row>
    <row r="14" spans="1:10" x14ac:dyDescent="0.2">
      <c r="A14" s="278"/>
      <c r="B14" t="s">
        <v>608</v>
      </c>
      <c r="C14" s="280" t="s">
        <v>86</v>
      </c>
      <c r="D14">
        <v>85</v>
      </c>
      <c r="E14" s="300">
        <v>0</v>
      </c>
      <c r="F14" s="86">
        <f t="shared" si="0"/>
        <v>0</v>
      </c>
      <c r="G14" s="291">
        <f t="shared" si="1"/>
        <v>85</v>
      </c>
      <c r="H14" s="303">
        <v>0</v>
      </c>
      <c r="I14">
        <f t="shared" si="2"/>
        <v>0</v>
      </c>
      <c r="J14" s="86">
        <f t="shared" si="3"/>
        <v>0</v>
      </c>
    </row>
    <row r="15" spans="1:10" x14ac:dyDescent="0.2">
      <c r="A15" s="278"/>
      <c r="B15" t="s">
        <v>609</v>
      </c>
      <c r="C15" s="280" t="s">
        <v>86</v>
      </c>
      <c r="D15">
        <v>10</v>
      </c>
      <c r="E15" s="300">
        <v>0</v>
      </c>
      <c r="F15" s="86">
        <f t="shared" si="0"/>
        <v>0</v>
      </c>
      <c r="G15" s="291">
        <f t="shared" si="1"/>
        <v>10</v>
      </c>
      <c r="H15" s="303">
        <v>0</v>
      </c>
      <c r="I15">
        <f t="shared" si="2"/>
        <v>0</v>
      </c>
      <c r="J15" s="86">
        <f t="shared" si="3"/>
        <v>0</v>
      </c>
    </row>
    <row r="16" spans="1:10" x14ac:dyDescent="0.2">
      <c r="A16" s="278"/>
      <c r="B16" t="s">
        <v>610</v>
      </c>
      <c r="C16" s="280" t="s">
        <v>86</v>
      </c>
      <c r="D16">
        <v>15</v>
      </c>
      <c r="E16" s="300">
        <v>0</v>
      </c>
      <c r="F16" s="86">
        <f t="shared" si="0"/>
        <v>0</v>
      </c>
      <c r="G16" s="291">
        <f t="shared" si="1"/>
        <v>15</v>
      </c>
      <c r="H16" s="303">
        <v>0</v>
      </c>
      <c r="I16">
        <f t="shared" si="2"/>
        <v>0</v>
      </c>
      <c r="J16" s="86">
        <f t="shared" si="3"/>
        <v>0</v>
      </c>
    </row>
    <row r="17" spans="1:10" x14ac:dyDescent="0.2">
      <c r="A17" s="278"/>
      <c r="B17" t="s">
        <v>611</v>
      </c>
      <c r="C17" s="280" t="s">
        <v>86</v>
      </c>
      <c r="D17">
        <v>25</v>
      </c>
      <c r="E17" s="300">
        <v>0</v>
      </c>
      <c r="F17" s="86">
        <f t="shared" si="0"/>
        <v>0</v>
      </c>
      <c r="G17" s="291">
        <f t="shared" si="1"/>
        <v>25</v>
      </c>
      <c r="H17" s="303">
        <v>0</v>
      </c>
      <c r="I17">
        <f t="shared" si="2"/>
        <v>0</v>
      </c>
      <c r="J17" s="86">
        <f t="shared" si="3"/>
        <v>0</v>
      </c>
    </row>
    <row r="18" spans="1:10" ht="13.5" customHeight="1" x14ac:dyDescent="0.2">
      <c r="A18" s="278"/>
      <c r="B18" t="s">
        <v>612</v>
      </c>
      <c r="C18" s="280" t="s">
        <v>523</v>
      </c>
      <c r="D18">
        <v>38</v>
      </c>
      <c r="E18" s="300">
        <v>0</v>
      </c>
      <c r="F18" s="86">
        <f t="shared" si="0"/>
        <v>0</v>
      </c>
      <c r="G18" s="86">
        <v>0</v>
      </c>
      <c r="H18" s="362">
        <v>0</v>
      </c>
      <c r="I18">
        <f t="shared" si="2"/>
        <v>0</v>
      </c>
      <c r="J18" s="86">
        <f t="shared" si="3"/>
        <v>0</v>
      </c>
    </row>
    <row r="19" spans="1:10" ht="13.5" customHeight="1" x14ac:dyDescent="0.2">
      <c r="A19" s="278"/>
      <c r="B19" t="s">
        <v>613</v>
      </c>
      <c r="C19" s="280" t="s">
        <v>523</v>
      </c>
      <c r="D19">
        <v>2</v>
      </c>
      <c r="E19" s="300">
        <v>0</v>
      </c>
      <c r="F19" s="86">
        <f t="shared" si="0"/>
        <v>0</v>
      </c>
      <c r="G19" s="86">
        <v>0</v>
      </c>
      <c r="H19" s="362">
        <v>0</v>
      </c>
      <c r="I19">
        <f t="shared" si="2"/>
        <v>0</v>
      </c>
      <c r="J19" s="86">
        <f t="shared" si="3"/>
        <v>0</v>
      </c>
    </row>
    <row r="20" spans="1:10" x14ac:dyDescent="0.2">
      <c r="A20" s="278"/>
      <c r="B20" t="s">
        <v>614</v>
      </c>
      <c r="C20" s="280" t="s">
        <v>523</v>
      </c>
      <c r="D20">
        <v>13</v>
      </c>
      <c r="E20" s="300">
        <v>0</v>
      </c>
      <c r="F20" s="86">
        <f>E20*D20</f>
        <v>0</v>
      </c>
      <c r="G20" s="86">
        <f>D20</f>
        <v>13</v>
      </c>
      <c r="H20" s="302">
        <v>0</v>
      </c>
      <c r="I20">
        <f t="shared" si="2"/>
        <v>0</v>
      </c>
      <c r="J20" s="86">
        <f t="shared" si="3"/>
        <v>0</v>
      </c>
    </row>
    <row r="21" spans="1:10" x14ac:dyDescent="0.2">
      <c r="A21" s="278"/>
      <c r="B21" t="s">
        <v>615</v>
      </c>
      <c r="C21" s="280" t="s">
        <v>523</v>
      </c>
      <c r="D21">
        <v>1</v>
      </c>
      <c r="E21" s="300">
        <v>0</v>
      </c>
      <c r="F21" s="86">
        <f>E21*D21</f>
        <v>0</v>
      </c>
      <c r="G21" s="86">
        <f>D21</f>
        <v>1</v>
      </c>
      <c r="H21" s="302">
        <v>0</v>
      </c>
      <c r="I21">
        <f t="shared" si="2"/>
        <v>0</v>
      </c>
      <c r="J21" s="86">
        <f t="shared" si="3"/>
        <v>0</v>
      </c>
    </row>
    <row r="22" spans="1:10" x14ac:dyDescent="0.2">
      <c r="A22" s="278"/>
      <c r="B22" t="s">
        <v>616</v>
      </c>
      <c r="C22" s="280" t="s">
        <v>523</v>
      </c>
      <c r="D22">
        <v>4</v>
      </c>
      <c r="E22" s="300">
        <v>0</v>
      </c>
      <c r="F22" s="86">
        <f>E22*D22</f>
        <v>0</v>
      </c>
      <c r="G22" s="86">
        <f>D22</f>
        <v>4</v>
      </c>
      <c r="H22" s="302">
        <v>0</v>
      </c>
      <c r="I22">
        <f>H22*G22</f>
        <v>0</v>
      </c>
      <c r="J22" s="86">
        <f t="shared" si="3"/>
        <v>0</v>
      </c>
    </row>
    <row r="23" spans="1:10" x14ac:dyDescent="0.2">
      <c r="A23" s="278"/>
      <c r="B23" t="s">
        <v>617</v>
      </c>
      <c r="C23" s="280" t="s">
        <v>523</v>
      </c>
      <c r="D23">
        <v>6</v>
      </c>
      <c r="E23" s="300">
        <v>0</v>
      </c>
      <c r="F23" s="86">
        <f>E23*D23</f>
        <v>0</v>
      </c>
      <c r="G23" s="86">
        <f>D23</f>
        <v>6</v>
      </c>
      <c r="H23" s="302">
        <v>0</v>
      </c>
      <c r="I23">
        <f t="shared" si="2"/>
        <v>0</v>
      </c>
      <c r="J23" s="86">
        <f t="shared" si="3"/>
        <v>0</v>
      </c>
    </row>
    <row r="24" spans="1:10" x14ac:dyDescent="0.2">
      <c r="A24" s="278"/>
      <c r="C24" s="280"/>
      <c r="E24" s="281"/>
      <c r="F24" s="86"/>
      <c r="G24" s="86"/>
      <c r="H24" s="86"/>
      <c r="I24">
        <f t="shared" si="2"/>
        <v>0</v>
      </c>
      <c r="J24" s="86"/>
    </row>
    <row r="25" spans="1:10" x14ac:dyDescent="0.2">
      <c r="A25" s="278" t="s">
        <v>88</v>
      </c>
      <c r="B25" t="s">
        <v>618</v>
      </c>
      <c r="C25" s="280" t="s">
        <v>523</v>
      </c>
      <c r="D25">
        <v>1</v>
      </c>
      <c r="E25" s="300">
        <v>0</v>
      </c>
      <c r="F25" s="86">
        <f>E25*D25</f>
        <v>0</v>
      </c>
      <c r="G25" s="86">
        <f>D25</f>
        <v>1</v>
      </c>
      <c r="H25" s="302">
        <v>0</v>
      </c>
      <c r="I25">
        <f t="shared" si="2"/>
        <v>0</v>
      </c>
      <c r="J25" s="86">
        <f>I25+F25</f>
        <v>0</v>
      </c>
    </row>
    <row r="26" spans="1:10" x14ac:dyDescent="0.2">
      <c r="A26" s="278" t="s">
        <v>88</v>
      </c>
      <c r="B26" t="s">
        <v>619</v>
      </c>
      <c r="C26" s="280" t="s">
        <v>523</v>
      </c>
      <c r="D26">
        <v>1</v>
      </c>
      <c r="E26" s="300">
        <v>0</v>
      </c>
      <c r="F26" s="86">
        <f>E26*D26</f>
        <v>0</v>
      </c>
      <c r="G26" s="86">
        <f>D26</f>
        <v>1</v>
      </c>
      <c r="H26" s="302">
        <v>0</v>
      </c>
      <c r="I26">
        <f t="shared" si="2"/>
        <v>0</v>
      </c>
      <c r="J26" s="86">
        <f>I26+F26</f>
        <v>0</v>
      </c>
    </row>
    <row r="27" spans="1:10" x14ac:dyDescent="0.2">
      <c r="A27" s="278" t="s">
        <v>88</v>
      </c>
      <c r="B27" t="s">
        <v>620</v>
      </c>
      <c r="C27" s="280" t="s">
        <v>523</v>
      </c>
      <c r="D27">
        <v>1</v>
      </c>
      <c r="E27" s="300">
        <v>0</v>
      </c>
      <c r="F27" s="86">
        <f>E27*D27</f>
        <v>0</v>
      </c>
      <c r="G27" s="86">
        <f>D27</f>
        <v>1</v>
      </c>
      <c r="H27" s="302">
        <v>0</v>
      </c>
      <c r="I27">
        <f>H27*G27</f>
        <v>0</v>
      </c>
      <c r="J27" s="86">
        <f>I27+F27</f>
        <v>0</v>
      </c>
    </row>
    <row r="28" spans="1:10" x14ac:dyDescent="0.2">
      <c r="A28" s="278"/>
      <c r="C28" s="280"/>
      <c r="E28" s="281"/>
      <c r="F28" s="86"/>
      <c r="G28" s="86"/>
      <c r="H28" s="86"/>
      <c r="I28">
        <f t="shared" si="2"/>
        <v>0</v>
      </c>
      <c r="J28" s="86"/>
    </row>
    <row r="29" spans="1:10" x14ac:dyDescent="0.2">
      <c r="A29" s="278" t="s">
        <v>621</v>
      </c>
      <c r="B29" t="s">
        <v>622</v>
      </c>
      <c r="C29" s="280" t="s">
        <v>523</v>
      </c>
      <c r="D29">
        <v>4</v>
      </c>
      <c r="E29" s="300">
        <v>0</v>
      </c>
      <c r="F29" s="86">
        <f>E29*D29</f>
        <v>0</v>
      </c>
      <c r="G29" s="86">
        <f>D29</f>
        <v>4</v>
      </c>
      <c r="H29" s="302">
        <v>0</v>
      </c>
      <c r="I29">
        <f t="shared" si="2"/>
        <v>0</v>
      </c>
      <c r="J29" s="86">
        <f>I29+F29</f>
        <v>0</v>
      </c>
    </row>
    <row r="30" spans="1:10" x14ac:dyDescent="0.2">
      <c r="A30" s="278" t="s">
        <v>623</v>
      </c>
      <c r="B30" t="s">
        <v>624</v>
      </c>
      <c r="C30" s="280" t="s">
        <v>523</v>
      </c>
      <c r="D30">
        <v>13</v>
      </c>
      <c r="E30" s="300">
        <v>0</v>
      </c>
      <c r="F30" s="86">
        <f>E30*D30</f>
        <v>0</v>
      </c>
      <c r="G30" s="86">
        <f>D30</f>
        <v>13</v>
      </c>
      <c r="H30" s="302">
        <v>0</v>
      </c>
      <c r="I30">
        <f t="shared" si="2"/>
        <v>0</v>
      </c>
      <c r="J30" s="86">
        <f>I30+F30</f>
        <v>0</v>
      </c>
    </row>
    <row r="31" spans="1:10" x14ac:dyDescent="0.2">
      <c r="A31" s="278" t="s">
        <v>625</v>
      </c>
      <c r="B31" t="s">
        <v>626</v>
      </c>
      <c r="C31" s="280" t="s">
        <v>523</v>
      </c>
      <c r="D31">
        <v>2</v>
      </c>
      <c r="E31" s="300">
        <v>0</v>
      </c>
      <c r="F31" s="86">
        <f>E31*D31</f>
        <v>0</v>
      </c>
      <c r="G31" s="86">
        <f>D31</f>
        <v>2</v>
      </c>
      <c r="H31" s="302">
        <v>0</v>
      </c>
      <c r="I31">
        <f t="shared" si="2"/>
        <v>0</v>
      </c>
      <c r="J31" s="86">
        <f>I31+F31</f>
        <v>0</v>
      </c>
    </row>
    <row r="32" spans="1:10" x14ac:dyDescent="0.2">
      <c r="A32" s="278" t="s">
        <v>627</v>
      </c>
      <c r="B32" t="s">
        <v>628</v>
      </c>
      <c r="C32" s="280" t="s">
        <v>523</v>
      </c>
      <c r="D32">
        <v>2</v>
      </c>
      <c r="E32" s="300">
        <v>0</v>
      </c>
      <c r="F32" s="86">
        <f>E32*D32</f>
        <v>0</v>
      </c>
      <c r="G32" s="86">
        <f>D32</f>
        <v>2</v>
      </c>
      <c r="H32" s="302">
        <v>0</v>
      </c>
      <c r="I32">
        <f>H32*G32</f>
        <v>0</v>
      </c>
      <c r="J32" s="86">
        <f>I32+F32</f>
        <v>0</v>
      </c>
    </row>
    <row r="33" spans="1:10" x14ac:dyDescent="0.2">
      <c r="A33" s="278"/>
      <c r="B33" t="s">
        <v>629</v>
      </c>
      <c r="C33" s="280" t="s">
        <v>523</v>
      </c>
      <c r="D33">
        <v>44</v>
      </c>
      <c r="E33" s="300">
        <v>0</v>
      </c>
      <c r="F33" s="86">
        <f>E33*D33</f>
        <v>0</v>
      </c>
      <c r="G33" s="86">
        <v>0</v>
      </c>
      <c r="H33" s="86">
        <v>0</v>
      </c>
      <c r="I33">
        <f t="shared" si="2"/>
        <v>0</v>
      </c>
      <c r="J33" s="86">
        <f>I33+F33</f>
        <v>0</v>
      </c>
    </row>
    <row r="34" spans="1:10" x14ac:dyDescent="0.2">
      <c r="A34" s="278"/>
      <c r="C34" s="280"/>
      <c r="E34" s="281"/>
      <c r="F34" s="86"/>
      <c r="G34" s="86"/>
      <c r="H34" s="86"/>
      <c r="I34">
        <f t="shared" si="2"/>
        <v>0</v>
      </c>
      <c r="J34" s="86"/>
    </row>
    <row r="35" spans="1:10" s="294" customFormat="1" x14ac:dyDescent="0.2">
      <c r="A35" s="293"/>
      <c r="B35" s="294" t="s">
        <v>630</v>
      </c>
      <c r="C35" s="295" t="s">
        <v>523</v>
      </c>
      <c r="D35" s="294">
        <v>1</v>
      </c>
      <c r="E35" s="304">
        <v>0</v>
      </c>
      <c r="F35" s="297">
        <f>E35*D35</f>
        <v>0</v>
      </c>
      <c r="G35" s="297">
        <f>D35</f>
        <v>1</v>
      </c>
      <c r="H35" s="305">
        <v>0</v>
      </c>
      <c r="I35">
        <f t="shared" si="2"/>
        <v>0</v>
      </c>
      <c r="J35" s="297">
        <f>I35+F35</f>
        <v>0</v>
      </c>
    </row>
    <row r="36" spans="1:10" s="294" customFormat="1" x14ac:dyDescent="0.2">
      <c r="A36" s="293"/>
      <c r="C36" s="295"/>
      <c r="E36" s="296"/>
      <c r="F36" s="297"/>
      <c r="G36" s="297"/>
      <c r="H36" s="297"/>
      <c r="I36">
        <f t="shared" si="2"/>
        <v>0</v>
      </c>
      <c r="J36" s="297"/>
    </row>
    <row r="37" spans="1:10" s="294" customFormat="1" ht="12" x14ac:dyDescent="0.2">
      <c r="A37" s="293"/>
      <c r="B37" s="294" t="s">
        <v>631</v>
      </c>
      <c r="C37" s="295" t="s">
        <v>523</v>
      </c>
      <c r="D37" s="294">
        <v>3</v>
      </c>
      <c r="E37" s="304">
        <v>0</v>
      </c>
      <c r="F37" s="297">
        <f>E37*D37</f>
        <v>0</v>
      </c>
      <c r="G37" s="297">
        <v>0</v>
      </c>
      <c r="H37" s="297">
        <v>0</v>
      </c>
      <c r="I37" s="294">
        <f>H37*G37</f>
        <v>0</v>
      </c>
      <c r="J37" s="297">
        <f>I37+F37</f>
        <v>0</v>
      </c>
    </row>
    <row r="38" spans="1:10" x14ac:dyDescent="0.2">
      <c r="A38" s="278"/>
      <c r="C38" s="280"/>
      <c r="E38" s="281"/>
      <c r="F38" s="86"/>
      <c r="G38" s="291"/>
      <c r="H38" s="292"/>
      <c r="J38" s="86"/>
    </row>
    <row r="39" spans="1:10" x14ac:dyDescent="0.2">
      <c r="A39" s="278"/>
      <c r="B39" t="s">
        <v>632</v>
      </c>
      <c r="C39" s="280"/>
      <c r="E39" s="281"/>
      <c r="F39" s="86">
        <f>SUM(F11:F38)</f>
        <v>0</v>
      </c>
      <c r="G39" s="86"/>
      <c r="H39" s="86"/>
      <c r="I39" s="86">
        <f>SUM(I11:I38)</f>
        <v>0</v>
      </c>
      <c r="J39" s="86">
        <f>SUM(J11:J38)</f>
        <v>0</v>
      </c>
    </row>
    <row r="40" spans="1:10" x14ac:dyDescent="0.2">
      <c r="A40" s="298"/>
      <c r="B40" t="s">
        <v>633</v>
      </c>
      <c r="C40" t="s">
        <v>0</v>
      </c>
      <c r="D40">
        <v>8</v>
      </c>
      <c r="E40" s="86"/>
      <c r="F40" s="86"/>
      <c r="G40" s="281"/>
      <c r="H40" s="282"/>
      <c r="I40" s="86">
        <f>D40/100*I39</f>
        <v>0</v>
      </c>
      <c r="J40" t="s">
        <v>594</v>
      </c>
    </row>
    <row r="41" spans="1:10" x14ac:dyDescent="0.2">
      <c r="A41" s="278"/>
      <c r="B41" t="s">
        <v>634</v>
      </c>
      <c r="C41" s="280"/>
      <c r="E41" s="86"/>
      <c r="F41" s="86"/>
      <c r="G41" s="281"/>
      <c r="H41" s="282"/>
      <c r="I41" s="281">
        <f>I39+I40</f>
        <v>0</v>
      </c>
      <c r="J41" t="s">
        <v>594</v>
      </c>
    </row>
    <row r="42" spans="1:10" x14ac:dyDescent="0.2">
      <c r="A42" s="278"/>
      <c r="B42" s="28" t="s">
        <v>635</v>
      </c>
      <c r="C42" s="280"/>
      <c r="E42" s="86"/>
      <c r="F42" s="86"/>
      <c r="G42" s="281"/>
      <c r="H42" s="282"/>
      <c r="J42" s="299">
        <f>I41+F39</f>
        <v>0</v>
      </c>
    </row>
    <row r="43" spans="1:10" x14ac:dyDescent="0.2">
      <c r="A43" s="278"/>
      <c r="C43" s="280"/>
      <c r="E43" s="86"/>
      <c r="F43" s="86"/>
      <c r="G43" s="281"/>
      <c r="H43" s="282"/>
    </row>
    <row r="44" spans="1:10" x14ac:dyDescent="0.2">
      <c r="A44" s="278"/>
      <c r="B44" s="28" t="s">
        <v>636</v>
      </c>
      <c r="C44" s="280"/>
      <c r="E44" s="86"/>
      <c r="F44" s="86"/>
      <c r="G44" s="281"/>
      <c r="H44" s="282"/>
      <c r="J44" s="299"/>
    </row>
    <row r="45" spans="1:10" x14ac:dyDescent="0.2">
      <c r="A45" s="278" t="s">
        <v>567</v>
      </c>
      <c r="B45" t="s">
        <v>637</v>
      </c>
      <c r="C45" s="280" t="s">
        <v>572</v>
      </c>
      <c r="D45">
        <v>4</v>
      </c>
      <c r="E45" s="300">
        <v>0</v>
      </c>
      <c r="F45" s="86">
        <f>D45*E45</f>
        <v>0</v>
      </c>
      <c r="G45" s="86">
        <v>0</v>
      </c>
      <c r="H45" s="282"/>
      <c r="J45" s="86">
        <f>F45</f>
        <v>0</v>
      </c>
    </row>
    <row r="46" spans="1:10" x14ac:dyDescent="0.2">
      <c r="A46" s="278" t="s">
        <v>567</v>
      </c>
      <c r="B46" t="s">
        <v>638</v>
      </c>
      <c r="C46" s="280" t="s">
        <v>572</v>
      </c>
      <c r="D46">
        <v>4</v>
      </c>
      <c r="E46" s="300">
        <v>0</v>
      </c>
      <c r="F46" s="86">
        <f>D46*E46</f>
        <v>0</v>
      </c>
      <c r="G46" s="86">
        <v>0</v>
      </c>
      <c r="H46" s="282"/>
      <c r="J46" s="86">
        <f>F46</f>
        <v>0</v>
      </c>
    </row>
    <row r="47" spans="1:10" x14ac:dyDescent="0.2">
      <c r="A47" s="278" t="s">
        <v>567</v>
      </c>
      <c r="B47" t="s">
        <v>639</v>
      </c>
      <c r="C47" s="280" t="s">
        <v>572</v>
      </c>
      <c r="D47">
        <v>8</v>
      </c>
      <c r="E47" s="300">
        <v>0</v>
      </c>
      <c r="F47" s="86">
        <f>D47*E47</f>
        <v>0</v>
      </c>
      <c r="G47" s="86">
        <v>0</v>
      </c>
      <c r="H47" s="282"/>
      <c r="J47" s="86">
        <f>F47</f>
        <v>0</v>
      </c>
    </row>
    <row r="48" spans="1:10" x14ac:dyDescent="0.2">
      <c r="A48" s="278" t="s">
        <v>567</v>
      </c>
      <c r="B48" t="s">
        <v>640</v>
      </c>
      <c r="C48" s="280" t="s">
        <v>572</v>
      </c>
      <c r="D48">
        <v>8</v>
      </c>
      <c r="E48" s="300">
        <v>0</v>
      </c>
      <c r="F48" s="86">
        <f>D48*E48</f>
        <v>0</v>
      </c>
      <c r="G48" s="86">
        <v>0</v>
      </c>
      <c r="H48" s="282"/>
      <c r="J48" s="86">
        <f>F48</f>
        <v>0</v>
      </c>
    </row>
    <row r="49" spans="1:10" x14ac:dyDescent="0.2">
      <c r="A49" s="278" t="s">
        <v>567</v>
      </c>
      <c r="B49" t="s">
        <v>641</v>
      </c>
      <c r="C49" s="280" t="s">
        <v>572</v>
      </c>
      <c r="D49">
        <v>10</v>
      </c>
      <c r="E49" s="302">
        <v>0</v>
      </c>
      <c r="F49" s="86">
        <f>E49*D49</f>
        <v>0</v>
      </c>
      <c r="G49" s="281">
        <v>0</v>
      </c>
      <c r="H49" s="282"/>
      <c r="J49" s="86">
        <f>F49</f>
        <v>0</v>
      </c>
    </row>
    <row r="50" spans="1:10" x14ac:dyDescent="0.2">
      <c r="A50" s="278"/>
      <c r="B50" s="28" t="s">
        <v>642</v>
      </c>
      <c r="C50" s="280"/>
      <c r="E50" s="86"/>
      <c r="F50" s="86"/>
      <c r="G50" s="281"/>
      <c r="H50" s="282"/>
      <c r="J50" s="299">
        <f>J45+J46+J47+J48+J49</f>
        <v>0</v>
      </c>
    </row>
  </sheetData>
  <mergeCells count="2">
    <mergeCell ref="E8:F8"/>
    <mergeCell ref="G8:I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C7FF7-3CE9-467F-B25A-965CC5167698}">
  <dimension ref="B2:M84"/>
  <sheetViews>
    <sheetView workbookViewId="0">
      <selection activeCell="I44" sqref="I44"/>
    </sheetView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</cols>
  <sheetData>
    <row r="2" spans="2:13" s="231" customFormat="1" ht="6.95" customHeight="1" x14ac:dyDescent="0.2">
      <c r="B2" s="237"/>
      <c r="C2" s="238"/>
      <c r="D2" s="238"/>
      <c r="E2" s="238"/>
      <c r="F2" s="238"/>
      <c r="G2" s="238"/>
      <c r="H2" s="238"/>
      <c r="I2" s="238"/>
      <c r="J2" s="238"/>
      <c r="K2" s="238"/>
      <c r="L2" s="232"/>
    </row>
    <row r="3" spans="2:13" s="231" customFormat="1" ht="24.95" customHeight="1" x14ac:dyDescent="0.2">
      <c r="B3" s="232"/>
      <c r="C3" s="229" t="s">
        <v>374</v>
      </c>
      <c r="L3" s="232"/>
    </row>
    <row r="4" spans="2:13" s="231" customFormat="1" ht="6.95" customHeight="1" x14ac:dyDescent="0.2">
      <c r="B4" s="232"/>
      <c r="L4" s="232"/>
    </row>
    <row r="5" spans="2:13" s="231" customFormat="1" ht="12" customHeight="1" x14ac:dyDescent="0.2">
      <c r="B5" s="232"/>
      <c r="C5" s="230" t="s">
        <v>24</v>
      </c>
      <c r="L5" s="232"/>
    </row>
    <row r="6" spans="2:13" s="231" customFormat="1" ht="26.25" customHeight="1" x14ac:dyDescent="0.2">
      <c r="B6" s="232"/>
      <c r="E6" s="358" t="s">
        <v>119</v>
      </c>
      <c r="F6" s="359"/>
      <c r="G6" s="359"/>
      <c r="H6" s="359"/>
      <c r="L6" s="232"/>
    </row>
    <row r="7" spans="2:13" s="231" customFormat="1" ht="12" customHeight="1" x14ac:dyDescent="0.2">
      <c r="B7" s="232"/>
      <c r="C7" s="230" t="s">
        <v>366</v>
      </c>
      <c r="L7" s="232"/>
    </row>
    <row r="8" spans="2:13" s="231" customFormat="1" ht="16.5" customHeight="1" x14ac:dyDescent="0.2">
      <c r="B8" s="232"/>
      <c r="E8" s="360" t="s">
        <v>578</v>
      </c>
      <c r="F8" s="361"/>
      <c r="G8" s="361"/>
      <c r="H8" s="361"/>
      <c r="L8" s="232"/>
    </row>
    <row r="9" spans="2:13" s="231" customFormat="1" ht="6.95" customHeight="1" x14ac:dyDescent="0.2">
      <c r="B9" s="232"/>
      <c r="L9" s="232"/>
    </row>
    <row r="10" spans="2:13" s="231" customFormat="1" ht="12" customHeight="1" x14ac:dyDescent="0.2">
      <c r="B10" s="232"/>
      <c r="C10" s="230" t="s">
        <v>367</v>
      </c>
      <c r="F10" s="233" t="s">
        <v>368</v>
      </c>
      <c r="I10" s="230" t="s">
        <v>369</v>
      </c>
      <c r="J10" s="234">
        <v>45548</v>
      </c>
      <c r="L10" s="232"/>
    </row>
    <row r="11" spans="2:13" s="231" customFormat="1" ht="6.95" customHeight="1" x14ac:dyDescent="0.2">
      <c r="B11" s="232"/>
      <c r="L11" s="232"/>
    </row>
    <row r="12" spans="2:13" s="231" customFormat="1" ht="15.2" customHeight="1" x14ac:dyDescent="0.2">
      <c r="B12" s="232"/>
      <c r="C12" s="230" t="s">
        <v>370</v>
      </c>
      <c r="F12" s="233" t="s">
        <v>120</v>
      </c>
      <c r="I12" s="230" t="s">
        <v>21</v>
      </c>
      <c r="J12" s="239" t="s">
        <v>89</v>
      </c>
      <c r="L12" s="232"/>
    </row>
    <row r="13" spans="2:13" s="231" customFormat="1" ht="15.2" customHeight="1" x14ac:dyDescent="0.2">
      <c r="B13" s="232"/>
      <c r="C13" s="230" t="s">
        <v>20</v>
      </c>
      <c r="F13" s="233" t="s">
        <v>88</v>
      </c>
      <c r="I13" s="230" t="s">
        <v>371</v>
      </c>
      <c r="J13" s="239" t="s">
        <v>372</v>
      </c>
      <c r="L13" s="232"/>
    </row>
    <row r="14" spans="2:13" s="231" customFormat="1" ht="10.35" customHeight="1" x14ac:dyDescent="0.2">
      <c r="B14" s="232"/>
      <c r="L14" s="232"/>
    </row>
    <row r="15" spans="2:13" s="240" customFormat="1" ht="29.25" customHeight="1" x14ac:dyDescent="0.2">
      <c r="B15" s="241"/>
      <c r="C15" s="242" t="s">
        <v>375</v>
      </c>
      <c r="D15" s="243" t="s">
        <v>376</v>
      </c>
      <c r="E15" s="243" t="s">
        <v>377</v>
      </c>
      <c r="F15" s="243" t="s">
        <v>378</v>
      </c>
      <c r="G15" s="243" t="s">
        <v>60</v>
      </c>
      <c r="H15" s="243" t="s">
        <v>379</v>
      </c>
      <c r="I15" s="243" t="s">
        <v>380</v>
      </c>
      <c r="J15" s="244" t="s">
        <v>373</v>
      </c>
      <c r="K15" s="245" t="s">
        <v>381</v>
      </c>
      <c r="L15" s="241"/>
      <c r="M15" s="246" t="s">
        <v>81</v>
      </c>
    </row>
    <row r="16" spans="2:13" s="231" customFormat="1" ht="22.9" customHeight="1" x14ac:dyDescent="0.25">
      <c r="B16" s="232"/>
      <c r="C16" s="247" t="s">
        <v>382</v>
      </c>
      <c r="J16" s="248">
        <f>SUM(J17+J80+J82)</f>
        <v>0</v>
      </c>
      <c r="L16" s="232"/>
      <c r="M16" s="249"/>
    </row>
    <row r="17" spans="2:13" s="250" customFormat="1" ht="25.9" customHeight="1" x14ac:dyDescent="0.2">
      <c r="B17" s="251"/>
      <c r="D17" s="252" t="s">
        <v>383</v>
      </c>
      <c r="E17" s="253" t="s">
        <v>27</v>
      </c>
      <c r="F17" s="253" t="s">
        <v>384</v>
      </c>
      <c r="J17" s="254">
        <f>SUM(J18+J33+J48+J77)</f>
        <v>0</v>
      </c>
      <c r="L17" s="251"/>
      <c r="M17" s="255"/>
    </row>
    <row r="18" spans="2:13" s="250" customFormat="1" ht="22.9" customHeight="1" x14ac:dyDescent="0.2">
      <c r="B18" s="251"/>
      <c r="D18" s="252" t="s">
        <v>383</v>
      </c>
      <c r="E18" s="256" t="s">
        <v>385</v>
      </c>
      <c r="F18" s="256" t="s">
        <v>386</v>
      </c>
      <c r="J18" s="257">
        <f>SUM(J19:J32)</f>
        <v>0</v>
      </c>
      <c r="L18" s="251"/>
      <c r="M18" s="255"/>
    </row>
    <row r="19" spans="2:13" s="231" customFormat="1" ht="16.5" customHeight="1" x14ac:dyDescent="0.2">
      <c r="B19" s="232"/>
      <c r="C19" s="258" t="s">
        <v>387</v>
      </c>
      <c r="D19" s="258" t="s">
        <v>388</v>
      </c>
      <c r="E19" s="259" t="s">
        <v>389</v>
      </c>
      <c r="F19" s="260" t="s">
        <v>390</v>
      </c>
      <c r="G19" s="261" t="s">
        <v>86</v>
      </c>
      <c r="H19" s="262">
        <v>4</v>
      </c>
      <c r="I19" s="276">
        <v>0</v>
      </c>
      <c r="J19" s="263">
        <f t="shared" ref="J19:J32" si="0">ROUND(I19*H19,2)</f>
        <v>0</v>
      </c>
      <c r="K19" s="264"/>
      <c r="L19" s="232"/>
      <c r="M19" s="265" t="s">
        <v>81</v>
      </c>
    </row>
    <row r="20" spans="2:13" s="231" customFormat="1" ht="16.5" customHeight="1" x14ac:dyDescent="0.2">
      <c r="B20" s="232"/>
      <c r="C20" s="258" t="s">
        <v>392</v>
      </c>
      <c r="D20" s="258" t="s">
        <v>388</v>
      </c>
      <c r="E20" s="259" t="s">
        <v>393</v>
      </c>
      <c r="F20" s="260" t="s">
        <v>394</v>
      </c>
      <c r="G20" s="261" t="s">
        <v>85</v>
      </c>
      <c r="H20" s="262">
        <v>5</v>
      </c>
      <c r="I20" s="276">
        <v>0</v>
      </c>
      <c r="J20" s="263">
        <f t="shared" si="0"/>
        <v>0</v>
      </c>
      <c r="K20" s="264"/>
      <c r="L20" s="232"/>
      <c r="M20" s="265" t="s">
        <v>81</v>
      </c>
    </row>
    <row r="21" spans="2:13" s="231" customFormat="1" ht="16.5" customHeight="1" x14ac:dyDescent="0.2">
      <c r="B21" s="232"/>
      <c r="C21" s="258" t="s">
        <v>97</v>
      </c>
      <c r="D21" s="258" t="s">
        <v>388</v>
      </c>
      <c r="E21" s="259" t="s">
        <v>395</v>
      </c>
      <c r="F21" s="260" t="s">
        <v>396</v>
      </c>
      <c r="G21" s="261" t="s">
        <v>85</v>
      </c>
      <c r="H21" s="262">
        <v>6</v>
      </c>
      <c r="I21" s="276">
        <v>0</v>
      </c>
      <c r="J21" s="263">
        <f t="shared" si="0"/>
        <v>0</v>
      </c>
      <c r="K21" s="264"/>
      <c r="L21" s="232"/>
      <c r="M21" s="265" t="s">
        <v>81</v>
      </c>
    </row>
    <row r="22" spans="2:13" s="231" customFormat="1" ht="16.5" customHeight="1" x14ac:dyDescent="0.2">
      <c r="B22" s="232"/>
      <c r="C22" s="258" t="s">
        <v>397</v>
      </c>
      <c r="D22" s="258" t="s">
        <v>388</v>
      </c>
      <c r="E22" s="259" t="s">
        <v>398</v>
      </c>
      <c r="F22" s="260" t="s">
        <v>399</v>
      </c>
      <c r="G22" s="261" t="s">
        <v>85</v>
      </c>
      <c r="H22" s="262">
        <v>6</v>
      </c>
      <c r="I22" s="276">
        <v>0</v>
      </c>
      <c r="J22" s="263">
        <f t="shared" si="0"/>
        <v>0</v>
      </c>
      <c r="K22" s="264"/>
      <c r="L22" s="232"/>
      <c r="M22" s="265" t="s">
        <v>81</v>
      </c>
    </row>
    <row r="23" spans="2:13" s="231" customFormat="1" ht="16.5" customHeight="1" x14ac:dyDescent="0.2">
      <c r="B23" s="232"/>
      <c r="C23" s="258" t="s">
        <v>400</v>
      </c>
      <c r="D23" s="258" t="s">
        <v>388</v>
      </c>
      <c r="E23" s="259" t="s">
        <v>401</v>
      </c>
      <c r="F23" s="260" t="s">
        <v>402</v>
      </c>
      <c r="G23" s="261" t="s">
        <v>86</v>
      </c>
      <c r="H23" s="262">
        <v>5</v>
      </c>
      <c r="I23" s="276">
        <v>0</v>
      </c>
      <c r="J23" s="263">
        <f t="shared" si="0"/>
        <v>0</v>
      </c>
      <c r="K23" s="264"/>
      <c r="L23" s="232"/>
      <c r="M23" s="265" t="s">
        <v>81</v>
      </c>
    </row>
    <row r="24" spans="2:13" s="231" customFormat="1" ht="16.5" customHeight="1" x14ac:dyDescent="0.2">
      <c r="B24" s="232"/>
      <c r="C24" s="258" t="s">
        <v>403</v>
      </c>
      <c r="D24" s="258" t="s">
        <v>388</v>
      </c>
      <c r="E24" s="259" t="s">
        <v>404</v>
      </c>
      <c r="F24" s="260" t="s">
        <v>405</v>
      </c>
      <c r="G24" s="261" t="s">
        <v>86</v>
      </c>
      <c r="H24" s="262">
        <v>12</v>
      </c>
      <c r="I24" s="276">
        <v>0</v>
      </c>
      <c r="J24" s="263">
        <f t="shared" si="0"/>
        <v>0</v>
      </c>
      <c r="K24" s="264"/>
      <c r="L24" s="232"/>
      <c r="M24" s="265" t="s">
        <v>81</v>
      </c>
    </row>
    <row r="25" spans="2:13" s="231" customFormat="1" ht="16.5" customHeight="1" x14ac:dyDescent="0.2">
      <c r="B25" s="232"/>
      <c r="C25" s="258" t="s">
        <v>406</v>
      </c>
      <c r="D25" s="258" t="s">
        <v>388</v>
      </c>
      <c r="E25" s="259" t="s">
        <v>407</v>
      </c>
      <c r="F25" s="260" t="s">
        <v>408</v>
      </c>
      <c r="G25" s="261" t="s">
        <v>86</v>
      </c>
      <c r="H25" s="262">
        <v>3</v>
      </c>
      <c r="I25" s="276">
        <v>0</v>
      </c>
      <c r="J25" s="263">
        <f t="shared" si="0"/>
        <v>0</v>
      </c>
      <c r="K25" s="264"/>
      <c r="L25" s="232"/>
      <c r="M25" s="265" t="s">
        <v>81</v>
      </c>
    </row>
    <row r="26" spans="2:13" s="231" customFormat="1" ht="16.5" customHeight="1" x14ac:dyDescent="0.2">
      <c r="B26" s="232"/>
      <c r="C26" s="258" t="s">
        <v>409</v>
      </c>
      <c r="D26" s="258" t="s">
        <v>388</v>
      </c>
      <c r="E26" s="259" t="s">
        <v>410</v>
      </c>
      <c r="F26" s="260" t="s">
        <v>411</v>
      </c>
      <c r="G26" s="261" t="s">
        <v>86</v>
      </c>
      <c r="H26" s="262">
        <v>5</v>
      </c>
      <c r="I26" s="276">
        <v>0</v>
      </c>
      <c r="J26" s="263">
        <f t="shared" si="0"/>
        <v>0</v>
      </c>
      <c r="K26" s="264"/>
      <c r="L26" s="232"/>
      <c r="M26" s="265" t="s">
        <v>81</v>
      </c>
    </row>
    <row r="27" spans="2:13" s="231" customFormat="1" ht="16.5" customHeight="1" x14ac:dyDescent="0.2">
      <c r="B27" s="232"/>
      <c r="C27" s="258" t="s">
        <v>412</v>
      </c>
      <c r="D27" s="258" t="s">
        <v>388</v>
      </c>
      <c r="E27" s="259" t="s">
        <v>413</v>
      </c>
      <c r="F27" s="260" t="s">
        <v>414</v>
      </c>
      <c r="G27" s="261" t="s">
        <v>85</v>
      </c>
      <c r="H27" s="262">
        <v>3</v>
      </c>
      <c r="I27" s="276">
        <v>0</v>
      </c>
      <c r="J27" s="263">
        <f t="shared" si="0"/>
        <v>0</v>
      </c>
      <c r="K27" s="264"/>
      <c r="L27" s="232"/>
      <c r="M27" s="265" t="s">
        <v>81</v>
      </c>
    </row>
    <row r="28" spans="2:13" s="231" customFormat="1" ht="16.5" customHeight="1" x14ac:dyDescent="0.2">
      <c r="B28" s="232"/>
      <c r="C28" s="258" t="s">
        <v>415</v>
      </c>
      <c r="D28" s="258" t="s">
        <v>388</v>
      </c>
      <c r="E28" s="259" t="s">
        <v>416</v>
      </c>
      <c r="F28" s="260" t="s">
        <v>417</v>
      </c>
      <c r="G28" s="261" t="s">
        <v>85</v>
      </c>
      <c r="H28" s="262">
        <v>3</v>
      </c>
      <c r="I28" s="276">
        <v>0</v>
      </c>
      <c r="J28" s="263">
        <f t="shared" si="0"/>
        <v>0</v>
      </c>
      <c r="K28" s="264"/>
      <c r="L28" s="232"/>
      <c r="M28" s="265" t="s">
        <v>81</v>
      </c>
    </row>
    <row r="29" spans="2:13" s="231" customFormat="1" ht="21.75" customHeight="1" x14ac:dyDescent="0.2">
      <c r="B29" s="232"/>
      <c r="C29" s="258" t="s">
        <v>418</v>
      </c>
      <c r="D29" s="258" t="s">
        <v>388</v>
      </c>
      <c r="E29" s="259" t="s">
        <v>419</v>
      </c>
      <c r="F29" s="260" t="s">
        <v>420</v>
      </c>
      <c r="G29" s="261" t="s">
        <v>85</v>
      </c>
      <c r="H29" s="262">
        <v>5</v>
      </c>
      <c r="I29" s="276">
        <v>0</v>
      </c>
      <c r="J29" s="263">
        <f t="shared" si="0"/>
        <v>0</v>
      </c>
      <c r="K29" s="264"/>
      <c r="L29" s="232"/>
      <c r="M29" s="265" t="s">
        <v>81</v>
      </c>
    </row>
    <row r="30" spans="2:13" s="231" customFormat="1" ht="24.2" customHeight="1" x14ac:dyDescent="0.2">
      <c r="B30" s="232"/>
      <c r="C30" s="258" t="s">
        <v>421</v>
      </c>
      <c r="D30" s="258" t="s">
        <v>388</v>
      </c>
      <c r="E30" s="259" t="s">
        <v>422</v>
      </c>
      <c r="F30" s="260" t="s">
        <v>423</v>
      </c>
      <c r="G30" s="261" t="s">
        <v>85</v>
      </c>
      <c r="H30" s="262">
        <v>1</v>
      </c>
      <c r="I30" s="276">
        <v>0</v>
      </c>
      <c r="J30" s="263">
        <f t="shared" si="0"/>
        <v>0</v>
      </c>
      <c r="K30" s="264"/>
      <c r="L30" s="232"/>
      <c r="M30" s="265" t="s">
        <v>81</v>
      </c>
    </row>
    <row r="31" spans="2:13" s="231" customFormat="1" ht="21.75" customHeight="1" x14ac:dyDescent="0.2">
      <c r="B31" s="232"/>
      <c r="C31" s="258" t="s">
        <v>424</v>
      </c>
      <c r="D31" s="258" t="s">
        <v>388</v>
      </c>
      <c r="E31" s="259" t="s">
        <v>425</v>
      </c>
      <c r="F31" s="260" t="s">
        <v>426</v>
      </c>
      <c r="G31" s="261" t="s">
        <v>86</v>
      </c>
      <c r="H31" s="262">
        <v>20</v>
      </c>
      <c r="I31" s="276">
        <v>0</v>
      </c>
      <c r="J31" s="263">
        <f t="shared" si="0"/>
        <v>0</v>
      </c>
      <c r="K31" s="264"/>
      <c r="L31" s="232"/>
      <c r="M31" s="265" t="s">
        <v>81</v>
      </c>
    </row>
    <row r="32" spans="2:13" s="231" customFormat="1" ht="24.2" customHeight="1" x14ac:dyDescent="0.2">
      <c r="B32" s="232"/>
      <c r="C32" s="258" t="s">
        <v>427</v>
      </c>
      <c r="D32" s="258" t="s">
        <v>388</v>
      </c>
      <c r="E32" s="259" t="s">
        <v>428</v>
      </c>
      <c r="F32" s="260" t="s">
        <v>429</v>
      </c>
      <c r="G32" s="261" t="s">
        <v>83</v>
      </c>
      <c r="H32" s="262">
        <v>0.108</v>
      </c>
      <c r="I32" s="276">
        <v>0</v>
      </c>
      <c r="J32" s="263">
        <f t="shared" si="0"/>
        <v>0</v>
      </c>
      <c r="K32" s="264"/>
      <c r="L32" s="232"/>
      <c r="M32" s="265" t="s">
        <v>81</v>
      </c>
    </row>
    <row r="33" spans="2:13" s="250" customFormat="1" ht="22.9" customHeight="1" x14ac:dyDescent="0.2">
      <c r="B33" s="251"/>
      <c r="D33" s="252" t="s">
        <v>383</v>
      </c>
      <c r="E33" s="256" t="s">
        <v>430</v>
      </c>
      <c r="F33" s="256" t="s">
        <v>431</v>
      </c>
      <c r="J33" s="257">
        <f>SUM(J34:J47)</f>
        <v>0</v>
      </c>
      <c r="L33" s="251"/>
      <c r="M33" s="255"/>
    </row>
    <row r="34" spans="2:13" s="231" customFormat="1" ht="16.5" customHeight="1" x14ac:dyDescent="0.2">
      <c r="B34" s="232"/>
      <c r="C34" s="258" t="s">
        <v>432</v>
      </c>
      <c r="D34" s="258" t="s">
        <v>388</v>
      </c>
      <c r="E34" s="259" t="s">
        <v>433</v>
      </c>
      <c r="F34" s="260" t="s">
        <v>434</v>
      </c>
      <c r="G34" s="261" t="s">
        <v>86</v>
      </c>
      <c r="H34" s="262">
        <v>20</v>
      </c>
      <c r="I34" s="276">
        <v>0</v>
      </c>
      <c r="J34" s="263">
        <f t="shared" ref="J34:J47" si="1">ROUND(I34*H34,2)</f>
        <v>0</v>
      </c>
      <c r="K34" s="264"/>
      <c r="L34" s="232"/>
      <c r="M34" s="265" t="s">
        <v>81</v>
      </c>
    </row>
    <row r="35" spans="2:13" s="231" customFormat="1" ht="21.75" customHeight="1" x14ac:dyDescent="0.2">
      <c r="B35" s="232"/>
      <c r="C35" s="258" t="s">
        <v>435</v>
      </c>
      <c r="D35" s="258" t="s">
        <v>388</v>
      </c>
      <c r="E35" s="259" t="s">
        <v>436</v>
      </c>
      <c r="F35" s="260" t="s">
        <v>437</v>
      </c>
      <c r="G35" s="261" t="s">
        <v>85</v>
      </c>
      <c r="H35" s="262">
        <v>7</v>
      </c>
      <c r="I35" s="276">
        <v>0</v>
      </c>
      <c r="J35" s="263">
        <f t="shared" si="1"/>
        <v>0</v>
      </c>
      <c r="K35" s="264"/>
      <c r="L35" s="232"/>
      <c r="M35" s="265" t="s">
        <v>81</v>
      </c>
    </row>
    <row r="36" spans="2:13" s="231" customFormat="1" ht="24.2" customHeight="1" x14ac:dyDescent="0.2">
      <c r="B36" s="232"/>
      <c r="C36" s="258" t="s">
        <v>438</v>
      </c>
      <c r="D36" s="258" t="s">
        <v>388</v>
      </c>
      <c r="E36" s="259" t="s">
        <v>439</v>
      </c>
      <c r="F36" s="260" t="s">
        <v>440</v>
      </c>
      <c r="G36" s="261" t="s">
        <v>85</v>
      </c>
      <c r="H36" s="262">
        <v>4</v>
      </c>
      <c r="I36" s="276">
        <v>0</v>
      </c>
      <c r="J36" s="263">
        <f t="shared" si="1"/>
        <v>0</v>
      </c>
      <c r="K36" s="264"/>
      <c r="L36" s="232"/>
      <c r="M36" s="265" t="s">
        <v>81</v>
      </c>
    </row>
    <row r="37" spans="2:13" s="231" customFormat="1" ht="24.2" customHeight="1" x14ac:dyDescent="0.2">
      <c r="B37" s="232"/>
      <c r="C37" s="258" t="s">
        <v>441</v>
      </c>
      <c r="D37" s="258" t="s">
        <v>388</v>
      </c>
      <c r="E37" s="259" t="s">
        <v>442</v>
      </c>
      <c r="F37" s="260" t="s">
        <v>443</v>
      </c>
      <c r="G37" s="261" t="s">
        <v>85</v>
      </c>
      <c r="H37" s="262">
        <v>4</v>
      </c>
      <c r="I37" s="276">
        <v>0</v>
      </c>
      <c r="J37" s="263">
        <f t="shared" si="1"/>
        <v>0</v>
      </c>
      <c r="K37" s="264"/>
      <c r="L37" s="232"/>
      <c r="M37" s="265" t="s">
        <v>81</v>
      </c>
    </row>
    <row r="38" spans="2:13" s="231" customFormat="1" ht="24.2" customHeight="1" x14ac:dyDescent="0.2">
      <c r="B38" s="232"/>
      <c r="C38" s="258" t="s">
        <v>444</v>
      </c>
      <c r="D38" s="258" t="s">
        <v>388</v>
      </c>
      <c r="E38" s="259" t="s">
        <v>445</v>
      </c>
      <c r="F38" s="260" t="s">
        <v>446</v>
      </c>
      <c r="G38" s="261" t="s">
        <v>86</v>
      </c>
      <c r="H38" s="262">
        <v>12</v>
      </c>
      <c r="I38" s="276">
        <v>0</v>
      </c>
      <c r="J38" s="263">
        <f t="shared" si="1"/>
        <v>0</v>
      </c>
      <c r="K38" s="264"/>
      <c r="L38" s="232"/>
      <c r="M38" s="265" t="s">
        <v>81</v>
      </c>
    </row>
    <row r="39" spans="2:13" s="231" customFormat="1" ht="24.2" customHeight="1" x14ac:dyDescent="0.2">
      <c r="B39" s="232"/>
      <c r="C39" s="258" t="s">
        <v>447</v>
      </c>
      <c r="D39" s="258" t="s">
        <v>388</v>
      </c>
      <c r="E39" s="259" t="s">
        <v>448</v>
      </c>
      <c r="F39" s="260" t="s">
        <v>449</v>
      </c>
      <c r="G39" s="261" t="s">
        <v>86</v>
      </c>
      <c r="H39" s="262">
        <v>8</v>
      </c>
      <c r="I39" s="276">
        <v>0</v>
      </c>
      <c r="J39" s="263">
        <f t="shared" si="1"/>
        <v>0</v>
      </c>
      <c r="K39" s="264"/>
      <c r="L39" s="232"/>
      <c r="M39" s="265" t="s">
        <v>81</v>
      </c>
    </row>
    <row r="40" spans="2:13" s="231" customFormat="1" ht="37.9" customHeight="1" x14ac:dyDescent="0.2">
      <c r="B40" s="232"/>
      <c r="C40" s="258" t="s">
        <v>450</v>
      </c>
      <c r="D40" s="258" t="s">
        <v>388</v>
      </c>
      <c r="E40" s="259" t="s">
        <v>451</v>
      </c>
      <c r="F40" s="260" t="s">
        <v>452</v>
      </c>
      <c r="G40" s="261" t="s">
        <v>86</v>
      </c>
      <c r="H40" s="262">
        <v>12</v>
      </c>
      <c r="I40" s="276">
        <v>0</v>
      </c>
      <c r="J40" s="263">
        <f t="shared" si="1"/>
        <v>0</v>
      </c>
      <c r="K40" s="264"/>
      <c r="L40" s="232"/>
      <c r="M40" s="265" t="s">
        <v>81</v>
      </c>
    </row>
    <row r="41" spans="2:13" s="231" customFormat="1" ht="37.9" customHeight="1" x14ac:dyDescent="0.2">
      <c r="B41" s="232"/>
      <c r="C41" s="258" t="s">
        <v>453</v>
      </c>
      <c r="D41" s="258" t="s">
        <v>388</v>
      </c>
      <c r="E41" s="259" t="s">
        <v>454</v>
      </c>
      <c r="F41" s="260" t="s">
        <v>455</v>
      </c>
      <c r="G41" s="261" t="s">
        <v>86</v>
      </c>
      <c r="H41" s="262">
        <v>8</v>
      </c>
      <c r="I41" s="276">
        <v>0</v>
      </c>
      <c r="J41" s="263">
        <f t="shared" si="1"/>
        <v>0</v>
      </c>
      <c r="K41" s="264"/>
      <c r="L41" s="232"/>
      <c r="M41" s="265" t="s">
        <v>81</v>
      </c>
    </row>
    <row r="42" spans="2:13" s="231" customFormat="1" ht="16.5" customHeight="1" x14ac:dyDescent="0.2">
      <c r="B42" s="232"/>
      <c r="C42" s="258" t="s">
        <v>456</v>
      </c>
      <c r="D42" s="258" t="s">
        <v>388</v>
      </c>
      <c r="E42" s="259" t="s">
        <v>457</v>
      </c>
      <c r="F42" s="260" t="s">
        <v>458</v>
      </c>
      <c r="G42" s="261" t="s">
        <v>85</v>
      </c>
      <c r="H42" s="262">
        <v>14</v>
      </c>
      <c r="I42" s="276">
        <v>0</v>
      </c>
      <c r="J42" s="263">
        <f t="shared" si="1"/>
        <v>0</v>
      </c>
      <c r="K42" s="264"/>
      <c r="L42" s="232"/>
      <c r="M42" s="265" t="s">
        <v>81</v>
      </c>
    </row>
    <row r="43" spans="2:13" s="231" customFormat="1" ht="24.2" customHeight="1" x14ac:dyDescent="0.2">
      <c r="B43" s="232"/>
      <c r="C43" s="258" t="s">
        <v>459</v>
      </c>
      <c r="D43" s="258" t="s">
        <v>388</v>
      </c>
      <c r="E43" s="259" t="s">
        <v>460</v>
      </c>
      <c r="F43" s="260" t="s">
        <v>461</v>
      </c>
      <c r="G43" s="261" t="s">
        <v>85</v>
      </c>
      <c r="H43" s="262">
        <v>2</v>
      </c>
      <c r="I43" s="276">
        <v>0</v>
      </c>
      <c r="J43" s="263">
        <f t="shared" si="1"/>
        <v>0</v>
      </c>
      <c r="K43" s="264"/>
      <c r="L43" s="232"/>
      <c r="M43" s="265" t="s">
        <v>81</v>
      </c>
    </row>
    <row r="44" spans="2:13" s="231" customFormat="1" ht="21.75" customHeight="1" x14ac:dyDescent="0.2">
      <c r="B44" s="232"/>
      <c r="C44" s="258" t="s">
        <v>462</v>
      </c>
      <c r="D44" s="258" t="s">
        <v>388</v>
      </c>
      <c r="E44" s="259" t="s">
        <v>463</v>
      </c>
      <c r="F44" s="260" t="s">
        <v>464</v>
      </c>
      <c r="G44" s="261" t="s">
        <v>85</v>
      </c>
      <c r="H44" s="262">
        <v>14</v>
      </c>
      <c r="I44" s="276">
        <v>0</v>
      </c>
      <c r="J44" s="263">
        <f t="shared" si="1"/>
        <v>0</v>
      </c>
      <c r="K44" s="264"/>
      <c r="L44" s="232"/>
      <c r="M44" s="265" t="s">
        <v>81</v>
      </c>
    </row>
    <row r="45" spans="2:13" s="231" customFormat="1" ht="21.75" customHeight="1" x14ac:dyDescent="0.2">
      <c r="B45" s="232"/>
      <c r="C45" s="258" t="s">
        <v>465</v>
      </c>
      <c r="D45" s="258" t="s">
        <v>388</v>
      </c>
      <c r="E45" s="259" t="s">
        <v>466</v>
      </c>
      <c r="F45" s="260" t="s">
        <v>467</v>
      </c>
      <c r="G45" s="261" t="s">
        <v>86</v>
      </c>
      <c r="H45" s="262">
        <v>20</v>
      </c>
      <c r="I45" s="276">
        <v>0</v>
      </c>
      <c r="J45" s="263">
        <f t="shared" si="1"/>
        <v>0</v>
      </c>
      <c r="K45" s="264"/>
      <c r="L45" s="232"/>
      <c r="M45" s="265" t="s">
        <v>81</v>
      </c>
    </row>
    <row r="46" spans="2:13" s="231" customFormat="1" ht="24.2" customHeight="1" x14ac:dyDescent="0.2">
      <c r="B46" s="232"/>
      <c r="C46" s="258" t="s">
        <v>468</v>
      </c>
      <c r="D46" s="258" t="s">
        <v>388</v>
      </c>
      <c r="E46" s="259" t="s">
        <v>469</v>
      </c>
      <c r="F46" s="260" t="s">
        <v>470</v>
      </c>
      <c r="G46" s="261" t="s">
        <v>86</v>
      </c>
      <c r="H46" s="262">
        <v>20</v>
      </c>
      <c r="I46" s="276">
        <v>0</v>
      </c>
      <c r="J46" s="263">
        <f t="shared" si="1"/>
        <v>0</v>
      </c>
      <c r="K46" s="264"/>
      <c r="L46" s="232"/>
      <c r="M46" s="265" t="s">
        <v>81</v>
      </c>
    </row>
    <row r="47" spans="2:13" s="231" customFormat="1" ht="24.2" customHeight="1" x14ac:dyDescent="0.2">
      <c r="B47" s="232"/>
      <c r="C47" s="258" t="s">
        <v>471</v>
      </c>
      <c r="D47" s="258" t="s">
        <v>388</v>
      </c>
      <c r="E47" s="259" t="s">
        <v>472</v>
      </c>
      <c r="F47" s="260" t="s">
        <v>473</v>
      </c>
      <c r="G47" s="261" t="s">
        <v>83</v>
      </c>
      <c r="H47" s="262">
        <v>2.1999999999999999E-2</v>
      </c>
      <c r="I47" s="276">
        <v>0</v>
      </c>
      <c r="J47" s="263">
        <f t="shared" si="1"/>
        <v>0</v>
      </c>
      <c r="K47" s="264"/>
      <c r="L47" s="232"/>
      <c r="M47" s="265" t="s">
        <v>81</v>
      </c>
    </row>
    <row r="48" spans="2:13" s="250" customFormat="1" ht="22.9" customHeight="1" x14ac:dyDescent="0.2">
      <c r="B48" s="251"/>
      <c r="D48" s="252" t="s">
        <v>383</v>
      </c>
      <c r="E48" s="256" t="s">
        <v>474</v>
      </c>
      <c r="F48" s="256" t="s">
        <v>475</v>
      </c>
      <c r="J48" s="257">
        <f>SUM(J49:J76)</f>
        <v>0</v>
      </c>
      <c r="L48" s="251"/>
      <c r="M48" s="255"/>
    </row>
    <row r="49" spans="2:13" s="231" customFormat="1" ht="16.5" customHeight="1" x14ac:dyDescent="0.2">
      <c r="B49" s="232"/>
      <c r="C49" s="258" t="s">
        <v>48</v>
      </c>
      <c r="D49" s="258" t="s">
        <v>388</v>
      </c>
      <c r="E49" s="259" t="s">
        <v>476</v>
      </c>
      <c r="F49" s="260" t="s">
        <v>477</v>
      </c>
      <c r="G49" s="261" t="s">
        <v>478</v>
      </c>
      <c r="H49" s="262">
        <v>5</v>
      </c>
      <c r="I49" s="276">
        <v>0</v>
      </c>
      <c r="J49" s="263">
        <f t="shared" ref="J49:J76" si="2">ROUND(I49*H49,2)</f>
        <v>0</v>
      </c>
      <c r="K49" s="264"/>
      <c r="L49" s="232"/>
      <c r="M49" s="265" t="s">
        <v>81</v>
      </c>
    </row>
    <row r="50" spans="2:13" s="231" customFormat="1" ht="24.2" customHeight="1" x14ac:dyDescent="0.2">
      <c r="B50" s="232"/>
      <c r="C50" s="258" t="s">
        <v>479</v>
      </c>
      <c r="D50" s="258" t="s">
        <v>388</v>
      </c>
      <c r="E50" s="259" t="s">
        <v>480</v>
      </c>
      <c r="F50" s="260" t="s">
        <v>481</v>
      </c>
      <c r="G50" s="261" t="s">
        <v>478</v>
      </c>
      <c r="H50" s="262">
        <v>5</v>
      </c>
      <c r="I50" s="276">
        <v>0</v>
      </c>
      <c r="J50" s="263">
        <f t="shared" si="2"/>
        <v>0</v>
      </c>
      <c r="K50" s="264"/>
      <c r="L50" s="232"/>
      <c r="M50" s="265" t="s">
        <v>81</v>
      </c>
    </row>
    <row r="51" spans="2:13" s="231" customFormat="1" ht="24.2" customHeight="1" x14ac:dyDescent="0.2">
      <c r="B51" s="232"/>
      <c r="C51" s="258" t="s">
        <v>184</v>
      </c>
      <c r="D51" s="258" t="s">
        <v>388</v>
      </c>
      <c r="E51" s="259" t="s">
        <v>482</v>
      </c>
      <c r="F51" s="260" t="s">
        <v>483</v>
      </c>
      <c r="G51" s="261" t="s">
        <v>478</v>
      </c>
      <c r="H51" s="262">
        <v>3</v>
      </c>
      <c r="I51" s="276">
        <v>0</v>
      </c>
      <c r="J51" s="263">
        <f t="shared" si="2"/>
        <v>0</v>
      </c>
      <c r="K51" s="264"/>
      <c r="L51" s="232"/>
      <c r="M51" s="265" t="s">
        <v>81</v>
      </c>
    </row>
    <row r="52" spans="2:13" s="231" customFormat="1" ht="24.2" customHeight="1" x14ac:dyDescent="0.2">
      <c r="B52" s="232"/>
      <c r="C52" s="258" t="s">
        <v>365</v>
      </c>
      <c r="D52" s="258" t="s">
        <v>388</v>
      </c>
      <c r="E52" s="259" t="s">
        <v>484</v>
      </c>
      <c r="F52" s="260" t="s">
        <v>485</v>
      </c>
      <c r="G52" s="261" t="s">
        <v>478</v>
      </c>
      <c r="H52" s="262">
        <v>3</v>
      </c>
      <c r="I52" s="276">
        <v>0</v>
      </c>
      <c r="J52" s="263">
        <f t="shared" si="2"/>
        <v>0</v>
      </c>
      <c r="K52" s="264"/>
      <c r="L52" s="232"/>
      <c r="M52" s="265" t="s">
        <v>81</v>
      </c>
    </row>
    <row r="53" spans="2:13" s="231" customFormat="1" ht="16.5" customHeight="1" x14ac:dyDescent="0.2">
      <c r="B53" s="232"/>
      <c r="C53" s="258" t="s">
        <v>486</v>
      </c>
      <c r="D53" s="258" t="s">
        <v>388</v>
      </c>
      <c r="E53" s="259" t="s">
        <v>487</v>
      </c>
      <c r="F53" s="260" t="s">
        <v>488</v>
      </c>
      <c r="G53" s="261" t="s">
        <v>478</v>
      </c>
      <c r="H53" s="262">
        <v>2</v>
      </c>
      <c r="I53" s="276">
        <v>0</v>
      </c>
      <c r="J53" s="263">
        <f t="shared" si="2"/>
        <v>0</v>
      </c>
      <c r="K53" s="264"/>
      <c r="L53" s="232"/>
      <c r="M53" s="265" t="s">
        <v>81</v>
      </c>
    </row>
    <row r="54" spans="2:13" s="231" customFormat="1" ht="24.2" customHeight="1" x14ac:dyDescent="0.2">
      <c r="B54" s="232"/>
      <c r="C54" s="258" t="s">
        <v>489</v>
      </c>
      <c r="D54" s="258" t="s">
        <v>388</v>
      </c>
      <c r="E54" s="259" t="s">
        <v>490</v>
      </c>
      <c r="F54" s="260" t="s">
        <v>491</v>
      </c>
      <c r="G54" s="261" t="s">
        <v>478</v>
      </c>
      <c r="H54" s="262">
        <v>2</v>
      </c>
      <c r="I54" s="276">
        <v>0</v>
      </c>
      <c r="J54" s="263">
        <f t="shared" si="2"/>
        <v>0</v>
      </c>
      <c r="K54" s="264"/>
      <c r="L54" s="232"/>
      <c r="M54" s="265" t="s">
        <v>81</v>
      </c>
    </row>
    <row r="55" spans="2:13" s="231" customFormat="1" ht="16.5" customHeight="1" x14ac:dyDescent="0.2">
      <c r="B55" s="232"/>
      <c r="C55" s="258" t="s">
        <v>492</v>
      </c>
      <c r="D55" s="258" t="s">
        <v>388</v>
      </c>
      <c r="E55" s="259" t="s">
        <v>493</v>
      </c>
      <c r="F55" s="260" t="s">
        <v>494</v>
      </c>
      <c r="G55" s="261" t="s">
        <v>85</v>
      </c>
      <c r="H55" s="262">
        <v>2</v>
      </c>
      <c r="I55" s="276">
        <v>0</v>
      </c>
      <c r="J55" s="263">
        <f t="shared" si="2"/>
        <v>0</v>
      </c>
      <c r="K55" s="264"/>
      <c r="L55" s="232"/>
      <c r="M55" s="265" t="s">
        <v>81</v>
      </c>
    </row>
    <row r="56" spans="2:13" s="231" customFormat="1" ht="16.5" customHeight="1" x14ac:dyDescent="0.2">
      <c r="B56" s="232"/>
      <c r="C56" s="266" t="s">
        <v>495</v>
      </c>
      <c r="D56" s="266" t="s">
        <v>496</v>
      </c>
      <c r="E56" s="267" t="s">
        <v>497</v>
      </c>
      <c r="F56" s="268" t="s">
        <v>498</v>
      </c>
      <c r="G56" s="269" t="s">
        <v>85</v>
      </c>
      <c r="H56" s="270">
        <v>2</v>
      </c>
      <c r="I56" s="277">
        <v>0</v>
      </c>
      <c r="J56" s="271">
        <f t="shared" si="2"/>
        <v>0</v>
      </c>
      <c r="K56" s="272"/>
      <c r="L56" s="273"/>
      <c r="M56" s="274" t="s">
        <v>81</v>
      </c>
    </row>
    <row r="57" spans="2:13" s="231" customFormat="1" ht="16.5" customHeight="1" x14ac:dyDescent="0.2">
      <c r="B57" s="232"/>
      <c r="C57" s="258" t="s">
        <v>499</v>
      </c>
      <c r="D57" s="258" t="s">
        <v>388</v>
      </c>
      <c r="E57" s="259" t="s">
        <v>500</v>
      </c>
      <c r="F57" s="260" t="s">
        <v>501</v>
      </c>
      <c r="G57" s="261" t="s">
        <v>85</v>
      </c>
      <c r="H57" s="262">
        <v>5</v>
      </c>
      <c r="I57" s="276">
        <v>0</v>
      </c>
      <c r="J57" s="263">
        <f t="shared" si="2"/>
        <v>0</v>
      </c>
      <c r="K57" s="264"/>
      <c r="L57" s="232"/>
      <c r="M57" s="265" t="s">
        <v>81</v>
      </c>
    </row>
    <row r="58" spans="2:13" s="231" customFormat="1" ht="21.75" customHeight="1" x14ac:dyDescent="0.2">
      <c r="B58" s="232"/>
      <c r="C58" s="266" t="s">
        <v>502</v>
      </c>
      <c r="D58" s="266" t="s">
        <v>496</v>
      </c>
      <c r="E58" s="267" t="s">
        <v>503</v>
      </c>
      <c r="F58" s="268" t="s">
        <v>504</v>
      </c>
      <c r="G58" s="269" t="s">
        <v>85</v>
      </c>
      <c r="H58" s="270">
        <v>5</v>
      </c>
      <c r="I58" s="277">
        <v>0</v>
      </c>
      <c r="J58" s="271">
        <f t="shared" si="2"/>
        <v>0</v>
      </c>
      <c r="K58" s="272"/>
      <c r="L58" s="273"/>
      <c r="M58" s="274" t="s">
        <v>81</v>
      </c>
    </row>
    <row r="59" spans="2:13" s="231" customFormat="1" ht="16.5" customHeight="1" x14ac:dyDescent="0.2">
      <c r="B59" s="232"/>
      <c r="C59" s="258" t="s">
        <v>505</v>
      </c>
      <c r="D59" s="258" t="s">
        <v>388</v>
      </c>
      <c r="E59" s="259" t="s">
        <v>506</v>
      </c>
      <c r="F59" s="260" t="s">
        <v>507</v>
      </c>
      <c r="G59" s="261" t="s">
        <v>85</v>
      </c>
      <c r="H59" s="262">
        <v>2</v>
      </c>
      <c r="I59" s="276">
        <v>0</v>
      </c>
      <c r="J59" s="263">
        <f t="shared" si="2"/>
        <v>0</v>
      </c>
      <c r="K59" s="264"/>
      <c r="L59" s="232"/>
      <c r="M59" s="265" t="s">
        <v>81</v>
      </c>
    </row>
    <row r="60" spans="2:13" s="231" customFormat="1" ht="21.75" customHeight="1" x14ac:dyDescent="0.2">
      <c r="B60" s="232"/>
      <c r="C60" s="266" t="s">
        <v>508</v>
      </c>
      <c r="D60" s="266" t="s">
        <v>496</v>
      </c>
      <c r="E60" s="267" t="s">
        <v>509</v>
      </c>
      <c r="F60" s="268" t="s">
        <v>510</v>
      </c>
      <c r="G60" s="269" t="s">
        <v>85</v>
      </c>
      <c r="H60" s="270">
        <v>2</v>
      </c>
      <c r="I60" s="277">
        <v>0</v>
      </c>
      <c r="J60" s="271">
        <f t="shared" si="2"/>
        <v>0</v>
      </c>
      <c r="K60" s="272"/>
      <c r="L60" s="273"/>
      <c r="M60" s="274" t="s">
        <v>81</v>
      </c>
    </row>
    <row r="61" spans="2:13" s="231" customFormat="1" ht="16.5" customHeight="1" x14ac:dyDescent="0.2">
      <c r="B61" s="232"/>
      <c r="C61" s="258" t="s">
        <v>511</v>
      </c>
      <c r="D61" s="258" t="s">
        <v>388</v>
      </c>
      <c r="E61" s="259" t="s">
        <v>512</v>
      </c>
      <c r="F61" s="260" t="s">
        <v>513</v>
      </c>
      <c r="G61" s="261" t="s">
        <v>85</v>
      </c>
      <c r="H61" s="262">
        <v>5</v>
      </c>
      <c r="I61" s="276">
        <v>0</v>
      </c>
      <c r="J61" s="263">
        <f t="shared" si="2"/>
        <v>0</v>
      </c>
      <c r="K61" s="264"/>
      <c r="L61" s="232"/>
      <c r="M61" s="265" t="s">
        <v>81</v>
      </c>
    </row>
    <row r="62" spans="2:13" s="231" customFormat="1" ht="24.2" customHeight="1" x14ac:dyDescent="0.2">
      <c r="B62" s="232"/>
      <c r="C62" s="266" t="s">
        <v>514</v>
      </c>
      <c r="D62" s="266" t="s">
        <v>496</v>
      </c>
      <c r="E62" s="267" t="s">
        <v>515</v>
      </c>
      <c r="F62" s="268" t="s">
        <v>516</v>
      </c>
      <c r="G62" s="269" t="s">
        <v>85</v>
      </c>
      <c r="H62" s="270">
        <v>5</v>
      </c>
      <c r="I62" s="277">
        <v>0</v>
      </c>
      <c r="J62" s="271">
        <f t="shared" si="2"/>
        <v>0</v>
      </c>
      <c r="K62" s="272"/>
      <c r="L62" s="273"/>
      <c r="M62" s="274" t="s">
        <v>81</v>
      </c>
    </row>
    <row r="63" spans="2:13" s="231" customFormat="1" ht="16.5" customHeight="1" x14ac:dyDescent="0.2">
      <c r="B63" s="232"/>
      <c r="C63" s="258" t="s">
        <v>517</v>
      </c>
      <c r="D63" s="258" t="s">
        <v>388</v>
      </c>
      <c r="E63" s="259" t="s">
        <v>518</v>
      </c>
      <c r="F63" s="260" t="s">
        <v>519</v>
      </c>
      <c r="G63" s="261" t="s">
        <v>85</v>
      </c>
      <c r="H63" s="262">
        <v>2</v>
      </c>
      <c r="I63" s="276">
        <v>0</v>
      </c>
      <c r="J63" s="263">
        <f t="shared" si="2"/>
        <v>0</v>
      </c>
      <c r="K63" s="264"/>
      <c r="L63" s="232"/>
      <c r="M63" s="265" t="s">
        <v>81</v>
      </c>
    </row>
    <row r="64" spans="2:13" s="231" customFormat="1" ht="16.5" customHeight="1" x14ac:dyDescent="0.2">
      <c r="B64" s="232"/>
      <c r="C64" s="266" t="s">
        <v>520</v>
      </c>
      <c r="D64" s="266" t="s">
        <v>496</v>
      </c>
      <c r="E64" s="267" t="s">
        <v>521</v>
      </c>
      <c r="F64" s="268" t="s">
        <v>522</v>
      </c>
      <c r="G64" s="269" t="s">
        <v>523</v>
      </c>
      <c r="H64" s="270">
        <v>2</v>
      </c>
      <c r="I64" s="277">
        <v>0</v>
      </c>
      <c r="J64" s="271">
        <f t="shared" si="2"/>
        <v>0</v>
      </c>
      <c r="K64" s="272"/>
      <c r="L64" s="273"/>
      <c r="M64" s="274" t="s">
        <v>81</v>
      </c>
    </row>
    <row r="65" spans="2:13" s="231" customFormat="1" ht="16.5" customHeight="1" x14ac:dyDescent="0.2">
      <c r="B65" s="232"/>
      <c r="C65" s="258" t="s">
        <v>524</v>
      </c>
      <c r="D65" s="258" t="s">
        <v>388</v>
      </c>
      <c r="E65" s="259" t="s">
        <v>525</v>
      </c>
      <c r="F65" s="260" t="s">
        <v>526</v>
      </c>
      <c r="G65" s="261" t="s">
        <v>478</v>
      </c>
      <c r="H65" s="262">
        <v>1</v>
      </c>
      <c r="I65" s="276">
        <v>0</v>
      </c>
      <c r="J65" s="263">
        <f t="shared" si="2"/>
        <v>0</v>
      </c>
      <c r="K65" s="264"/>
      <c r="L65" s="232"/>
      <c r="M65" s="265" t="s">
        <v>81</v>
      </c>
    </row>
    <row r="66" spans="2:13" s="231" customFormat="1" ht="24.2" customHeight="1" x14ac:dyDescent="0.2">
      <c r="B66" s="232"/>
      <c r="C66" s="258" t="s">
        <v>527</v>
      </c>
      <c r="D66" s="258" t="s">
        <v>388</v>
      </c>
      <c r="E66" s="259" t="s">
        <v>528</v>
      </c>
      <c r="F66" s="260" t="s">
        <v>529</v>
      </c>
      <c r="G66" s="261" t="s">
        <v>478</v>
      </c>
      <c r="H66" s="262">
        <v>1</v>
      </c>
      <c r="I66" s="276">
        <v>0</v>
      </c>
      <c r="J66" s="263">
        <f t="shared" si="2"/>
        <v>0</v>
      </c>
      <c r="K66" s="264"/>
      <c r="L66" s="232"/>
      <c r="M66" s="265" t="s">
        <v>81</v>
      </c>
    </row>
    <row r="67" spans="2:13" s="231" customFormat="1" ht="21.75" customHeight="1" x14ac:dyDescent="0.2">
      <c r="B67" s="232"/>
      <c r="C67" s="258" t="s">
        <v>530</v>
      </c>
      <c r="D67" s="258" t="s">
        <v>388</v>
      </c>
      <c r="E67" s="259" t="s">
        <v>531</v>
      </c>
      <c r="F67" s="260" t="s">
        <v>532</v>
      </c>
      <c r="G67" s="261" t="s">
        <v>478</v>
      </c>
      <c r="H67" s="262">
        <v>1</v>
      </c>
      <c r="I67" s="276">
        <v>0</v>
      </c>
      <c r="J67" s="263">
        <f t="shared" si="2"/>
        <v>0</v>
      </c>
      <c r="K67" s="264"/>
      <c r="L67" s="232"/>
      <c r="M67" s="265" t="s">
        <v>81</v>
      </c>
    </row>
    <row r="68" spans="2:13" s="231" customFormat="1" ht="24.2" customHeight="1" x14ac:dyDescent="0.2">
      <c r="B68" s="232"/>
      <c r="C68" s="258" t="s">
        <v>533</v>
      </c>
      <c r="D68" s="258" t="s">
        <v>388</v>
      </c>
      <c r="E68" s="259" t="s">
        <v>534</v>
      </c>
      <c r="F68" s="260" t="s">
        <v>535</v>
      </c>
      <c r="G68" s="261" t="s">
        <v>478</v>
      </c>
      <c r="H68" s="262">
        <v>1</v>
      </c>
      <c r="I68" s="276">
        <v>0</v>
      </c>
      <c r="J68" s="263">
        <f t="shared" si="2"/>
        <v>0</v>
      </c>
      <c r="K68" s="264"/>
      <c r="L68" s="232"/>
      <c r="M68" s="265" t="s">
        <v>81</v>
      </c>
    </row>
    <row r="69" spans="2:13" s="231" customFormat="1" ht="24.2" customHeight="1" x14ac:dyDescent="0.2">
      <c r="B69" s="232"/>
      <c r="C69" s="258" t="s">
        <v>391</v>
      </c>
      <c r="D69" s="258" t="s">
        <v>388</v>
      </c>
      <c r="E69" s="259" t="s">
        <v>536</v>
      </c>
      <c r="F69" s="260" t="s">
        <v>537</v>
      </c>
      <c r="G69" s="261" t="s">
        <v>478</v>
      </c>
      <c r="H69" s="262">
        <v>5</v>
      </c>
      <c r="I69" s="276">
        <v>0</v>
      </c>
      <c r="J69" s="263">
        <f t="shared" si="2"/>
        <v>0</v>
      </c>
      <c r="K69" s="264"/>
      <c r="L69" s="232"/>
      <c r="M69" s="265" t="s">
        <v>81</v>
      </c>
    </row>
    <row r="70" spans="2:13" s="231" customFormat="1" ht="16.5" customHeight="1" x14ac:dyDescent="0.2">
      <c r="B70" s="232"/>
      <c r="C70" s="258" t="s">
        <v>538</v>
      </c>
      <c r="D70" s="258" t="s">
        <v>388</v>
      </c>
      <c r="E70" s="259" t="s">
        <v>539</v>
      </c>
      <c r="F70" s="260" t="s">
        <v>540</v>
      </c>
      <c r="G70" s="261" t="s">
        <v>85</v>
      </c>
      <c r="H70" s="262">
        <v>1</v>
      </c>
      <c r="I70" s="276">
        <v>0</v>
      </c>
      <c r="J70" s="263">
        <f t="shared" si="2"/>
        <v>0</v>
      </c>
      <c r="K70" s="264"/>
      <c r="L70" s="232"/>
      <c r="M70" s="265" t="s">
        <v>81</v>
      </c>
    </row>
    <row r="71" spans="2:13" s="231" customFormat="1" ht="24.2" customHeight="1" x14ac:dyDescent="0.2">
      <c r="B71" s="232"/>
      <c r="C71" s="258" t="s">
        <v>541</v>
      </c>
      <c r="D71" s="258" t="s">
        <v>388</v>
      </c>
      <c r="E71" s="259" t="s">
        <v>542</v>
      </c>
      <c r="F71" s="260" t="s">
        <v>543</v>
      </c>
      <c r="G71" s="261" t="s">
        <v>85</v>
      </c>
      <c r="H71" s="262">
        <v>3</v>
      </c>
      <c r="I71" s="276">
        <v>0</v>
      </c>
      <c r="J71" s="263">
        <f t="shared" si="2"/>
        <v>0</v>
      </c>
      <c r="K71" s="264"/>
      <c r="L71" s="232"/>
      <c r="M71" s="265" t="s">
        <v>81</v>
      </c>
    </row>
    <row r="72" spans="2:13" s="231" customFormat="1" ht="16.5" customHeight="1" x14ac:dyDescent="0.2">
      <c r="B72" s="232"/>
      <c r="C72" s="258" t="s">
        <v>544</v>
      </c>
      <c r="D72" s="258" t="s">
        <v>388</v>
      </c>
      <c r="E72" s="259" t="s">
        <v>545</v>
      </c>
      <c r="F72" s="260" t="s">
        <v>546</v>
      </c>
      <c r="G72" s="261" t="s">
        <v>478</v>
      </c>
      <c r="H72" s="262">
        <v>3</v>
      </c>
      <c r="I72" s="276">
        <v>0</v>
      </c>
      <c r="J72" s="263">
        <f t="shared" si="2"/>
        <v>0</v>
      </c>
      <c r="K72" s="264"/>
      <c r="L72" s="232"/>
      <c r="M72" s="265" t="s">
        <v>81</v>
      </c>
    </row>
    <row r="73" spans="2:13" s="231" customFormat="1" ht="24.2" customHeight="1" x14ac:dyDescent="0.2">
      <c r="B73" s="232"/>
      <c r="C73" s="258" t="s">
        <v>547</v>
      </c>
      <c r="D73" s="258" t="s">
        <v>388</v>
      </c>
      <c r="E73" s="259" t="s">
        <v>548</v>
      </c>
      <c r="F73" s="260" t="s">
        <v>549</v>
      </c>
      <c r="G73" s="261" t="s">
        <v>478</v>
      </c>
      <c r="H73" s="262">
        <v>1</v>
      </c>
      <c r="I73" s="276">
        <v>0</v>
      </c>
      <c r="J73" s="263">
        <f t="shared" si="2"/>
        <v>0</v>
      </c>
      <c r="K73" s="264"/>
      <c r="L73" s="232"/>
      <c r="M73" s="265" t="s">
        <v>81</v>
      </c>
    </row>
    <row r="74" spans="2:13" s="231" customFormat="1" ht="24.2" customHeight="1" x14ac:dyDescent="0.2">
      <c r="B74" s="232"/>
      <c r="C74" s="258" t="s">
        <v>550</v>
      </c>
      <c r="D74" s="258" t="s">
        <v>388</v>
      </c>
      <c r="E74" s="259" t="s">
        <v>551</v>
      </c>
      <c r="F74" s="260" t="s">
        <v>552</v>
      </c>
      <c r="G74" s="261" t="s">
        <v>478</v>
      </c>
      <c r="H74" s="262">
        <v>2</v>
      </c>
      <c r="I74" s="276">
        <v>0</v>
      </c>
      <c r="J74" s="263">
        <f t="shared" si="2"/>
        <v>0</v>
      </c>
      <c r="K74" s="264"/>
      <c r="L74" s="232"/>
      <c r="M74" s="265" t="s">
        <v>81</v>
      </c>
    </row>
    <row r="75" spans="2:13" s="231" customFormat="1" ht="16.5" customHeight="1" x14ac:dyDescent="0.2">
      <c r="B75" s="232"/>
      <c r="C75" s="258" t="s">
        <v>553</v>
      </c>
      <c r="D75" s="258" t="s">
        <v>388</v>
      </c>
      <c r="E75" s="259" t="s">
        <v>554</v>
      </c>
      <c r="F75" s="260" t="s">
        <v>555</v>
      </c>
      <c r="G75" s="261" t="s">
        <v>523</v>
      </c>
      <c r="H75" s="262">
        <v>1</v>
      </c>
      <c r="I75" s="276">
        <v>0</v>
      </c>
      <c r="J75" s="263">
        <f t="shared" si="2"/>
        <v>0</v>
      </c>
      <c r="K75" s="264"/>
      <c r="L75" s="232"/>
      <c r="M75" s="265" t="s">
        <v>81</v>
      </c>
    </row>
    <row r="76" spans="2:13" s="231" customFormat="1" ht="24.2" customHeight="1" x14ac:dyDescent="0.2">
      <c r="B76" s="232"/>
      <c r="C76" s="258" t="s">
        <v>556</v>
      </c>
      <c r="D76" s="258" t="s">
        <v>388</v>
      </c>
      <c r="E76" s="259" t="s">
        <v>557</v>
      </c>
      <c r="F76" s="260" t="s">
        <v>558</v>
      </c>
      <c r="G76" s="261" t="s">
        <v>83</v>
      </c>
      <c r="H76" s="262">
        <v>0.26700000000000002</v>
      </c>
      <c r="I76" s="276">
        <v>0</v>
      </c>
      <c r="J76" s="263">
        <f t="shared" si="2"/>
        <v>0</v>
      </c>
      <c r="K76" s="264"/>
      <c r="L76" s="232"/>
      <c r="M76" s="265" t="s">
        <v>81</v>
      </c>
    </row>
    <row r="77" spans="2:13" s="250" customFormat="1" ht="22.9" customHeight="1" x14ac:dyDescent="0.2">
      <c r="B77" s="251"/>
      <c r="D77" s="252" t="s">
        <v>383</v>
      </c>
      <c r="E77" s="256" t="s">
        <v>559</v>
      </c>
      <c r="F77" s="256" t="s">
        <v>560</v>
      </c>
      <c r="J77" s="257">
        <f>SUM(J78:J79)</f>
        <v>0</v>
      </c>
      <c r="L77" s="251"/>
      <c r="M77" s="255"/>
    </row>
    <row r="78" spans="2:13" s="231" customFormat="1" ht="33" customHeight="1" x14ac:dyDescent="0.2">
      <c r="B78" s="232"/>
      <c r="C78" s="258" t="s">
        <v>561</v>
      </c>
      <c r="D78" s="258" t="s">
        <v>388</v>
      </c>
      <c r="E78" s="259" t="s">
        <v>562</v>
      </c>
      <c r="F78" s="260" t="s">
        <v>563</v>
      </c>
      <c r="G78" s="261" t="s">
        <v>478</v>
      </c>
      <c r="H78" s="262">
        <v>5</v>
      </c>
      <c r="I78" s="276">
        <v>0</v>
      </c>
      <c r="J78" s="263">
        <f>ROUND(I78*H78,2)</f>
        <v>0</v>
      </c>
      <c r="K78" s="264"/>
      <c r="L78" s="232"/>
      <c r="M78" s="265" t="s">
        <v>81</v>
      </c>
    </row>
    <row r="79" spans="2:13" s="231" customFormat="1" ht="24.2" customHeight="1" x14ac:dyDescent="0.2">
      <c r="B79" s="232"/>
      <c r="C79" s="258" t="s">
        <v>564</v>
      </c>
      <c r="D79" s="258" t="s">
        <v>388</v>
      </c>
      <c r="E79" s="259" t="s">
        <v>565</v>
      </c>
      <c r="F79" s="260" t="s">
        <v>566</v>
      </c>
      <c r="G79" s="261" t="s">
        <v>83</v>
      </c>
      <c r="H79" s="262">
        <v>4.5999999999999999E-2</v>
      </c>
      <c r="I79" s="276">
        <v>0</v>
      </c>
      <c r="J79" s="263">
        <f>ROUND(I79*H79,2)</f>
        <v>0</v>
      </c>
      <c r="K79" s="264"/>
      <c r="L79" s="232"/>
      <c r="M79" s="265" t="s">
        <v>81</v>
      </c>
    </row>
    <row r="80" spans="2:13" s="250" customFormat="1" ht="25.9" customHeight="1" x14ac:dyDescent="0.2">
      <c r="B80" s="251"/>
      <c r="D80" s="252" t="s">
        <v>383</v>
      </c>
      <c r="E80" s="253" t="s">
        <v>567</v>
      </c>
      <c r="F80" s="253" t="s">
        <v>568</v>
      </c>
      <c r="J80" s="254">
        <f>SUM(J81)</f>
        <v>0</v>
      </c>
      <c r="L80" s="251"/>
      <c r="M80" s="255"/>
    </row>
    <row r="81" spans="2:13" s="231" customFormat="1" ht="21.75" customHeight="1" x14ac:dyDescent="0.2">
      <c r="B81" s="232"/>
      <c r="C81" s="258" t="s">
        <v>569</v>
      </c>
      <c r="D81" s="258" t="s">
        <v>388</v>
      </c>
      <c r="E81" s="259" t="s">
        <v>570</v>
      </c>
      <c r="F81" s="260" t="s">
        <v>571</v>
      </c>
      <c r="G81" s="261" t="s">
        <v>572</v>
      </c>
      <c r="H81" s="262">
        <v>32</v>
      </c>
      <c r="I81" s="276">
        <v>0</v>
      </c>
      <c r="J81" s="263">
        <f>ROUND(I81*H81,2)</f>
        <v>0</v>
      </c>
      <c r="K81" s="264"/>
      <c r="L81" s="232"/>
      <c r="M81" s="265" t="s">
        <v>81</v>
      </c>
    </row>
    <row r="82" spans="2:13" s="250" customFormat="1" ht="25.9" customHeight="1" x14ac:dyDescent="0.2">
      <c r="B82" s="251"/>
      <c r="D82" s="252" t="s">
        <v>383</v>
      </c>
      <c r="E82" s="253" t="s">
        <v>573</v>
      </c>
      <c r="F82" s="253" t="s">
        <v>574</v>
      </c>
      <c r="J82" s="254">
        <f>SUM(J83)</f>
        <v>0</v>
      </c>
      <c r="L82" s="251"/>
      <c r="M82" s="255"/>
    </row>
    <row r="83" spans="2:13" s="231" customFormat="1" ht="24.2" customHeight="1" x14ac:dyDescent="0.2">
      <c r="B83" s="232"/>
      <c r="C83" s="258" t="s">
        <v>575</v>
      </c>
      <c r="D83" s="258" t="s">
        <v>388</v>
      </c>
      <c r="E83" s="259" t="s">
        <v>576</v>
      </c>
      <c r="F83" s="260" t="s">
        <v>577</v>
      </c>
      <c r="G83" s="261" t="s">
        <v>83</v>
      </c>
      <c r="H83" s="262">
        <v>0.55200000000000005</v>
      </c>
      <c r="I83" s="276">
        <v>0</v>
      </c>
      <c r="J83" s="263">
        <f>ROUND(I83*H83,2)</f>
        <v>0</v>
      </c>
      <c r="K83" s="264"/>
      <c r="L83" s="232"/>
      <c r="M83" s="275" t="s">
        <v>81</v>
      </c>
    </row>
    <row r="84" spans="2:13" s="231" customFormat="1" ht="6.95" customHeight="1" x14ac:dyDescent="0.2">
      <c r="B84" s="235"/>
      <c r="C84" s="236"/>
      <c r="D84" s="236"/>
      <c r="E84" s="236"/>
      <c r="F84" s="236"/>
      <c r="G84" s="236"/>
      <c r="H84" s="236"/>
      <c r="I84" s="236"/>
      <c r="J84" s="236"/>
      <c r="K84" s="236"/>
      <c r="L84" s="232"/>
    </row>
  </sheetData>
  <mergeCells count="2">
    <mergeCell ref="E6:H6"/>
    <mergeCell ref="E8:H8"/>
  </mergeCells>
  <pageMargins left="0.70866141732283472" right="0.31496062992125984" top="0.59055118110236227" bottom="0.59055118110236227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46</vt:i4>
      </vt:variant>
    </vt:vector>
  </HeadingPairs>
  <TitlesOfParts>
    <vt:vector size="54" baseType="lpstr">
      <vt:lpstr>Pokyny pro vyplnění</vt:lpstr>
      <vt:lpstr>Pokyny k vyplnění</vt:lpstr>
      <vt:lpstr>Stavba</vt:lpstr>
      <vt:lpstr>VzorPolozky</vt:lpstr>
      <vt:lpstr>VON Náklady</vt:lpstr>
      <vt:lpstr>SO 01 Stavební úpravy</vt:lpstr>
      <vt:lpstr>SO 02 elektro</vt:lpstr>
      <vt:lpstr>SO 03 ZTI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'SO 01 Stavební úpravy'!Oblast_tisku</vt:lpstr>
      <vt:lpstr>Stavba!Oblast_tisku</vt:lpstr>
      <vt:lpstr>'VON Náklady'!Oblast_tisku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Zdeněk Musil</cp:lastModifiedBy>
  <cp:lastPrinted>2024-10-25T04:21:26Z</cp:lastPrinted>
  <dcterms:created xsi:type="dcterms:W3CDTF">2009-04-08T07:15:50Z</dcterms:created>
  <dcterms:modified xsi:type="dcterms:W3CDTF">2024-11-14T16:59:55Z</dcterms:modified>
</cp:coreProperties>
</file>