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16" yWindow="65416" windowWidth="25440" windowHeight="15270" tabRatio="872" activeTab="0"/>
  </bookViews>
  <sheets>
    <sheet name="Rekapitulace stavby" sheetId="1" r:id="rId1"/>
    <sheet name="A - větev" sheetId="2" r:id="rId2"/>
    <sheet name="B - větev" sheetId="3" r:id="rId3"/>
    <sheet name="C - větev" sheetId="4" r:id="rId4"/>
    <sheet name="D - větev" sheetId="5" r:id="rId5"/>
    <sheet name="1 - větev" sheetId="7" r:id="rId6"/>
    <sheet name="2 - větev" sheetId="8" r:id="rId7"/>
    <sheet name="3 - větev" sheetId="9" r:id="rId8"/>
    <sheet name="4 - větev" sheetId="10" r:id="rId9"/>
    <sheet name="5 - větev" sheetId="11" r:id="rId10"/>
    <sheet name="VP - vodovodní přípojky" sheetId="12" r:id="rId11"/>
    <sheet name="VON - Vedlejší a ostatní ..." sheetId="13" r:id="rId12"/>
    <sheet name="Pokyny pro vyplnění" sheetId="14" r:id="rId13"/>
  </sheets>
  <definedNames>
    <definedName name="_xlnm._FilterDatabase" localSheetId="5" hidden="1">'1 - větev'!$C$92:$K$229</definedName>
    <definedName name="_xlnm._FilterDatabase" localSheetId="6" hidden="1">'2 - větev'!$C$92:$K$291</definedName>
    <definedName name="_xlnm._FilterDatabase" localSheetId="7" hidden="1">'3 - větev'!$C$92:$K$261</definedName>
    <definedName name="_xlnm._FilterDatabase" localSheetId="8" hidden="1">'4 - větev'!$C$92:$K$306</definedName>
    <definedName name="_xlnm._FilterDatabase" localSheetId="9" hidden="1">'5 - větev'!$C$91:$K$245</definedName>
    <definedName name="_xlnm._FilterDatabase" localSheetId="1" hidden="1">'A - větev'!$C$89:$K$239</definedName>
    <definedName name="_xlnm._FilterDatabase" localSheetId="2" hidden="1">'B - větev'!$C$90:$K$213</definedName>
    <definedName name="_xlnm._FilterDatabase" localSheetId="3" hidden="1">'C - větev'!$C$92:$K$312</definedName>
    <definedName name="_xlnm._FilterDatabase" localSheetId="4" hidden="1">'D - větev'!$C$89:$K$221</definedName>
    <definedName name="_xlnm._FilterDatabase" localSheetId="11" hidden="1">'VON - Vedlejší a ostatní ...'!$C$83:$K$95</definedName>
    <definedName name="_xlnm._FilterDatabase" localSheetId="10" hidden="1">'VP - vodovodní přípojky'!$C$92:$K$294</definedName>
    <definedName name="_xlnm.Print_Area" localSheetId="5">'1 - větev'!$C$4:$J$41,'1 - větev'!$C$47:$J$72,'1 - větev'!$C$78:$K$229</definedName>
    <definedName name="_xlnm.Print_Area" localSheetId="6">'2 - větev'!$C$4:$J$41,'2 - větev'!$C$47:$J$72,'2 - větev'!$C$78:$K$291</definedName>
    <definedName name="_xlnm.Print_Area" localSheetId="7">'3 - větev'!$C$4:$J$41,'3 - větev'!$C$47:$J$72,'3 - větev'!$C$78:$K$261</definedName>
    <definedName name="_xlnm.Print_Area" localSheetId="8">'4 - větev'!$C$4:$J$41,'4 - větev'!$C$47:$J$72,'4 - větev'!$C$78:$K$306</definedName>
    <definedName name="_xlnm.Print_Area" localSheetId="9">'5 - větev'!$C$4:$J$41,'5 - větev'!$C$47:$J$71,'5 - větev'!$C$77:$K$245</definedName>
    <definedName name="_xlnm.Print_Area" localSheetId="1">'A - větev'!$C$4:$J$41,'A - větev'!$C$47:$J$69,'A - větev'!$C$75:$K$239</definedName>
    <definedName name="_xlnm.Print_Area" localSheetId="2">'B - větev'!$C$4:$J$41,'B - větev'!$C$47:$J$70,'B - větev'!$C$76:$K$213</definedName>
    <definedName name="_xlnm.Print_Area" localSheetId="3">'C - větev'!$C$4:$J$41,'C - větev'!$C$47:$J$72,'C - větev'!$C$78:$K$312</definedName>
    <definedName name="_xlnm.Print_Area" localSheetId="4">'D - větev'!$C$4:$J$41,'D - větev'!$C$47:$J$69,'D - větev'!$C$75:$K$221</definedName>
    <definedName name="_xlnm.Print_Area" localSheetId="0">'Rekapitulace stavby'!$D$4:$AO$36,'Rekapitulace stavby'!$C$42:$AQ$67</definedName>
    <definedName name="_xlnm.Print_Area" localSheetId="11">'VON - Vedlejší a ostatní ...'!$C$4:$J$39,'VON - Vedlejší a ostatní ...'!$C$45:$J$65,'VON - Vedlejší a ostatní ...'!$C$71:$K$95</definedName>
    <definedName name="_xlnm.Print_Area" localSheetId="10">'VP - vodovodní přípojky'!$C$4:$J$41,'VP - vodovodní přípojky'!$C$47:$J$72,'VP - vodovodní přípojky'!$C$78:$K$294</definedName>
    <definedName name="_xlnm.Print_Area" localSheetId="12">'Pokyny pro vyplnění'!$B$2:$K$71,'Pokyny pro vyplnění'!$B$74:$K$118,'Pokyny pro vyplnění'!$B$121:$K$190,'Pokyny pro vyplnění'!$B$198:$K$218</definedName>
    <definedName name="_xlnm.Print_Titles" localSheetId="0">'Rekapitulace stavby'!$52:$52</definedName>
    <definedName name="_xlnm.Print_Titles" localSheetId="1">'A - větev'!$89:$89</definedName>
    <definedName name="_xlnm.Print_Titles" localSheetId="2">'B - větev'!$90:$90</definedName>
    <definedName name="_xlnm.Print_Titles" localSheetId="3">'C - větev'!$92:$92</definedName>
    <definedName name="_xlnm.Print_Titles" localSheetId="4">'D - větev'!$89:$89</definedName>
    <definedName name="_xlnm.Print_Titles" localSheetId="5">'1 - větev'!$92:$92</definedName>
    <definedName name="_xlnm.Print_Titles" localSheetId="6">'2 - větev'!$92:$92</definedName>
    <definedName name="_xlnm.Print_Titles" localSheetId="7">'3 - větev'!$92:$92</definedName>
    <definedName name="_xlnm.Print_Titles" localSheetId="8">'4 - větev'!$92:$92</definedName>
    <definedName name="_xlnm.Print_Titles" localSheetId="9">'5 - větev'!$91:$91</definedName>
    <definedName name="_xlnm.Print_Titles" localSheetId="10">'VP - vodovodní přípojky'!$92:$92</definedName>
    <definedName name="_xlnm.Print_Titles" localSheetId="11">'VON - Vedlejší a ostatní ...'!$83:$83</definedName>
  </definedNames>
  <calcPr calcId="191029"/>
  <extLst/>
</workbook>
</file>

<file path=xl/sharedStrings.xml><?xml version="1.0" encoding="utf-8"?>
<sst xmlns="http://schemas.openxmlformats.org/spreadsheetml/2006/main" count="18249" uniqueCount="1161">
  <si>
    <t>Export Komplet</t>
  </si>
  <si>
    <t>VZ</t>
  </si>
  <si>
    <t>2.0</t>
  </si>
  <si>
    <t/>
  </si>
  <si>
    <t>False</t>
  </si>
  <si>
    <t>{f1c1352d-6183-46c3-b456-aed05ed28ef3}</t>
  </si>
  <si>
    <t>&gt;&gt;  skryté sloupce  &lt;&lt;</t>
  </si>
  <si>
    <t>0,01</t>
  </si>
  <si>
    <t>21</t>
  </si>
  <si>
    <t>15</t>
  </si>
  <si>
    <t>REKAPITULACE STAVBY</t>
  </si>
  <si>
    <t>v ---  níže se nacházejí doplnkové a pomocné údaje k sestavám  --- v</t>
  </si>
  <si>
    <t>Návod na vyplnění</t>
  </si>
  <si>
    <t>0,001</t>
  </si>
  <si>
    <t>Kód:</t>
  </si>
  <si>
    <t>19-0906</t>
  </si>
  <si>
    <t>Měnit lze pouze buňky se žlutým podbarvením!
1) v Rekapitulaci stavby vyplňte údaje o Uchazeči (přenesou se do ostatních sestav i v jiných listech)
2) na vybraných listech vyplňte v sestavě Soupis prací ceny u položek</t>
  </si>
  <si>
    <t>Stavba:</t>
  </si>
  <si>
    <t>Rekonstrukce vodovodu - III.ETAPA</t>
  </si>
  <si>
    <t>KSO:</t>
  </si>
  <si>
    <t>827 11 11</t>
  </si>
  <si>
    <t>CC-CZ:</t>
  </si>
  <si>
    <t>Místo:</t>
  </si>
  <si>
    <t>k.ú.Český Rudolec</t>
  </si>
  <si>
    <t>Datum:</t>
  </si>
  <si>
    <t>10. 9. 2019</t>
  </si>
  <si>
    <t>Zadavatel:</t>
  </si>
  <si>
    <t>IČ:</t>
  </si>
  <si>
    <t xml:space="preserve"> </t>
  </si>
  <si>
    <t>DIČ:</t>
  </si>
  <si>
    <t>Uchazeč:</t>
  </si>
  <si>
    <t>Vyplň údaj</t>
  </si>
  <si>
    <t>Projektant:</t>
  </si>
  <si>
    <t>72095989</t>
  </si>
  <si>
    <t>ALCEDO - Ing. Martin Růžička CSc., Jindř.Hradec</t>
  </si>
  <si>
    <t>CZ5910211373</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</si>
  <si>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</si>
  <si>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</si>
  <si>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</si>
  <si>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</si>
  <si>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</si>
  <si>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</si>
  <si>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</si>
  <si>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</si>
  <si>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</si>
  <si>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</si>
  <si>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</si>
  <si>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</si>
  <si>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</si>
  <si>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</si>
  <si>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</si>
  <si>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</si>
  <si>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</si>
  <si>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</si>
  <si>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</si>
  <si>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</si>
  <si>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</si>
  <si>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</si>
  <si>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</si>
  <si>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</si>
  <si>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</si>
  <si>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</si>
  <si>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</si>
  <si>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</si>
  <si>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</si>
  <si>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</si>
  <si>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</si>
  <si>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</si>
  <si>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</si>
  <si>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</si>
  <si>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</si>
  <si>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</si>
  <si>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</si>
  <si>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</si>
  <si>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</si>
  <si>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</si>
  <si>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</si>
  <si>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</si>
  <si>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</si>
  <si>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Vodovod</t>
  </si>
  <si>
    <t>STA</t>
  </si>
  <si>
    <t>1</t>
  </si>
  <si>
    <t>{894cad99-8537-42f4-88ac-f5530981eb5b}</t>
  </si>
  <si>
    <t>2</t>
  </si>
  <si>
    <t>/</t>
  </si>
  <si>
    <t>A</t>
  </si>
  <si>
    <t>větev</t>
  </si>
  <si>
    <t>Soupis</t>
  </si>
  <si>
    <t>{d537a4b8-a26c-483c-830b-1d146bc1f488}</t>
  </si>
  <si>
    <t>B</t>
  </si>
  <si>
    <t>{44eeac59-94a9-4b7a-853b-684fb7d72792}</t>
  </si>
  <si>
    <t>C</t>
  </si>
  <si>
    <t>{14cdd0f9-c57a-4a3c-9c1d-b679c0ae3158}</t>
  </si>
  <si>
    <t>{a7530c03-5db4-4bee-83cf-90a780fd2ea1}</t>
  </si>
  <si>
    <t>{f4d292c1-c72b-48f1-a3a2-bc880941492d}</t>
  </si>
  <si>
    <t>{e336d768-0cae-47bd-a1f9-6a02be329016}</t>
  </si>
  <si>
    <t>3</t>
  </si>
  <si>
    <t>{364ca641-7cfa-4c95-a043-d08833573bd1}</t>
  </si>
  <si>
    <t>4</t>
  </si>
  <si>
    <t>{b0bebab2-ca63-434d-bd51-330b483bf250}</t>
  </si>
  <si>
    <t>5</t>
  </si>
  <si>
    <t>{35330163-167e-4afa-8aec-365644acb836}</t>
  </si>
  <si>
    <t>VP</t>
  </si>
  <si>
    <t>vodovodní přípojky</t>
  </si>
  <si>
    <t>{72fe38c9-b5e4-4b6d-b1a2-33b1c8cbdd29}</t>
  </si>
  <si>
    <t>VON</t>
  </si>
  <si>
    <t>Vedlejší a ostatní náklady</t>
  </si>
  <si>
    <t>{64348da6-8a77-4335-8816-64576394739c}</t>
  </si>
  <si>
    <t>KRYCÍ LIST SOUPISU PRACÍ</t>
  </si>
  <si>
    <t>Objekt:</t>
  </si>
  <si>
    <t>SO 01 - Vodovod</t>
  </si>
  <si>
    <t>Soupis:</t>
  </si>
  <si>
    <t>A - větev</t>
  </si>
  <si>
    <t>REKAPITULACE ČLENĚNÍ SOUPISU PRACÍ</t>
  </si>
  <si>
    <t>Kód dílu - Popis</t>
  </si>
  <si>
    <t>Cena celkem [CZK]</t>
  </si>
  <si>
    <t>-1</t>
  </si>
  <si>
    <t>HSV - Práce a dodávky HSV</t>
  </si>
  <si>
    <t xml:space="preserve">    1 - Zemní práce</t>
  </si>
  <si>
    <t xml:space="preserve">    4 - Vodorovné konstrukce</t>
  </si>
  <si>
    <t xml:space="preserve">    8 - Trubní vedení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</si>
  <si>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</si>
  <si>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</si>
  <si>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</si>
  <si>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</si>
  <si>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</si>
  <si>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</si>
  <si>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</si>
  <si>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</si>
  <si>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</si>
  <si>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</si>
  <si>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</si>
  <si>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</si>
  <si>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</si>
  <si>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</si>
  <si>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</si>
  <si>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</si>
  <si>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</si>
  <si>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</si>
  <si>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</si>
  <si>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</si>
  <si>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</si>
  <si>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</si>
  <si>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2019 02</t>
  </si>
  <si>
    <t>-62281449</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</si>
  <si>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</si>
  <si>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</si>
  <si>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</si>
  <si>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4,5*2,5*0,15*13"výkres číslo 02</t>
  </si>
  <si>
    <t>133201101</t>
  </si>
  <si>
    <t>Hloubení zapažených i nezapažených šachet s případným nutným přemístěním výkopku ve výkopišti v hornině tř. 3 do 100 m3</t>
  </si>
  <si>
    <t>66611513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</si>
  <si>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</si>
  <si>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4*2*2,5*13"výkres číslo 02</t>
  </si>
  <si>
    <t>260*0,5"50% celkového objemu výkopu</t>
  </si>
  <si>
    <t>133201109</t>
  </si>
  <si>
    <t>Hloubení zapažených i nezapažených šachet s případným nutným přemístěním výkopku ve výkopišti v hornině tř. 3 Příplatek k cenám za lepivost horniny tř. 3</t>
  </si>
  <si>
    <t>-1272536625</t>
  </si>
  <si>
    <t>133301101</t>
  </si>
  <si>
    <t>Hloubení zapažených i nezapažených šachet s případným nutným přemístěním výkopku ve výkopišti v hornině tř. 4 do 100 m3</t>
  </si>
  <si>
    <t>-1093017153</t>
  </si>
  <si>
    <t>260*0,3"30% celkového objemu výkopu</t>
  </si>
  <si>
    <t>133301109</t>
  </si>
  <si>
    <t>Hloubení zapažených i nezapažených šachet s případným nutným přemístěním výkopku ve výkopišti v hornině tř. 4 Příplatek k cenám za lepivost horniny tř. 4</t>
  </si>
  <si>
    <t>1162261338</t>
  </si>
  <si>
    <t>6</t>
  </si>
  <si>
    <t>133401101</t>
  </si>
  <si>
    <t>Hloubení zapažených i nezapažených šachet s případným nutným přemístěním výkopku ve výkopišti v hornině tř. 5 pro jakýkoliv objem výkopu</t>
  </si>
  <si>
    <t>1773697024</t>
  </si>
  <si>
    <t>260*0,2"20% celkového objemu výkopu</t>
  </si>
  <si>
    <t>7</t>
  </si>
  <si>
    <t>141721251</t>
  </si>
  <si>
    <t>Řízený zemní protlak délky protlaku přes 50 do 100 m v hornině tř. 1 až 4 včetně protlačení trub v hloubce do 6 m vnějšího průměru vrtu do 90 mm</t>
  </si>
  <si>
    <t>m</t>
  </si>
  <si>
    <t>-1527947215</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</si>
  <si>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c) bentonitovou směs;
2. V cenách nejsou započteny náklady na:
a) zemní práce nutné pro provedení protlaku (např. startovací a cílové jámy),
b) čerpání vody nad průtok 0,5 l/s,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</si>
  <si>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349,8"výkres číslo 02</t>
  </si>
  <si>
    <t>8</t>
  </si>
  <si>
    <t>151101201</t>
  </si>
  <si>
    <t>Zřízení pažení stěn výkopu bez rozepření nebo vzepření příložné, hloubky do 4 m</t>
  </si>
  <si>
    <t>m2</t>
  </si>
  <si>
    <t>2147008595</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</si>
  <si>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</si>
  <si>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(4+2)*2*2,5*13"výkres číslo 02</t>
  </si>
  <si>
    <t>9</t>
  </si>
  <si>
    <t>151101211</t>
  </si>
  <si>
    <t>Odstranění pažení stěn výkopu s uložením pažin na vzdálenost do 3 m od okraje výkopu příložné, hloubky do 4 m</t>
  </si>
  <si>
    <t>504014345</t>
  </si>
  <si>
    <t>10</t>
  </si>
  <si>
    <t>151101301</t>
  </si>
  <si>
    <t>Zřízení rozepření zapažených stěn výkopů s potřebným přepažováním při roubení příložném, hloubky do 4 m</t>
  </si>
  <si>
    <t>-937007882</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</si>
  <si>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</si>
  <si>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11</t>
  </si>
  <si>
    <t>151101311</t>
  </si>
  <si>
    <t>Odstranění rozepření stěn výkopů s uložením materiálu na vzdálenost do 3 m od okraje výkopu roubení příložného, hloubky do 4 m</t>
  </si>
  <si>
    <t>-2097750095</t>
  </si>
  <si>
    <t>12</t>
  </si>
  <si>
    <t>162601102</t>
  </si>
  <si>
    <t>Vodorovné přemístění výkopku nebo sypaniny po suchu na obvyklém dopravním prostředku, bez naložení výkopku, avšak se složením bez rozhrnutí z horniny tř. 1 až 4 na vzdálenost přes 4 000 do 5 000 m</t>
  </si>
  <si>
    <t>1165119972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</si>
  <si>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</si>
  <si>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130+78+52"objem výkopu</t>
  </si>
  <si>
    <t>-223,6"objem zásypu</t>
  </si>
  <si>
    <t>349,8*pi*0,045*0,045"vyvrtaná zemina</t>
  </si>
  <si>
    <t>Součet</t>
  </si>
  <si>
    <t>13</t>
  </si>
  <si>
    <t>167101101</t>
  </si>
  <si>
    <t>Nakládání, skládání a překládání neulehlého výkopku nebo sypaniny nakládání, množství do 100 m3, z hornin tř. 1 až 4</t>
  </si>
  <si>
    <t>-383894005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</si>
  <si>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</si>
  <si>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14</t>
  </si>
  <si>
    <t>171201201</t>
  </si>
  <si>
    <t>Uložení sypaniny na skládky</t>
  </si>
  <si>
    <t>-1781519739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</si>
  <si>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</si>
  <si>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174101101</t>
  </si>
  <si>
    <t>Zásyp sypaninou z jakékoliv horniny s uložením výkopku ve vrstvách se zhutněním jam, šachet, rýh nebo kolem objektů v těchto vykopávkách</t>
  </si>
  <si>
    <t>677466713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</si>
  <si>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</si>
  <si>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130+78+52"položky výkopu</t>
  </si>
  <si>
    <t>-10,4"odpočet lože</t>
  </si>
  <si>
    <t>-26"odpočet obsypu</t>
  </si>
  <si>
    <t>16</t>
  </si>
  <si>
    <t>175151101</t>
  </si>
  <si>
    <t>Obsypání potrubí strojně sypaninou z vhodných hornin tř. 1 až 4 nebo materiálem připraveným podél výkopu ve vzdálenosti do 3 m od jeho kraje, pro jakoukoliv hloubku výkopu a míru zhutnění bez prohození sypaniny</t>
  </si>
  <si>
    <t>-1983856128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</si>
  <si>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</si>
  <si>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4*2*0,25*13"výkres číslo 02</t>
  </si>
  <si>
    <t>17</t>
  </si>
  <si>
    <t>M</t>
  </si>
  <si>
    <t>58337310</t>
  </si>
  <si>
    <t>štěrkopísek frakce 0/4</t>
  </si>
  <si>
    <t>t</t>
  </si>
  <si>
    <t>1390011861</t>
  </si>
  <si>
    <t>26*2 'Přepočtené koeficientem množství</t>
  </si>
  <si>
    <t>18</t>
  </si>
  <si>
    <t>181301102</t>
  </si>
  <si>
    <t>Rozprostření a urovnání ornice v rovině nebo ve svahu sklonu do 1:5 při souvislé ploše do 500 m2, tl. vrstvy přes 100 do 150 mm</t>
  </si>
  <si>
    <t>-480076713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</si>
  <si>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</si>
  <si>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4,5*2,5*13"výkres číslo 02</t>
  </si>
  <si>
    <t>19</t>
  </si>
  <si>
    <t>181411121</t>
  </si>
  <si>
    <t>Založení trávníku na půdě předem připravené plochy do 1000 m2 výsevem včetně utažení lučního v rovině nebo na svahu do 1:5</t>
  </si>
  <si>
    <t>991188960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</si>
  <si>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</si>
  <si>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t>
  </si>
  <si>
    <t>00572474</t>
  </si>
  <si>
    <t>osivo směs travní krajinná-svahová</t>
  </si>
  <si>
    <t>kg</t>
  </si>
  <si>
    <t>1899843572</t>
  </si>
  <si>
    <t>146,25*0,025 'Přepočtené koeficientem množství</t>
  </si>
  <si>
    <t>Vodorovné konstrukce</t>
  </si>
  <si>
    <t>451572111</t>
  </si>
  <si>
    <t>Lože pod potrubí, stoky a drobné objekty v otevřeném výkopu z kameniva drobného těženého 0 až 4 mm</t>
  </si>
  <si>
    <t>1955083523</t>
  </si>
  <si>
    <t xml:space="preserve">Poznámka k souboru cen:
1. Ceny -1111 a -1192 lze použít i pro zřízení sběrných vrstev nad drenážními trubkami.
2. V cenách -5111 a -1192 jsou započteny i náklady na prohození výkopku získaného při zemních pracích.
</t>
  </si>
  <si>
    <t>4*2*0,1*13"výkres číslo 02</t>
  </si>
  <si>
    <t>Trubní vedení</t>
  </si>
  <si>
    <t>22</t>
  </si>
  <si>
    <t>857242122</t>
  </si>
  <si>
    <t>Montáž litinových tvarovek na potrubí litinovém tlakovém jednoosých na potrubí z trub přírubových v otevřeném výkopu, kanálu nebo v šachtě DN 80</t>
  </si>
  <si>
    <t>kus</t>
  </si>
  <si>
    <t>-1709075279</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</si>
  <si>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</si>
  <si>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1+1+1+2+1+1+1"výkres číslo 16</t>
  </si>
  <si>
    <t>23</t>
  </si>
  <si>
    <t>55254047</t>
  </si>
  <si>
    <t>koleno 90° s patkou přírubové litinové vodovodní N-kus PN 10/40 DN 80</t>
  </si>
  <si>
    <t>1259197823</t>
  </si>
  <si>
    <t>24</t>
  </si>
  <si>
    <t>55253234</t>
  </si>
  <si>
    <t>trouba přírubová litinová vodovodní  PN 10/16 DN 80 dl 150mm</t>
  </si>
  <si>
    <t>2107481563</t>
  </si>
  <si>
    <t>25</t>
  </si>
  <si>
    <t>HWL.550008009016</t>
  </si>
  <si>
    <t>PŘÍRUBA ISO 80/90</t>
  </si>
  <si>
    <t>-1903498356</t>
  </si>
  <si>
    <t>26</t>
  </si>
  <si>
    <t>HWL.799408000016</t>
  </si>
  <si>
    <t>SYNOFLEX - S PŘÍRUBOU 80 (85-105)</t>
  </si>
  <si>
    <t>1584701140</t>
  </si>
  <si>
    <t>27</t>
  </si>
  <si>
    <t>857244122</t>
  </si>
  <si>
    <t>Montáž litinových tvarovek na potrubí litinovém tlakovém odbočných na potrubí z trub přírubových v otevřeném výkopu, kanálu nebo v šachtě DN 80</t>
  </si>
  <si>
    <t>-269314101</t>
  </si>
  <si>
    <t>1+2"výkres číslo 16</t>
  </si>
  <si>
    <t>28</t>
  </si>
  <si>
    <t>55253510</t>
  </si>
  <si>
    <t>tvarovka přírubová litinová vodovodní s přírubovou odbočkou PN 10/40 T-kus DN 80/80</t>
  </si>
  <si>
    <t>1584306221</t>
  </si>
  <si>
    <t>29</t>
  </si>
  <si>
    <t>857262122</t>
  </si>
  <si>
    <t>Montáž litinových tvarovek na potrubí litinovém tlakovém jednoosých na potrubí z trub přírubových v otevřeném výkopu, kanálu nebo v šachtě DN 100</t>
  </si>
  <si>
    <t>-1061128587</t>
  </si>
  <si>
    <t>21+2+1"výkres číslo 16</t>
  </si>
  <si>
    <t>30</t>
  </si>
  <si>
    <t>55253967</t>
  </si>
  <si>
    <t>koleno přírubové z tvárné litiny,práškový epoxid tl 250µm FFK-kus DN 100-11,25°</t>
  </si>
  <si>
    <t>-72220866</t>
  </si>
  <si>
    <t>31</t>
  </si>
  <si>
    <t>55253982</t>
  </si>
  <si>
    <t>koleno přírubové z tvárné litiny,práškový epoxid tl 250µm FFK-kus DN 100-22,5°</t>
  </si>
  <si>
    <t>1442657443</t>
  </si>
  <si>
    <t>32</t>
  </si>
  <si>
    <t>55259815</t>
  </si>
  <si>
    <t>přechod přírubový tvárná litina DN 100/80 L200mm</t>
  </si>
  <si>
    <t>-705990630</t>
  </si>
  <si>
    <t>33</t>
  </si>
  <si>
    <t>HWL.799410000016</t>
  </si>
  <si>
    <t>SYNOFLEX - S PŘÍRUBOU 100 (104-132)</t>
  </si>
  <si>
    <t>-544014706</t>
  </si>
  <si>
    <t>34</t>
  </si>
  <si>
    <t>857264122</t>
  </si>
  <si>
    <t>Montáž litinových tvarovek na potrubí litinovém tlakovém odbočných na potrubí z trub přírubových v otevřeném výkopu, kanálu nebo v šachtě DN 100</t>
  </si>
  <si>
    <t>-436714714</t>
  </si>
  <si>
    <t>1"výkres číslo 16</t>
  </si>
  <si>
    <t>35</t>
  </si>
  <si>
    <t>55253516</t>
  </si>
  <si>
    <t>tvarovka přírubová litinová vodovodní s přírubovou odbočkou PN 10/16 T-kus DN 100/100</t>
  </si>
  <si>
    <t>-856023381</t>
  </si>
  <si>
    <t>36</t>
  </si>
  <si>
    <t>871241211</t>
  </si>
  <si>
    <t>Montáž vodovodního potrubí z plastů v otevřeném výkopu z polyetylenu PE 100 svařovaných elektrotvarovkou SDR 11/PN16 D 90 x 8,2 mm</t>
  </si>
  <si>
    <t>57977559</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</si>
  <si>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</si>
  <si>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37</t>
  </si>
  <si>
    <t>28613510</t>
  </si>
  <si>
    <t>potrubí třívrstvé PE100 RC SDR11 90x8,2  dl 100m</t>
  </si>
  <si>
    <t>-187855076</t>
  </si>
  <si>
    <t>349,8*1,05 'Přepočtené koeficientem množství</t>
  </si>
  <si>
    <t>38</t>
  </si>
  <si>
    <t>28615974</t>
  </si>
  <si>
    <t>elektrospojka SDR 11 PE 100 PN 16 D 90mm</t>
  </si>
  <si>
    <t>-337332904</t>
  </si>
  <si>
    <t>10"výkres číslo 02</t>
  </si>
  <si>
    <t>39</t>
  </si>
  <si>
    <t>877241110</t>
  </si>
  <si>
    <t>Montáž tvarovek na vodovodním plastovém potrubí z polyetylenu PE 100 elektrotvarovek SDR 11/PN16 kolen 45° d 90</t>
  </si>
  <si>
    <t>-1512378904</t>
  </si>
  <si>
    <t xml:space="preserve">Poznámka k souboru cen:
1. V cenách montáže tvarovek nejsou započteny náklady na dodání tvarovek. Tyto náklady se oceňují ve specifikaci.
</t>
  </si>
  <si>
    <t>40</t>
  </si>
  <si>
    <t>28614948</t>
  </si>
  <si>
    <t>elektrokoleno 45° PE 100 PN 16 D 90mm</t>
  </si>
  <si>
    <t>115916882</t>
  </si>
  <si>
    <t>41</t>
  </si>
  <si>
    <t>891241112</t>
  </si>
  <si>
    <t>Montáž vodovodních armatur na potrubí šoupátek nebo klapek uzavíracích v otevřeném výkopu nebo v šachtách s osazením zemní soupravy (bez poklopů) DN 80</t>
  </si>
  <si>
    <t>-1221455543</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</si>
  <si>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</si>
  <si>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2+4"výkres číslo 16</t>
  </si>
  <si>
    <t>42</t>
  </si>
  <si>
    <t>42221116</t>
  </si>
  <si>
    <t>šoupátko s přírubami voda DN 80 PN16</t>
  </si>
  <si>
    <t>374257717</t>
  </si>
  <si>
    <t>43</t>
  </si>
  <si>
    <t>891247111</t>
  </si>
  <si>
    <t>Montáž vodovodních armatur na potrubí hydrantů podzemních (bez osazení poklopů) DN 80</t>
  </si>
  <si>
    <t>-1951448942</t>
  </si>
  <si>
    <t>2"výkres číslo 16</t>
  </si>
  <si>
    <t>44</t>
  </si>
  <si>
    <t>42273590</t>
  </si>
  <si>
    <t>hydrant podzemní DN 80 PN 16 jednoduchý uzávěr krycí v 1250mm</t>
  </si>
  <si>
    <t>-1252944714</t>
  </si>
  <si>
    <t>45</t>
  </si>
  <si>
    <t>891261112</t>
  </si>
  <si>
    <t>Montáž vodovodních armatur na potrubí šoupátek nebo klapek uzavíracích v otevřeném výkopu nebo v šachtách s osazením zemní soupravy (bez poklopů) DN 100</t>
  </si>
  <si>
    <t>-456848647</t>
  </si>
  <si>
    <t>46</t>
  </si>
  <si>
    <t>42221117</t>
  </si>
  <si>
    <t>šoupátko s přírubami voda DN 100 PN16</t>
  </si>
  <si>
    <t>-786041195</t>
  </si>
  <si>
    <t>47</t>
  </si>
  <si>
    <t>HWL.950205010003</t>
  </si>
  <si>
    <t>SOUPRAVA ZEMNÍ TELESKOPICKÁ E2-1,3 -1,8 50-100 (1,3-1,8m)</t>
  </si>
  <si>
    <t>-345174864</t>
  </si>
  <si>
    <t>48</t>
  </si>
  <si>
    <t>892241111</t>
  </si>
  <si>
    <t>Tlakové zkoušky vodou na potrubí DN do 80</t>
  </si>
  <si>
    <t>-161169638</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</si>
  <si>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</si>
  <si>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49</t>
  </si>
  <si>
    <t>892273122</t>
  </si>
  <si>
    <t>Proplach a dezinfekce vodovodního potrubí DN od 80 do 125</t>
  </si>
  <si>
    <t>-341217917</t>
  </si>
  <si>
    <t xml:space="preserve">Poznámka k souboru cen:
1. V cenách jsou započteny náklady na napuštění a vypuštění vody, dodání vody a dezinfekčního prostředku.
</t>
  </si>
  <si>
    <t>349,800"výkres číslo 02</t>
  </si>
  <si>
    <t>50</t>
  </si>
  <si>
    <t>899401112</t>
  </si>
  <si>
    <t>Osazení poklopů litinových šoupátkových</t>
  </si>
  <si>
    <t>532112326</t>
  </si>
  <si>
    <t xml:space="preserve">Poznámka k souboru cen:
1. V cenách osazení poklopů jsou započteny i náklady na jejich podezdění.
2. V cenách nejsou započteny náklady na dodání poklopů; tyto se oceňují ve specifikaci. Ztratné se nestanoví.
</t>
  </si>
  <si>
    <t>4+4"výkres číslo 16</t>
  </si>
  <si>
    <t>51</t>
  </si>
  <si>
    <t>42291352</t>
  </si>
  <si>
    <t>poklop litinový šoupátkový pro zemní soupravy osazení do terénu a do vozovky</t>
  </si>
  <si>
    <t>809718006</t>
  </si>
  <si>
    <t>52</t>
  </si>
  <si>
    <t>899401113</t>
  </si>
  <si>
    <t>Osazení poklopů litinových hydrantových</t>
  </si>
  <si>
    <t>-894631044</t>
  </si>
  <si>
    <t>1+1"výkres číslo 16</t>
  </si>
  <si>
    <t>53</t>
  </si>
  <si>
    <t>42291452</t>
  </si>
  <si>
    <t>poklop litinový hydrantový DN 80</t>
  </si>
  <si>
    <t>-1240060512</t>
  </si>
  <si>
    <t>54</t>
  </si>
  <si>
    <t>899721111</t>
  </si>
  <si>
    <t>Signalizační vodič na potrubí DN do 150 mm</t>
  </si>
  <si>
    <t>75616912</t>
  </si>
  <si>
    <t>55</t>
  </si>
  <si>
    <t>899722113</t>
  </si>
  <si>
    <t>Krytí potrubí z plastů výstražnou fólií z PVC šířky 34cm</t>
  </si>
  <si>
    <t>637297066</t>
  </si>
  <si>
    <t>4*13"výkres číslo 02</t>
  </si>
  <si>
    <t>998</t>
  </si>
  <si>
    <t>Přesun hmot</t>
  </si>
  <si>
    <t>56</t>
  </si>
  <si>
    <t>998276101</t>
  </si>
  <si>
    <t>Přesun hmot pro trubní vedení hloubené z trub z plastických hmot nebo sklolaminátových pro vodovody nebo kanalizace v otevřeném výkopu dopravní vzdálenost do 15 m</t>
  </si>
  <si>
    <t>779532164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</si>
  <si>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</si>
  <si>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B - větev</t>
  </si>
  <si>
    <t xml:space="preserve">    5 - Komunikace pozemní</t>
  </si>
  <si>
    <t>132201201</t>
  </si>
  <si>
    <t>Hloubení zapažených i nezapažených rýh šířky přes 600 do 2 000 mm s urovnáním dna do předepsaného profilu a spádu v hornině tř. 3 do 100 m3</t>
  </si>
  <si>
    <t>-1693750152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</si>
  <si>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</si>
  <si>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27*0,8*1,6"výkres číslo 03</t>
  </si>
  <si>
    <t>34,56*0,5"50% celkového objemu výkopu</t>
  </si>
  <si>
    <t>132201209</t>
  </si>
  <si>
    <t>Hloubení zapažených i nezapažených rýh šířky přes 600 do 2 000 mm s urovnáním dna do předepsaného profilu a spádu v hornině tř. 3 Příplatek k cenám za lepivost horniny tř. 3</t>
  </si>
  <si>
    <t>1460649586</t>
  </si>
  <si>
    <t>132301201</t>
  </si>
  <si>
    <t>Hloubení zapažených i nezapažených rýh šířky přes 600 do 2 000 mm s urovnáním dna do předepsaného profilu a spádu v hornině tř. 4 do 100 m3</t>
  </si>
  <si>
    <t>-492032293</t>
  </si>
  <si>
    <t>34,56*0,3"30% celkového objemu výkopu</t>
  </si>
  <si>
    <t>132301209</t>
  </si>
  <si>
    <t>Hloubení zapažených i nezapažených rýh šířky přes 600 do 2 000 mm s urovnáním dna do předepsaného profilu a spádu v hornině tř. 4 Příplatek k cenám za lepivost horniny tř. 4</t>
  </si>
  <si>
    <t>-1097477314</t>
  </si>
  <si>
    <t>132401201</t>
  </si>
  <si>
    <t>Hloubení zapažených i nezapažených rýh šířky přes 600 do 2 000 mm s urovnáním dna do předepsaného profilu a spádu s použitím trhavin v hornině tř. 5 pro jakékoliv množství</t>
  </si>
  <si>
    <t>-69035300</t>
  </si>
  <si>
    <t>34,56*0,2"20% celkového objemu výkopu</t>
  </si>
  <si>
    <t>151811131</t>
  </si>
  <si>
    <t>Zřízení pažicích boxů pro pažení a rozepření stěn rýh podzemního vedení hloubka výkopu do 4 m, šířka do 1,2 m</t>
  </si>
  <si>
    <t>1633152487</t>
  </si>
  <si>
    <t xml:space="preserve">Poznámka k souboru cen:
1. Množství měrných jednotek pažicích boxů se určuje v m2 celkové zapažené plochy (započítávají se obě strany výkopu).
</t>
  </si>
  <si>
    <t>27*2*1,6"výkres číslo 03</t>
  </si>
  <si>
    <t>151811231</t>
  </si>
  <si>
    <t>Odstranění pažicích boxů pro pažení a rozepření stěn rýh podzemního vedení hloubka výkopu do 4 m, šířka do 1,2 m</t>
  </si>
  <si>
    <t>311049932</t>
  </si>
  <si>
    <t>161101101</t>
  </si>
  <si>
    <t>Svislé přemístění výkopku bez naložení do dopravní nádoby avšak s vyprázdněním dopravní nádoby na hromadu nebo do dopravního prostředku z horniny tř. 1 až 4, při hloubce výkopu přes 1 do 2,5 m</t>
  </si>
  <si>
    <t>1769177163</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</si>
  <si>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</si>
  <si>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17,28+10,368"položky dílu 1</t>
  </si>
  <si>
    <t>161101151</t>
  </si>
  <si>
    <t>Svislé přemístění výkopku bez naložení do dopravní nádoby avšak s vyprázdněním dopravní nádoby na hromadu nebo do dopravního prostředku z horniny tř. 5 až 7, při hloubce výkopu přes 1 do 2,5 m</t>
  </si>
  <si>
    <t>1958068769</t>
  </si>
  <si>
    <t>6,912"položky dílu 1</t>
  </si>
  <si>
    <t>17,28+10,368+6,912"objem výkopu</t>
  </si>
  <si>
    <t>-27"objem zásypu</t>
  </si>
  <si>
    <t>24,9*pi*0,045*0,045"objem zeminy potrubím vytlačené</t>
  </si>
  <si>
    <t>27*0,8*0,35"objem nového štěrku vozovky</t>
  </si>
  <si>
    <t>17,28+10,368+6,912"položky výkopu</t>
  </si>
  <si>
    <t>-2,16"odpočet lože</t>
  </si>
  <si>
    <t>-5,4"odpočet obsypu</t>
  </si>
  <si>
    <t>27*0,8*0,25"výkres číslo 03</t>
  </si>
  <si>
    <t>5,4*2 'Přepočtené koeficientem množství</t>
  </si>
  <si>
    <t>27*0,8*0,1"výkres číslo 03</t>
  </si>
  <si>
    <t>Komunikace pozemní</t>
  </si>
  <si>
    <t>564760111</t>
  </si>
  <si>
    <t>Podklad nebo kryt z kameniva hrubého drceného vel. 16-32 mm s rozprostřením a zhutněním, po zhutnění tl. 200 mm</t>
  </si>
  <si>
    <t>389660908</t>
  </si>
  <si>
    <t>27*0,8"výkres číslo 03</t>
  </si>
  <si>
    <t>564851111</t>
  </si>
  <si>
    <t>Podklad ze štěrkodrti ŠD s rozprostřením a zhutněním, po zhutnění tl. 150 mm</t>
  </si>
  <si>
    <t>1184622384</t>
  </si>
  <si>
    <t>1+1+1+2+1+1"výkres číslo 16</t>
  </si>
  <si>
    <t>55251724</t>
  </si>
  <si>
    <t>příruba slepá šedá litina s epoxidovou ochranou vrstvou DN 80</t>
  </si>
  <si>
    <t>1459292697</t>
  </si>
  <si>
    <t>55254011</t>
  </si>
  <si>
    <t>koleno přírubové z tvárné litiny,práškový epoxid tl 250µm FFK-kus DN 80- 45°</t>
  </si>
  <si>
    <t>-51429194</t>
  </si>
  <si>
    <t>24,9"výkres číslo 03</t>
  </si>
  <si>
    <t>24,9*1,05</t>
  </si>
  <si>
    <t>26,145*1,05 'Přepočtené koeficientem množství</t>
  </si>
  <si>
    <t>1"výkres číslo 03</t>
  </si>
  <si>
    <t>C - větev</t>
  </si>
  <si>
    <t xml:space="preserve">    9 - Ostatní konstrukce a práce, bourání</t>
  </si>
  <si>
    <t xml:space="preserve">    997 - Přesun sutě</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</si>
  <si>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</si>
  <si>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</si>
  <si>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1102633612</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</si>
  <si>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</si>
  <si>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2*2"výkres číslo 03</t>
  </si>
  <si>
    <t>113107424</t>
  </si>
  <si>
    <t>Odstranění podkladů nebo krytů při překopech inženýrských sítí s přemístěním hmot na skládku ve vzdálenosti do 3 m nebo s naložením na dopravní prostředek strojně plochy jednotlivě do 15 m2 z kameniva hrubého drceného, o tl. vrstvy přes 300 do 400 mm</t>
  </si>
  <si>
    <t>1317061034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</si>
  <si>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</si>
  <si>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3*2+2*2+6*1"výkres číslo 03</t>
  </si>
  <si>
    <t>113107444</t>
  </si>
  <si>
    <t>Odstranění podkladů nebo krytů při překopech inženýrských sítí s přemístěním hmot na skládku ve vzdálenosti do 3 m nebo s naložením na dopravní prostředek strojně plochy jednotlivě do 15 m2 živičných, o tl. vrstvy přes 150 do 200 mm</t>
  </si>
  <si>
    <t>-492861548</t>
  </si>
  <si>
    <t>4,5*2,5*0,15*12"výkres číslo 03</t>
  </si>
  <si>
    <t>1654482084</t>
  </si>
  <si>
    <t>6*0,8*1"výkres číslo 03</t>
  </si>
  <si>
    <t>4,8*0,5"50% celkového objemu výkopu</t>
  </si>
  <si>
    <t>-1155750432</t>
  </si>
  <si>
    <t>690123221</t>
  </si>
  <si>
    <t>4,8*0,3"30% celkového objemu výkopu</t>
  </si>
  <si>
    <t>1126155198</t>
  </si>
  <si>
    <t>-416679603</t>
  </si>
  <si>
    <t>4,8*0,2"20% celkového objemu výkopu</t>
  </si>
  <si>
    <t>4*2*2,5*15"výkres číslo 03</t>
  </si>
  <si>
    <t>300*0,5"50% celkového objemu výkopu</t>
  </si>
  <si>
    <t>300*0,3"30% celkového objemu výkopu</t>
  </si>
  <si>
    <t>300*0,2"20% celkového objemu výkopu</t>
  </si>
  <si>
    <t>141721213</t>
  </si>
  <si>
    <t>Řízený zemní protlak délky protlaku do 50 m v hornině tř. 1 až 4 včetně protlačení trub v hloubce do 6 m vnějšího průměru vrtu přes 110 do 140 mm</t>
  </si>
  <si>
    <t>1792951103</t>
  </si>
  <si>
    <t>12"výkres číslo 03</t>
  </si>
  <si>
    <t>28613577</t>
  </si>
  <si>
    <t>potrubí dvouvrstvé PE100 RC SDR17 125x7,4 dl 12m</t>
  </si>
  <si>
    <t>-227132759</t>
  </si>
  <si>
    <t>(4+2)*2*2,5*15"výkres číslo 02</t>
  </si>
  <si>
    <t>4*2*2,5*15"výkres číslo 02</t>
  </si>
  <si>
    <t>-219071529</t>
  </si>
  <si>
    <t>6*1,6*2"výkres číslo 03</t>
  </si>
  <si>
    <t>-905942852</t>
  </si>
  <si>
    <t>228007890</t>
  </si>
  <si>
    <t>2,4+1,44+0,96+150+90+60"objem výkopu</t>
  </si>
  <si>
    <t>-261,12"objem zásypu</t>
  </si>
  <si>
    <t>187*pi*0,045*0,045"vyvrtaná zemina</t>
  </si>
  <si>
    <t>2,4+1,44+0,96+150+90+60"položky výkopu</t>
  </si>
  <si>
    <t>-12,48"odpočet lože</t>
  </si>
  <si>
    <t>-31,2"odpočet obsypu</t>
  </si>
  <si>
    <t>4*2*0,25*15+6*0,8*0,25"výkres číslo 03</t>
  </si>
  <si>
    <t>31,2*2 'Přepočtené koeficientem množství</t>
  </si>
  <si>
    <t>4,5*2,5*12"výkres číslo 03</t>
  </si>
  <si>
    <t>135*0,025 'Přepočtené koeficientem množství</t>
  </si>
  <si>
    <t>4*2*0,1*15+6*0,8*0,1"výkres číslo 03</t>
  </si>
  <si>
    <t>566901133</t>
  </si>
  <si>
    <t>Vyspravení podkladu po překopech inženýrských sítí plochy do 15 m2 s rozprostřením a zhutněním štěrkodrtí tl. 200 mm</t>
  </si>
  <si>
    <t>-1960507978</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</si>
  <si>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</si>
  <si>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566901161</t>
  </si>
  <si>
    <t>Vyspravení podkladu po překopech inženýrských sítí plochy do 15 m2 s rozprostřením a zhutněním obalovaným kamenivem ACP (OK) tl. 100 mm</t>
  </si>
  <si>
    <t>1715644185</t>
  </si>
  <si>
    <t>572340110</t>
  </si>
  <si>
    <t>Vyspravení krytu komunikací po překopech inženýrských sítí plochy do 15 m2 asfaltovým betonem ACL, po zhutnění tl. přes 30 do 50 mm</t>
  </si>
  <si>
    <t>642673898</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</si>
  <si>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</si>
  <si>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572340111</t>
  </si>
  <si>
    <t>Vyspravení krytu komunikací po překopech inženýrských sítí plochy do 15 m2 asfaltovým betonem ACO (AB), po zhutnění tl. přes 30 do 50 mm</t>
  </si>
  <si>
    <t>-876074006</t>
  </si>
  <si>
    <t>573211112</t>
  </si>
  <si>
    <t>Postřik spojovací PS bez posypu kamenivem z asfaltu silničního, v množství 0,70 kg/m2</t>
  </si>
  <si>
    <t>1098849711</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</si>
  <si>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</si>
  <si>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</si>
  <si>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-2016911035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</si>
  <si>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</si>
  <si>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2+1+1+6+2"výkres číslo 16</t>
  </si>
  <si>
    <t>55253246</t>
  </si>
  <si>
    <t>trouba přírubová litinová vodovodní  PN 10/16 DN 80 dl 900mm</t>
  </si>
  <si>
    <t>-897463883</t>
  </si>
  <si>
    <t>1+2+1"výkres číslo 16</t>
  </si>
  <si>
    <t>187"výkres číslo 03</t>
  </si>
  <si>
    <t>187*1,05</t>
  </si>
  <si>
    <t>196,35*1,05 'Přepočtené koeficientem množství</t>
  </si>
  <si>
    <t>10"výkres číslo 03</t>
  </si>
  <si>
    <t>4+1+3"výkres číslo 16</t>
  </si>
  <si>
    <t>57</t>
  </si>
  <si>
    <t>58</t>
  </si>
  <si>
    <t>59</t>
  </si>
  <si>
    <t>60</t>
  </si>
  <si>
    <t>187"výkres číslo 02</t>
  </si>
  <si>
    <t>61</t>
  </si>
  <si>
    <t>62</t>
  </si>
  <si>
    <t>63</t>
  </si>
  <si>
    <t>64</t>
  </si>
  <si>
    <t>65</t>
  </si>
  <si>
    <t>66</t>
  </si>
  <si>
    <t>4*15+6"výkres číslo 02</t>
  </si>
  <si>
    <t>Ostatní konstrukce a práce, bourání</t>
  </si>
  <si>
    <t>67</t>
  </si>
  <si>
    <t>919732211</t>
  </si>
  <si>
    <t>Styčná pracovní spára při napojení nového živičného povrchu na stávající se zalitím za tepla modifikovanou asfaltovou hmotou s posypem vápenným hydrátem šířky do 15 mm, hloubky do 25 mm včetně prořezání spáry</t>
  </si>
  <si>
    <t>-198172437</t>
  </si>
  <si>
    <t xml:space="preserve">Poznámka k souboru cen:
1. V cenách jsou započteny i náklady na vyčištění spár, na impregnaci a zalití spár včetně dodání hmot.
</t>
  </si>
  <si>
    <t>(3+2)*2+2*4+6*2"výkres číslo 03</t>
  </si>
  <si>
    <t>68</t>
  </si>
  <si>
    <t>919735114</t>
  </si>
  <si>
    <t>Řezání stávajícího živičného krytu nebo podkladu hloubky přes 150 do 200 mm</t>
  </si>
  <si>
    <t>-1298327193</t>
  </si>
  <si>
    <t xml:space="preserve">Poznámka k souboru cen:
1. V cenách jsou započteny i náklady na spotřebu vody.
</t>
  </si>
  <si>
    <t>69</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</si>
  <si>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</si>
  <si>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</si>
  <si>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-620319005</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</si>
  <si>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</si>
  <si>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997</t>
  </si>
  <si>
    <t>Přesun sutě</t>
  </si>
  <si>
    <t>70</t>
  </si>
  <si>
    <t>997221551</t>
  </si>
  <si>
    <t>Vodorovná doprava suti bez naložení, ale se složením a s hrubým urovnáním ze sypkých materiálů, na vzdálenost do 1 km</t>
  </si>
  <si>
    <t>-1963523899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</si>
  <si>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</si>
  <si>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71</t>
  </si>
  <si>
    <t>997221559</t>
  </si>
  <si>
    <t>Vodorovná doprava suti bez naložení, ale se složením a s hrubým urovnáním Příplatek k ceně za každý další i započatý 1 km přes 1 km</t>
  </si>
  <si>
    <t>-1061652605</t>
  </si>
  <si>
    <t>16,48*13 'Přepočtené koeficientem množství</t>
  </si>
  <si>
    <t>72</t>
  </si>
  <si>
    <t>997221611</t>
  </si>
  <si>
    <t>Nakládání na dopravní prostředky pro vodorovnou dopravu suti</t>
  </si>
  <si>
    <t>201767078</t>
  </si>
  <si>
    <t xml:space="preserve">Poznámka k souboru cen:
1. Ceny lze použít i pro překládání při lomené dopravě.
2. Ceny nelze použít při dopravě po železnici, po vodě nebo neobvyklými dopravními prostředky.
</t>
  </si>
  <si>
    <t>73</t>
  </si>
  <si>
    <t>997221845</t>
  </si>
  <si>
    <t>Poplatek za uložení stavebního odpadu na skládce (skládkovné) asfaltového bez obsahu dehtu zatříděného do Katalogu odpadů pod kódem 170 302</t>
  </si>
  <si>
    <t>577573888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</si>
  <si>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</si>
  <si>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74</t>
  </si>
  <si>
    <t>997221855</t>
  </si>
  <si>
    <t>Poplatek za uložení stavebního odpadu na skládce (skládkovné) zeminy a kameniva zatříděného do Katalogu odpadů pod kódem 170 504</t>
  </si>
  <si>
    <t>-607912023</t>
  </si>
  <si>
    <t>75</t>
  </si>
  <si>
    <t>D - větev</t>
  </si>
  <si>
    <t>4,5*2,5*0,15*3"výkres číslo 03</t>
  </si>
  <si>
    <t>4*2*2,5*3"výkres číslo 03</t>
  </si>
  <si>
    <t>60*0,5"50% celkového objemu výkopu</t>
  </si>
  <si>
    <t>60*0,3"30% celkového objemu výkopu</t>
  </si>
  <si>
    <t>60*0,2"20% celkového objemu výkopu</t>
  </si>
  <si>
    <t>62"výkres číslo 03</t>
  </si>
  <si>
    <t>(4+2)*2*2,5*3"výkres číslo 03</t>
  </si>
  <si>
    <t>30+18+12"objem výkopu</t>
  </si>
  <si>
    <t>-51,6"objem zásypu</t>
  </si>
  <si>
    <t>62*pi*0,045*0,045"vyvrtaná zemina</t>
  </si>
  <si>
    <t>30+18+12"položky výkopu</t>
  </si>
  <si>
    <t>-2,4"odpočet lože</t>
  </si>
  <si>
    <t>-6"odpočet obsypu</t>
  </si>
  <si>
    <t>4*2*0,25*3"výkres číslo 03</t>
  </si>
  <si>
    <t>6*2 'Přepočtené koeficientem množství</t>
  </si>
  <si>
    <t>4,5*2,5*3"výkres číslo 03</t>
  </si>
  <si>
    <t>33,75*0,025 'Přepočtené koeficientem množství</t>
  </si>
  <si>
    <t>4*2*0,1*3"výkres číslo 03</t>
  </si>
  <si>
    <t>1+1+1+1"výkres číslo 16</t>
  </si>
  <si>
    <t>-528959071</t>
  </si>
  <si>
    <t>62*1,05</t>
  </si>
  <si>
    <t>65,1*1,05 'Přepočtené koeficientem množství</t>
  </si>
  <si>
    <t>5"výkres číslo 03</t>
  </si>
  <si>
    <t>4*3"výkres číslo 03</t>
  </si>
  <si>
    <t>-1957839257</t>
  </si>
  <si>
    <t>1 - větev</t>
  </si>
  <si>
    <t>4*2*5"výkres číslo 03</t>
  </si>
  <si>
    <t>4*2*2,5*5"výkres číslo 03</t>
  </si>
  <si>
    <t>100*0,5"50% celkového objemu výkopu</t>
  </si>
  <si>
    <t>100*0,3"30% celkového objemu výkopu</t>
  </si>
  <si>
    <t>100*0,2"20% celkového objemu výkopu</t>
  </si>
  <si>
    <t>95"výkres číslo 03</t>
  </si>
  <si>
    <t>(4+2)*2*2,5*5"výkres číslo 03</t>
  </si>
  <si>
    <t>50+30+20"objem výkopu</t>
  </si>
  <si>
    <t>-86"objem zásypu</t>
  </si>
  <si>
    <t>95*pi*0,045*0,045"vyvrtaná zemina</t>
  </si>
  <si>
    <t>50+30+20"položky výkopu</t>
  </si>
  <si>
    <t>-4"odpočet lože</t>
  </si>
  <si>
    <t>-10"odpočet obsypu</t>
  </si>
  <si>
    <t>4*2*0,25*5"výkres číslo 03</t>
  </si>
  <si>
    <t>10*2 'Přepočtené koeficientem množství</t>
  </si>
  <si>
    <t>4*2*0,1*5"výkres číslo 03</t>
  </si>
  <si>
    <t>95*1,05</t>
  </si>
  <si>
    <t>99,75*1,05 'Přepočtené koeficientem množství</t>
  </si>
  <si>
    <t>4*5"výkres číslo 03</t>
  </si>
  <si>
    <t>(4+2)*2*5"výkres číslo 03</t>
  </si>
  <si>
    <t>41,2*13 'Přepočtené koeficientem množství</t>
  </si>
  <si>
    <t>2 - větev</t>
  </si>
  <si>
    <t>4*2*26"výkres číslo 03,4</t>
  </si>
  <si>
    <t>113154363</t>
  </si>
  <si>
    <t>Frézování živičného podkladu nebo krytu s naložením na dopravní prostředek plochy přes 1 000 do 10 000 m2 s překážkami v trase pruhu šířky přes 1 m do 2 m, tloušťky vrstvy 50 mm</t>
  </si>
  <si>
    <t>1787338712</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</si>
  <si>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</si>
  <si>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1455"výkres číslo 03,4</t>
  </si>
  <si>
    <t>4,5*2,5*0,15*1"výkres číslo 03,4</t>
  </si>
  <si>
    <t>4*2*2*27"výkres číslo 03,4</t>
  </si>
  <si>
    <t>432*0,5"50% celkového objemu výkopu</t>
  </si>
  <si>
    <t>432*0,3"30% celkového objemu výkopu</t>
  </si>
  <si>
    <t>432*0,2"20% celkového objemu výkopu</t>
  </si>
  <si>
    <t>560"výkres číslo 03,4</t>
  </si>
  <si>
    <t>(4+2)*2*2,5*27"výkres číslo 03,4</t>
  </si>
  <si>
    <t>4*2*2,5*27"výkres číslo 03,4</t>
  </si>
  <si>
    <t>216+129,6+86,4"objem výkopu</t>
  </si>
  <si>
    <t>-356,4"objem zásypu</t>
  </si>
  <si>
    <t>560*pi*0,045*0,045"vyvrtaná zemina</t>
  </si>
  <si>
    <t>216+129,6+86,4"položky výkopu</t>
  </si>
  <si>
    <t>-21,6"odpočet lože</t>
  </si>
  <si>
    <t>-54"odpočet obsypu</t>
  </si>
  <si>
    <t>4*2*0,25*27"výkres číslo 03,4</t>
  </si>
  <si>
    <t>54*2 'Přepočtené koeficientem množství</t>
  </si>
  <si>
    <t>4,5*2,5*27"výkres číslo 03,4</t>
  </si>
  <si>
    <t>303,75*0,025 'Přepočtené koeficientem množství</t>
  </si>
  <si>
    <t>4*2*0,1*27"výkres číslo 03,4</t>
  </si>
  <si>
    <t>569851111</t>
  </si>
  <si>
    <t>Zpevnění krajnic nebo komunikací pro pěší s rozprostřením a zhutněním, po zhutnění štěrkodrtí tl. 150 mm</t>
  </si>
  <si>
    <t>-441763983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</si>
  <si>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</si>
  <si>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285*0,6*2"výkres číslo 03,4</t>
  </si>
  <si>
    <t>577144221</t>
  </si>
  <si>
    <t>Asfaltový beton vrstva obrusná ACO 11 (ABS) s rozprostřením a se zhutněním z nemodifikovaného asfaltu v pruhu šířky přes 3 m tř. II, po zhutnění tl. 50 mm</t>
  </si>
  <si>
    <t>-1284978075</t>
  </si>
  <si>
    <t xml:space="preserve">Poznámka k souboru cen:
1. ČSN EN 13108-1 připouští pro ACO 11 pouze tl. 35 až 50 mm.
</t>
  </si>
  <si>
    <t>1455,000"výkres číslo 03,4</t>
  </si>
  <si>
    <t>4+2+1+1+1+1+1+14"výkres číslo 16</t>
  </si>
  <si>
    <t>55259930</t>
  </si>
  <si>
    <t>koleno přírubové P tvárná litina DN 80-22,5°</t>
  </si>
  <si>
    <t>1552360094</t>
  </si>
  <si>
    <t>55259910</t>
  </si>
  <si>
    <t>koleno přírubové P tvárná litina DN 80-11,25°</t>
  </si>
  <si>
    <t>-1260319048</t>
  </si>
  <si>
    <t>55253237</t>
  </si>
  <si>
    <t>trouba přírubová litinová vodovodní  PN 10/16 DN 80 dl 300mm</t>
  </si>
  <si>
    <t>-1444290476</t>
  </si>
  <si>
    <t>-1733553768</t>
  </si>
  <si>
    <t>55253241</t>
  </si>
  <si>
    <t>trouba přírubová litinová vodovodní  PN 10/16 DN 80 dl 500mm</t>
  </si>
  <si>
    <t>777291129</t>
  </si>
  <si>
    <t>1+2+1+1+1+1"výkres číslo 16</t>
  </si>
  <si>
    <t>560*1,05</t>
  </si>
  <si>
    <t>588*1,05 'Přepočtené koeficientem množství</t>
  </si>
  <si>
    <t>10"výkres číslo 03,4</t>
  </si>
  <si>
    <t>2+4+2+3+1+1"výkres číslo 16</t>
  </si>
  <si>
    <t>13"výkres číslo 16</t>
  </si>
  <si>
    <t>4"výkres číslo 16</t>
  </si>
  <si>
    <t>4*27"výkres číslo 03,4</t>
  </si>
  <si>
    <t>(4+2)*2*26"výkres číslo 03,4</t>
  </si>
  <si>
    <t>92+48+40"výkres číslo 03,4 pro celkové odfrézování</t>
  </si>
  <si>
    <t>919794441</t>
  </si>
  <si>
    <t>Úprava ploch kolem hydrantů, šoupat, kanalizačních poklopů a mříží, sloupů apod. v živičných krytech jakékoliv tloušťky, jednotlivě v půdorysné ploše do 2 m2</t>
  </si>
  <si>
    <t>1386313224</t>
  </si>
  <si>
    <t xml:space="preserve">Poznámka k souboru cen:
1. Ceny jsou určeny pro dodatečnou úpravu vozovek, a to jen v případě, že je vyvolána příčinami, které neleží na straně dodavatele.
2. Ceny nelze použít pro výškovou úpravu vstupu nebo vpusti, která se oceňuje cenami souboru 899 . 3- . . Výšková úprava uličního vstupu nebo vpusti části C 01 tohoto katalogu.
</t>
  </si>
  <si>
    <t>17"výkres číslo 03,4</t>
  </si>
  <si>
    <t>400,48*13 'Přepočtené koeficientem množství</t>
  </si>
  <si>
    <t>93,6+186,24</t>
  </si>
  <si>
    <t>3 - větev</t>
  </si>
  <si>
    <t>4*2*3"výkres číslo 03</t>
  </si>
  <si>
    <t>4*2*2*3"výkres číslo 03</t>
  </si>
  <si>
    <t>48*0,5"50% celkového objemu výkopu</t>
  </si>
  <si>
    <t>48*0,3"30% celkového objemu výkopu</t>
  </si>
  <si>
    <t>48*0,2"20% celkového objemu výkopu</t>
  </si>
  <si>
    <t>42"výkres číslo 03</t>
  </si>
  <si>
    <t>24+14,4+9,6"objem výkopu</t>
  </si>
  <si>
    <t>-39,6"objem zásypu</t>
  </si>
  <si>
    <t>42*pi*0,045*0,045"vyvrtaná zemina</t>
  </si>
  <si>
    <t>24+14,4+9,6"položky výkopu</t>
  </si>
  <si>
    <t>5"výkres číslo 16</t>
  </si>
  <si>
    <t>42*1,05</t>
  </si>
  <si>
    <t>44,1*1,05 'Přepočtené koeficientem množství</t>
  </si>
  <si>
    <t>3"výkres číslo 03</t>
  </si>
  <si>
    <t>(4+2)*2*3"výkres číslo 03</t>
  </si>
  <si>
    <t>24,72*13 'Přepočtené koeficientem množství</t>
  </si>
  <si>
    <t>4 - větev</t>
  </si>
  <si>
    <t>113106123</t>
  </si>
  <si>
    <t>Rozebrání dlažeb komunikací pro pěší s přemístěním hmot na skládku na vzdálenost do 3 m nebo s naložením na dopravní prostředek s ložem z kameniva nebo živice a s jakoukoliv výplní spár ručně ze zámkové dlažby</t>
  </si>
  <si>
    <t>18408183</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</si>
  <si>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</si>
  <si>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3*1"výkres číslo 04</t>
  </si>
  <si>
    <t>113202111</t>
  </si>
  <si>
    <t>Vytrhání obrub s vybouráním lože, s přemístěním hmot na skládku na vzdálenost do 3 m nebo s naložením na dopravní prostředek z krajníků nebo obrubníků stojatých</t>
  </si>
  <si>
    <t>269247207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</si>
  <si>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</si>
  <si>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4"výkres číslo 04</t>
  </si>
  <si>
    <t>416941437</t>
  </si>
  <si>
    <t>2*2*0,15"výkres číslo 04</t>
  </si>
  <si>
    <t>-859006149</t>
  </si>
  <si>
    <t>7*0,8*1,5"výkres číslo 04</t>
  </si>
  <si>
    <t>8,4*0,5"50% celkového objemu výkopu</t>
  </si>
  <si>
    <t>-1841176512</t>
  </si>
  <si>
    <t>-2116586467</t>
  </si>
  <si>
    <t>8,4*0,3"30% celkového objemu výkopu</t>
  </si>
  <si>
    <t>-14532415</t>
  </si>
  <si>
    <t>698924667</t>
  </si>
  <si>
    <t>8,4*0,2"20% celkového objemu výkopu</t>
  </si>
  <si>
    <t>2*2*2"výkres číslo 03</t>
  </si>
  <si>
    <t>8*0,5"50% celkového objemu výkopu</t>
  </si>
  <si>
    <t>8*0,3"30% celkového objemu výkopu</t>
  </si>
  <si>
    <t>8*0,2"20% celkového objemu výkopu</t>
  </si>
  <si>
    <t>2*4*2"výkres číslo 04</t>
  </si>
  <si>
    <t>2*2*2"výkres číslo 04</t>
  </si>
  <si>
    <t>867702511</t>
  </si>
  <si>
    <t>7*2*1,5"výkres číslo 04</t>
  </si>
  <si>
    <t>2108217607</t>
  </si>
  <si>
    <t>1263620488</t>
  </si>
  <si>
    <t>4,2+2,52+1,68+4+2,4+1,6"objem výkopu</t>
  </si>
  <si>
    <t>-14,412"objem zásypu</t>
  </si>
  <si>
    <t>7,1*pi*0,045*0,045"vyvrtaná zemina</t>
  </si>
  <si>
    <t>4,2+2,52+1,68+4+2,4+1,6"položky výkopu</t>
  </si>
  <si>
    <t>-0,568"odpočet lože</t>
  </si>
  <si>
    <t>-1,42"odpočet obsypu</t>
  </si>
  <si>
    <t>7,1*0,8*0,25"výkres číslo 04</t>
  </si>
  <si>
    <t>1,42*2 'Přepočtené koeficientem množství</t>
  </si>
  <si>
    <t>495722645</t>
  </si>
  <si>
    <t>2*2"výkres číslo 04</t>
  </si>
  <si>
    <t>-541460548</t>
  </si>
  <si>
    <t>663216763</t>
  </si>
  <si>
    <t>4*0,025 'Přepočtené koeficientem množství</t>
  </si>
  <si>
    <t>7,1*0,8*0,1"výkres číslo 04</t>
  </si>
  <si>
    <t>3*1*2+3*1"výkres číslo 04</t>
  </si>
  <si>
    <t>3*1*2"výkres číslo 04</t>
  </si>
  <si>
    <t>1341705914</t>
  </si>
  <si>
    <t>-628292567</t>
  </si>
  <si>
    <t>1968108875</t>
  </si>
  <si>
    <t>7,1"výkres číslo 04</t>
  </si>
  <si>
    <t>7,1*1,05</t>
  </si>
  <si>
    <t>7,455*1,05 'Přepočtené koeficientem množství</t>
  </si>
  <si>
    <t>1"výkres číslo 04</t>
  </si>
  <si>
    <t>916131213</t>
  </si>
  <si>
    <t>Osazení silničního obrubníku betonového se zřízením lože, s vyplněním a zatřením spár cementovou maltou stojatého s boční opěrou z betonu prostého, do lože z betonu prostého</t>
  </si>
  <si>
    <t>1449400948</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</si>
  <si>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</si>
  <si>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2"výkres číslo 04</t>
  </si>
  <si>
    <t>916231213</t>
  </si>
  <si>
    <t>Osazení chodníkového obrubníku betonového se zřízením lože, s vyplněním a zatřením spár cementovou maltou stojatého s boční opěrou z betonu prostého, do lože z betonu prostého</t>
  </si>
  <si>
    <t>1661770516</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</si>
  <si>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</si>
  <si>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916991121</t>
  </si>
  <si>
    <t>Lože pod obrubníky, krajníky nebo obruby z dlažebních kostek z betonu prostého tř. C 16/20</t>
  </si>
  <si>
    <t>-191341920</t>
  </si>
  <si>
    <t>4*0,4*0,2"výkres číslo 04</t>
  </si>
  <si>
    <t>3*2"výkres číslo 04</t>
  </si>
  <si>
    <t>979021112</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</si>
  <si>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chodníkových</t>
  </si>
  <si>
    <t>325618330</t>
  </si>
  <si>
    <t>1554025491</t>
  </si>
  <si>
    <t>3,000"výkres číslo 04</t>
  </si>
  <si>
    <t>3,09*13 'Přepočtené koeficientem množství</t>
  </si>
  <si>
    <t>5 - větev</t>
  </si>
  <si>
    <t>4*2*0,15*3"výkres číslo 04</t>
  </si>
  <si>
    <t>4*2*4"výkres číslo 04</t>
  </si>
  <si>
    <t>32*0,5"50% celkového objemu výkopu</t>
  </si>
  <si>
    <t>32*0,3"30% celkového objemu výkopu</t>
  </si>
  <si>
    <t>32*0,2"20% celkového objemu výkopu</t>
  </si>
  <si>
    <t>(2+4)*2*4"výkres číslo 04</t>
  </si>
  <si>
    <t>2*4*2*4"výkres číslo 04</t>
  </si>
  <si>
    <t>16+9,6+6,4"objem výkopu</t>
  </si>
  <si>
    <t>-20,8"objem zásypu</t>
  </si>
  <si>
    <t>33,6*pi*0,045*0,045"vyvrtaná zemina</t>
  </si>
  <si>
    <t>16+9,6+6,4"položky výkopu</t>
  </si>
  <si>
    <t>-3,2"odpočet lože</t>
  </si>
  <si>
    <t>-8"odpočet obsypu</t>
  </si>
  <si>
    <t>4*2*0,25*4"výkres číslo 04</t>
  </si>
  <si>
    <t>8*2 'Přepočtené koeficientem množství</t>
  </si>
  <si>
    <t>4*2*3"výkres číslo 04</t>
  </si>
  <si>
    <t>24*0,025 'Přepočtené koeficientem množství</t>
  </si>
  <si>
    <t>4*2*0,1*4"výkres číslo 04</t>
  </si>
  <si>
    <t>9"výkres číslo 16</t>
  </si>
  <si>
    <t>-1982193295</t>
  </si>
  <si>
    <t>3"výkres číslo 16</t>
  </si>
  <si>
    <t>33,6"výkres číslo 04</t>
  </si>
  <si>
    <t>33,6*1,05</t>
  </si>
  <si>
    <t>35,28*1,05 'Přepočtené koeficientem množství</t>
  </si>
  <si>
    <t>3+4"výkres číslo 16</t>
  </si>
  <si>
    <t>4*4"výkres číslo 04</t>
  </si>
  <si>
    <t>2*0,4*0,2"výkres číslo 04</t>
  </si>
  <si>
    <t>2*1"výkres číslo 04</t>
  </si>
  <si>
    <t>VP - vodovodní přípojky</t>
  </si>
  <si>
    <t>(3,8+2+2+2+2+2+2,2+1)*1"výkres číslo 02,03,04</t>
  </si>
  <si>
    <t>(4+10+10+2+1+1+5+1+5+1+1+1+3+4+7+3+2,7+2+5)*0,8"výkres číslo 02,03,04</t>
  </si>
  <si>
    <t>-2146260837</t>
  </si>
  <si>
    <t>8*2*2"výkres číslo 02,03,04</t>
  </si>
  <si>
    <t>(23+3+3+3+3+2+2+2+2+5,3+2,8+2,6+9,5+3,6+3,6+1,6+6,5+5,9+7,6+7,8+4,5+4,4+4+4+3,7+8,2+6,1+6+5,8+2)*0,8*0,15"výkres číslo 02,03,04</t>
  </si>
  <si>
    <t>(23+3+3+3+3+4+10+10+2+2+2+2+2+2+2+2+2+2+1+1+2,2+1+10,3+2,8+3,6+14,5+3,6+3,6+1,6+1+1+6,5+5,9+7,6+8,8+7,5+7,8+7+4,4+4+4+3,7+11,2+6,1)*0,8*1,3</t>
  </si>
  <si>
    <t>(6+5,8+2,7+2+5+2)*0,8*1,3</t>
  </si>
  <si>
    <t>Součet"výkres číslo 02,03,04</t>
  </si>
  <si>
    <t>243,568*0,5"50% celkového objemu výkopu</t>
  </si>
  <si>
    <t>243,568*0,3"30% celkového objemu výkopu</t>
  </si>
  <si>
    <t>243,568*0,2"20% celkového objemu výkopu</t>
  </si>
  <si>
    <t>(23+3+3+3+3+4+10+10+2+2+2+2+2+2+2+2+2+2+1+1+2,2+1+10,3+2,8+3,6+14,5+3,6+3,6+1,6+1+1+6,5+5,9+7,6+8,8+7,5+7,8+7+4,4+4+4+3,7+11,2+6,1)*2*1,6</t>
  </si>
  <si>
    <t>(6+5,8+2,7+2+5+2)*2*1,6</t>
  </si>
  <si>
    <t>121,784+73,07+48,714"objem výkopu</t>
  </si>
  <si>
    <t>-177,992"objem zásypu</t>
  </si>
  <si>
    <t>218,8*pi*0,02*0,02"objem zeminy potrubím vytlačené</t>
  </si>
  <si>
    <t>121,784+73,07+48,714"položky výkopu</t>
  </si>
  <si>
    <t>-18,736"odpočet lože</t>
  </si>
  <si>
    <t>-46,84"odpočet obsypu</t>
  </si>
  <si>
    <t>(23+3+3+3+3+4+10+10+2+2+2+2+2+2+2+2+2+2+1+1+2,2+1+10,3+2,8+3,6+14,5+3,6+3,6+1,6+1+1+6,5+5,9+7,6+8,8+7,5+7,8+7+4,4+4+4+3,7+11,2+6,1)*0,8*0,25</t>
  </si>
  <si>
    <t>(6+5,8+2,7+2+5+2)*0,8*0,25</t>
  </si>
  <si>
    <t>46,84*2 'Přepočtené koeficientem množství</t>
  </si>
  <si>
    <t>(23+3+3+3+3+2+2+2+2+5,3+2,8+2,6+9,5+3,6+3,6+1,6+6,5+5,9+7,6+7,8+4,5+4,4+4+4+3,7+8,2+6,1+6+5,8+2)*0,8"výkres číslo 02,03,04</t>
  </si>
  <si>
    <t>118,8*0,025 'Přepočtené koeficientem množství</t>
  </si>
  <si>
    <t>(23+3+3+3+3+4+10+10+2+2+2+2+2+2+2+2+2+2+1+1+2,2+1+10,3+2,8+3,6+14,5+3,6+3,6+1,6+1+1+6,5+5,9+7,6+8,8+7,5+7,8+7+4,4+4+4+3,7+11,2+6,1)*0,8*0,1</t>
  </si>
  <si>
    <t>(6+5,8+2,7+2+5+2)*0,8*0,1</t>
  </si>
  <si>
    <t>871171211</t>
  </si>
  <si>
    <t>Montáž vodovodního potrubí z plastů v otevřeném výkopu z polyetylenu PE 100 svařovaných elektrotvarovkou SDR 11/PN16 D 40 x 3,7 mm</t>
  </si>
  <si>
    <t>825923047</t>
  </si>
  <si>
    <t>218,8"výkres číslo 02,03,04</t>
  </si>
  <si>
    <t>28613682</t>
  </si>
  <si>
    <t>potrubí dvouvrstvé PE100 RC se signalizační vrstvou SDR 11, 40x3,7mm dl 12 m</t>
  </si>
  <si>
    <t>-1810671743</t>
  </si>
  <si>
    <t>218,800*1,1</t>
  </si>
  <si>
    <t>879171111</t>
  </si>
  <si>
    <t>Montáž napojení vodovodní přípojky v otevřeném výkopu ve sklonu přes 20 % DN 32</t>
  </si>
  <si>
    <t>-228524656</t>
  </si>
  <si>
    <t xml:space="preserve">Poznámka k souboru cen:
1. Ceny jsou určeny pro polyetylenové a PVC potrubí.
2. Ceny jsou určeny pro jedno napojení vnitřní instalace objektu na vodovodní přípojku.
</t>
  </si>
  <si>
    <t>50"výkres číslo 02,03,04</t>
  </si>
  <si>
    <t>891181112</t>
  </si>
  <si>
    <t>Montáž vodovodních armatur na potrubí šoupátek nebo klapek uzavíracích v otevřeném výkopu nebo v šachtách s osazením zemní soupravy (bez poklopů) DN 40</t>
  </si>
  <si>
    <t>-2008566599</t>
  </si>
  <si>
    <t>42221145</t>
  </si>
  <si>
    <t>šoupátko s PE vevařovacími konci voda PN 10 DN 32/40 PE 100</t>
  </si>
  <si>
    <t>1211216019</t>
  </si>
  <si>
    <t>42273548</t>
  </si>
  <si>
    <t>pás navrtávací se závitovým výstupem z tvárné litiny pro vodovodní PE a PVC potrubí 90-6/4”</t>
  </si>
  <si>
    <t>-1358908986</t>
  </si>
  <si>
    <t>HWL.612004005416</t>
  </si>
  <si>
    <t>TVAROVKA ISO VNĚJŠÍ ZÁVIT 40-5/4"</t>
  </si>
  <si>
    <t>-987383170</t>
  </si>
  <si>
    <t>891249111</t>
  </si>
  <si>
    <t>Montáž vodovodních armatur na potrubí navrtávacích pasů s ventilem Jt 1 MPa, na potrubí z trub litinových, ocelových nebo plastických hmot DN 80</t>
  </si>
  <si>
    <t>281407689</t>
  </si>
  <si>
    <t>50,000"výkres číslo 02,03,04</t>
  </si>
  <si>
    <t>892233122</t>
  </si>
  <si>
    <t>Proplach a dezinfekce vodovodního potrubí DN od 40 do 70</t>
  </si>
  <si>
    <t>928891688</t>
  </si>
  <si>
    <t>-431775805</t>
  </si>
  <si>
    <t>8*2*2*0,4*0,2"výkres číslo 02,03,04</t>
  </si>
  <si>
    <t>(4+10+10+2+1+1+5+1+5+1+1+1+3+4+7+3+2,7+2+5)*2"výkres číslo 02,03,04</t>
  </si>
  <si>
    <t>-1121277197</t>
  </si>
  <si>
    <t>8*2"výkres číslo 02,03,04</t>
  </si>
  <si>
    <t>979021113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</si>
  <si>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</si>
  <si>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291328269</t>
  </si>
  <si>
    <t>56,609*13 'Přepočtené koeficientem množství</t>
  </si>
  <si>
    <t>VON - Vedlejší a ostatní náklady</t>
  </si>
  <si>
    <t>VRN - Vedlejší rozpočtové náklady</t>
  </si>
  <si>
    <t xml:space="preserve">    VRN1 - Průzkumné, geodetické a projektové práce</t>
  </si>
  <si>
    <t xml:space="preserve">    VRN3 - Zařízení staveniště</t>
  </si>
  <si>
    <t xml:space="preserve">    VRN7 - Provozní vlivy</t>
  </si>
  <si>
    <t xml:space="preserve">    VRN9 - Ostatní náklady</t>
  </si>
  <si>
    <t>VRN</t>
  </si>
  <si>
    <t>Vedlejší rozpočtové náklady</t>
  </si>
  <si>
    <t>VRN1</t>
  </si>
  <si>
    <t>Průzkumné, geodetické a projektové práce</t>
  </si>
  <si>
    <t>013254001</t>
  </si>
  <si>
    <t>Dokumentace skutečného provedení stavby prováděna dle vyhlášky č.499/2006 sb. příloha č.7- 3x tištěné paré, 1x elektronicky na CD</t>
  </si>
  <si>
    <t>…</t>
  </si>
  <si>
    <t>1024</t>
  </si>
  <si>
    <t>-557642572</t>
  </si>
  <si>
    <t>VRN3</t>
  </si>
  <si>
    <t>Zařízení staveniště</t>
  </si>
  <si>
    <t>030001000</t>
  </si>
  <si>
    <t>1823581628</t>
  </si>
  <si>
    <t>035002000</t>
  </si>
  <si>
    <t>Pronájmy ploch, objektů</t>
  </si>
  <si>
    <t>-105139968</t>
  </si>
  <si>
    <t>VRN7</t>
  </si>
  <si>
    <t>Provozní vlivy</t>
  </si>
  <si>
    <t>072002001</t>
  </si>
  <si>
    <t>Silniční provoz - dopravně-inženýrské opatření, dočasné dopravní značení, čištění mechanizace před vjezdem na komunkaci, čištění komunikací, zajištění přístupu a obslužnosti (návrh, vyřízení, realizace)</t>
  </si>
  <si>
    <t>-778437472</t>
  </si>
  <si>
    <t>VRN9</t>
  </si>
  <si>
    <t>Ostatní náklady</t>
  </si>
  <si>
    <t>090001003</t>
  </si>
  <si>
    <t>Hlavní tituly průvodních činností a nákladů další náklady na pracovníky Vytýčení stávajících sítí</t>
  </si>
  <si>
    <t>Kč</t>
  </si>
  <si>
    <t>-777828044</t>
  </si>
  <si>
    <t>094002000</t>
  </si>
  <si>
    <t>Ostatní náklady související s výstavbou - zásobování domácností pitnou vodou cisternami</t>
  </si>
  <si>
    <t>1803172752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</si>
  <si>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</si>
  <si>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</si>
  <si>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</si>
  <si>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</si>
  <si>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</si>
  <si>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</si>
  <si>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</si>
  <si>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</si>
  <si>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</si>
  <si>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</si>
  <si>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</si>
  <si>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</si>
  <si>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</si>
  <si>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</si>
  <si>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</si>
  <si>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</si>
  <si>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</si>
  <si>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</si>
  <si>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</si>
  <si>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</si>
  <si>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</si>
  <si>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</si>
  <si>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</si>
  <si>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</si>
  <si>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</si>
  <si>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</si>
  <si>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</si>
  <si>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</si>
  <si>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</si>
  <si>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</si>
  <si>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</si>
  <si>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</si>
  <si>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</si>
  <si>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</si>
  <si>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</si>
  <si>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</si>
  <si>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</si>
  <si>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</si>
  <si>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</si>
  <si>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</si>
  <si>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</si>
  <si>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</si>
  <si>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</si>
  <si>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</si>
  <si>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</si>
  <si>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</si>
  <si>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</si>
  <si>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</si>
  <si>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</si>
  <si>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</si>
  <si>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</si>
  <si>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</si>
  <si>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</si>
  <si>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</si>
  <si>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</si>
  <si>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</si>
  <si>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</si>
  <si>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</si>
  <si>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</si>
  <si>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</si>
  <si>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</si>
  <si>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</si>
  <si>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</si>
  <si>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</si>
  <si>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</si>
  <si>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</si>
  <si>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</si>
  <si>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</si>
  <si>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</si>
  <si>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</si>
  <si>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</si>
  <si>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</si>
  <si>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</si>
  <si>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</si>
  <si>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</si>
  <si>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</si>
  <si>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</si>
  <si>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</si>
  <si>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</si>
  <si>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</si>
  <si>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</si>
  <si>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</si>
  <si>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</si>
  <si>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</si>
  <si>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</si>
  <si>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</si>
  <si>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</si>
  <si>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</si>
  <si>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</si>
  <si>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</si>
  <si>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</si>
  <si>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</si>
  <si>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</si>
  <si>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</si>
  <si>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</si>
  <si>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</si>
  <si>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</si>
  <si>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</si>
  <si>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</si>
  <si>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</si>
  <si>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</si>
  <si>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</si>
  <si>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</si>
  <si>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</si>
  <si>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</si>
  <si>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</si>
  <si>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</si>
  <si>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</si>
  <si>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</si>
  <si>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</si>
  <si>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</si>
  <si>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</si>
  <si>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</si>
  <si>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</si>
  <si>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</si>
  <si>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</si>
  <si>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</si>
  <si>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</si>
  <si>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</si>
  <si>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</si>
  <si>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</si>
  <si>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</si>
  <si>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</si>
  <si>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</si>
  <si>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</si>
  <si>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</si>
  <si>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</si>
  <si>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</si>
  <si>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</si>
  <si>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</si>
  <si>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</si>
  <si>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</si>
  <si>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</si>
  <si>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</si>
  <si>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</si>
  <si>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</si>
  <si>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</si>
  <si>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</si>
  <si>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</si>
  <si>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</si>
  <si>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</si>
  <si>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</si>
  <si>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</si>
  <si>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</si>
  <si>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</si>
  <si>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</si>
  <si>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</si>
  <si>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</si>
  <si>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</si>
  <si>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</si>
  <si>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</si>
  <si>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</si>
  <si>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</si>
  <si>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</si>
  <si>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</si>
  <si>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</si>
  <si>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</si>
  <si>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</si>
  <si>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</si>
  <si>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</si>
  <si>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</si>
  <si>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</si>
  <si>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</si>
  <si>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</si>
  <si>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</si>
  <si>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</si>
  <si>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</si>
  <si>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</si>
  <si>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</si>
  <si>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</si>
  <si>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</si>
  <si>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</si>
  <si>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</si>
  <si>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</si>
  <si>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</si>
  <si>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</si>
  <si>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</si>
  <si>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</si>
  <si>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</si>
  <si>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</si>
  <si>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</si>
  <si>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141700001</t>
  </si>
  <si>
    <t>Řízený zemní protlak délky protlaku přes 50 do 100 m v hornině tř. 5 až 7 včetně protlačení trub v hloubce do 6 m vnějšího průměru vrtu do 160 mm za použití valivého dláta</t>
  </si>
  <si>
    <t>349,8*0,5"výkres číslo 02 - 50%</t>
  </si>
  <si>
    <t>(87-6,52)*0,5"výkres číslo 03 - 50%</t>
  </si>
  <si>
    <t>62*0,5"výkres číslo 03 - 50%</t>
  </si>
  <si>
    <t>95*0,5"výkres číslo 03 - 50%</t>
  </si>
  <si>
    <t>560*0,5"výkres číslo 03,4 - 50%</t>
  </si>
  <si>
    <t>42*0,5"výkres číslo 03 - 50%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</si>
</sst>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23">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7"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0"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1" fillId="4"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Alignment="1">
      <alignment vertical="center"/>
    </xf>
    <xf numFmtId="166" fontId="19" fillId="0" borderId="0" xfId="0" applyNumberFormat="1" applyFont="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0" fontId="28"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Border="1" applyAlignment="1">
      <alignment vertical="center" wrapText="1"/>
    </xf>
    <xf numFmtId="0" fontId="0" fillId="0" borderId="0" xfId="0" applyAlignment="1" applyProtection="1">
      <alignment vertical="center" wrapText="1"/>
      <protection locked="0"/>
    </xf>
    <xf numFmtId="0" fontId="0" fillId="0" borderId="10" xfId="0"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0" fillId="0" borderId="9" xfId="0" applyBorder="1" applyAlignment="1" applyProtection="1">
      <alignment vertical="center"/>
      <protection locked="0"/>
    </xf>
    <xf numFmtId="0" fontId="0" fillId="0" borderId="2" xfId="0" applyBorder="1" applyAlignment="1" applyProtection="1">
      <alignment vertical="center"/>
      <protection locked="0"/>
    </xf>
    <xf numFmtId="0" fontId="21" fillId="4" borderId="0" xfId="0" applyFont="1" applyFill="1" applyAlignment="1">
      <alignment horizontal="left" vertical="center"/>
    </xf>
    <xf numFmtId="0" fontId="0" fillId="4" borderId="0" xfId="0" applyFill="1" applyAlignment="1" applyProtection="1">
      <alignment vertical="center"/>
      <protection locked="0"/>
    </xf>
    <xf numFmtId="0" fontId="21"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lignment horizontal="center" vertical="center" wrapText="1"/>
    </xf>
    <xf numFmtId="4" fontId="23" fillId="0" borderId="0" xfId="0" applyNumberFormat="1" applyFont="1"/>
    <xf numFmtId="166" fontId="32" fillId="0" borderId="10" xfId="0" applyNumberFormat="1" applyFont="1" applyBorder="1"/>
    <xf numFmtId="166" fontId="32" fillId="0" borderId="11" xfId="0" applyNumberFormat="1" applyFont="1" applyBorder="1"/>
    <xf numFmtId="4" fontId="33"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Alignment="1">
      <alignment horizontal="center" vertical="center"/>
    </xf>
    <xf numFmtId="166" fontId="22" fillId="0" borderId="0" xfId="0" applyNumberFormat="1" applyFont="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8"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35" fillId="0" borderId="0" xfId="0" applyFont="1" applyAlignment="1">
      <alignment vertical="top" wrapText="1"/>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lignment horizontal="center" vertical="center"/>
    </xf>
    <xf numFmtId="166" fontId="22" fillId="0" borderId="20" xfId="0" applyNumberFormat="1" applyFont="1" applyBorder="1" applyAlignment="1">
      <alignment vertical="center"/>
    </xf>
    <xf numFmtId="166" fontId="22" fillId="0" borderId="21" xfId="0" applyNumberFormat="1"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23"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26" fillId="0" borderId="0" xfId="0" applyNumberFormat="1" applyFont="1" applyAlignment="1">
      <alignment vertical="center"/>
    </xf>
    <xf numFmtId="0" fontId="26" fillId="0" borderId="0" xfId="0" applyFont="1" applyAlignment="1">
      <alignmen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5" fillId="0" borderId="0" xfId="0" applyFont="1" applyAlignment="1">
      <alignment horizontal="left" vertical="center" wrapText="1"/>
    </xf>
    <xf numFmtId="0" fontId="29" fillId="0" borderId="0" xfId="0" applyFont="1" applyAlignment="1">
      <alignment horizontal="left" vertical="center" wrapText="1"/>
    </xf>
    <xf numFmtId="164" fontId="2" fillId="0" borderId="0" xfId="0" applyNumberFormat="1" applyFont="1" applyAlignment="1">
      <alignment horizontal="left" vertical="center"/>
    </xf>
    <xf numFmtId="0" fontId="2" fillId="0" borderId="0" xfId="0" applyFont="1" applyAlignment="1">
      <alignment vertical="center"/>
    </xf>
    <xf numFmtId="4" fontId="23" fillId="0" borderId="0" xfId="0" applyNumberFormat="1" applyFont="1" applyAlignment="1">
      <alignment vertical="center"/>
    </xf>
    <xf numFmtId="4" fontId="18" fillId="0" borderId="0" xfId="0" applyNumberFormat="1" applyFont="1" applyAlignment="1">
      <alignmen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21" fillId="4" borderId="7" xfId="0" applyFont="1" applyFill="1" applyBorder="1" applyAlignment="1">
      <alignment horizontal="right" vertical="center"/>
    </xf>
    <xf numFmtId="4" fontId="26" fillId="0" borderId="0" xfId="0" applyNumberFormat="1" applyFont="1" applyAlignment="1">
      <alignment horizontal="righ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13" fillId="5" borderId="0" xfId="0" applyFont="1" applyFill="1" applyAlignment="1">
      <alignment horizontal="center" vertical="center"/>
    </xf>
    <xf numFmtId="0" fontId="0" fillId="0" borderId="0" xfId="0"/>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9" fillId="0" borderId="0" xfId="0" applyFont="1" applyBorder="1" applyAlignment="1">
      <alignment horizontal="center" vertical="center" wrapText="1"/>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xf numFmtId="0" fontId="39" fillId="0" borderId="0" xfId="0" applyFont="1" applyBorder="1" applyAlignment="1">
      <alignment horizontal="center" vertical="center"/>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8"/>
  <sheetViews>
    <sheetView showGridLines="0" tabSelected="1" zoomScale="115" zoomScaleNormal="115" workbookViewId="0" topLeftCell="E1">
      <selection activeCell="K59" sqref="K59:AF59"/>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298" t="s">
        <v>6</v>
      </c>
      <c r="AS2" s="299"/>
      <c r="AT2" s="299"/>
      <c r="AU2" s="299"/>
      <c r="AV2" s="299"/>
      <c r="AW2" s="299"/>
      <c r="AX2" s="299"/>
      <c r="AY2" s="299"/>
      <c r="AZ2" s="299"/>
      <c r="BA2" s="299"/>
      <c r="BB2" s="299"/>
      <c r="BC2" s="299"/>
      <c r="BD2" s="299"/>
      <c r="BE2" s="299"/>
      <c r="BS2" s="16" t="s">
        <v>7</v>
      </c>
      <c r="BT2" s="16" t="s">
        <v>8</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ht="24.95" customHeight="1">
      <c r="B4" s="19"/>
      <c r="D4" s="20" t="s">
        <v>10</v>
      </c>
      <c r="AR4" s="19"/>
      <c r="AS4" s="21" t="s">
        <v>11</v>
      </c>
      <c r="BE4" s="22" t="s">
        <v>12</v>
      </c>
      <c r="BS4" s="16" t="s">
        <v>13</v>
      </c>
    </row>
    <row r="5" spans="2:71" ht="12" customHeight="1">
      <c r="B5" s="19"/>
      <c r="D5" s="23" t="s">
        <v>14</v>
      </c>
      <c r="K5" s="300" t="s">
        <v>15</v>
      </c>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R5" s="19"/>
      <c r="BE5" s="305" t="s">
        <v>16</v>
      </c>
      <c r="BS5" s="16" t="s">
        <v>7</v>
      </c>
    </row>
    <row r="6" spans="2:71" ht="36.95" customHeight="1">
      <c r="B6" s="19"/>
      <c r="D6" s="25" t="s">
        <v>17</v>
      </c>
      <c r="K6" s="301" t="s">
        <v>18</v>
      </c>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R6" s="19"/>
      <c r="BE6" s="306"/>
      <c r="BS6" s="16" t="s">
        <v>7</v>
      </c>
    </row>
    <row r="7" spans="2:71" ht="12" customHeight="1">
      <c r="B7" s="19"/>
      <c r="D7" s="26" t="s">
        <v>19</v>
      </c>
      <c r="K7" s="24" t="s">
        <v>20</v>
      </c>
      <c r="AK7" s="26" t="s">
        <v>21</v>
      </c>
      <c r="AN7" s="24" t="s">
        <v>3</v>
      </c>
      <c r="AR7" s="19"/>
      <c r="BE7" s="306"/>
      <c r="BS7" s="16" t="s">
        <v>7</v>
      </c>
    </row>
    <row r="8" spans="2:71" ht="12" customHeight="1">
      <c r="B8" s="19"/>
      <c r="D8" s="26" t="s">
        <v>22</v>
      </c>
      <c r="K8" s="24" t="s">
        <v>23</v>
      </c>
      <c r="AK8" s="26" t="s">
        <v>24</v>
      </c>
      <c r="AN8" s="27" t="s">
        <v>25</v>
      </c>
      <c r="AR8" s="19"/>
      <c r="BE8" s="306"/>
      <c r="BS8" s="16" t="s">
        <v>7</v>
      </c>
    </row>
    <row r="9" spans="2:71" ht="14.45" customHeight="1">
      <c r="B9" s="19"/>
      <c r="AR9" s="19"/>
      <c r="BE9" s="306"/>
      <c r="BS9" s="16" t="s">
        <v>7</v>
      </c>
    </row>
    <row r="10" spans="2:71" ht="12" customHeight="1">
      <c r="B10" s="19"/>
      <c r="D10" s="26" t="s">
        <v>26</v>
      </c>
      <c r="AK10" s="26" t="s">
        <v>27</v>
      </c>
      <c r="AN10" s="24" t="s">
        <v>3</v>
      </c>
      <c r="AR10" s="19"/>
      <c r="BE10" s="306"/>
      <c r="BS10" s="16" t="s">
        <v>7</v>
      </c>
    </row>
    <row r="11" spans="2:71" ht="18.4" customHeight="1">
      <c r="B11" s="19"/>
      <c r="E11" s="24" t="s">
        <v>28</v>
      </c>
      <c r="AK11" s="26" t="s">
        <v>29</v>
      </c>
      <c r="AN11" s="24" t="s">
        <v>3</v>
      </c>
      <c r="AR11" s="19"/>
      <c r="BE11" s="306"/>
      <c r="BS11" s="16" t="s">
        <v>7</v>
      </c>
    </row>
    <row r="12" spans="2:71" ht="6.95" customHeight="1">
      <c r="B12" s="19"/>
      <c r="AR12" s="19"/>
      <c r="BE12" s="306"/>
      <c r="BS12" s="16" t="s">
        <v>7</v>
      </c>
    </row>
    <row r="13" spans="2:71" ht="12" customHeight="1">
      <c r="B13" s="19"/>
      <c r="D13" s="26" t="s">
        <v>30</v>
      </c>
      <c r="AK13" s="26" t="s">
        <v>27</v>
      </c>
      <c r="AN13" s="28" t="s">
        <v>31</v>
      </c>
      <c r="AR13" s="19"/>
      <c r="BE13" s="306"/>
      <c r="BS13" s="16" t="s">
        <v>7</v>
      </c>
    </row>
    <row r="14" spans="2:71" ht="12.75">
      <c r="B14" s="19"/>
      <c r="E14" s="302" t="s">
        <v>31</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26" t="s">
        <v>29</v>
      </c>
      <c r="AN14" s="28" t="s">
        <v>31</v>
      </c>
      <c r="AR14" s="19"/>
      <c r="BE14" s="306"/>
      <c r="BS14" s="16" t="s">
        <v>7</v>
      </c>
    </row>
    <row r="15" spans="2:71" ht="6.95" customHeight="1">
      <c r="B15" s="19"/>
      <c r="AR15" s="19"/>
      <c r="BE15" s="306"/>
      <c r="BS15" s="16" t="s">
        <v>4</v>
      </c>
    </row>
    <row r="16" spans="2:71" ht="12" customHeight="1">
      <c r="B16" s="19"/>
      <c r="D16" s="26" t="s">
        <v>32</v>
      </c>
      <c r="AK16" s="26" t="s">
        <v>27</v>
      </c>
      <c r="AN16" s="24" t="s">
        <v>33</v>
      </c>
      <c r="AR16" s="19"/>
      <c r="BE16" s="306"/>
      <c r="BS16" s="16" t="s">
        <v>4</v>
      </c>
    </row>
    <row r="17" spans="2:71" ht="18.4" customHeight="1">
      <c r="B17" s="19"/>
      <c r="E17" s="24" t="s">
        <v>34</v>
      </c>
      <c r="AK17" s="26" t="s">
        <v>29</v>
      </c>
      <c r="AN17" s="24" t="s">
        <v>35</v>
      </c>
      <c r="AR17" s="19"/>
      <c r="BE17" s="306"/>
      <c r="BS17" s="16" t="s">
        <v>36</v>
      </c>
    </row>
    <row r="18" spans="2:71" ht="6.95" customHeight="1">
      <c r="B18" s="19"/>
      <c r="AR18" s="19"/>
      <c r="BE18" s="306"/>
      <c r="BS18" s="16" t="s">
        <v>7</v>
      </c>
    </row>
    <row r="19" spans="2:71" ht="12" customHeight="1">
      <c r="B19" s="19"/>
      <c r="D19" s="26" t="s">
        <v>37</v>
      </c>
      <c r="AK19" s="26" t="s">
        <v>27</v>
      </c>
      <c r="AN19" s="24" t="s">
        <v>3</v>
      </c>
      <c r="AR19" s="19"/>
      <c r="BE19" s="306"/>
      <c r="BS19" s="16" t="s">
        <v>7</v>
      </c>
    </row>
    <row r="20" spans="2:71" ht="18.4" customHeight="1">
      <c r="B20" s="19"/>
      <c r="E20" s="24" t="s">
        <v>28</v>
      </c>
      <c r="AK20" s="26" t="s">
        <v>29</v>
      </c>
      <c r="AN20" s="24" t="s">
        <v>3</v>
      </c>
      <c r="AR20" s="19"/>
      <c r="BE20" s="306"/>
      <c r="BS20" s="16" t="s">
        <v>4</v>
      </c>
    </row>
    <row r="21" spans="2:57" ht="6.95" customHeight="1">
      <c r="B21" s="19"/>
      <c r="AR21" s="19"/>
      <c r="BE21" s="306"/>
    </row>
    <row r="22" spans="2:57" ht="12" customHeight="1">
      <c r="B22" s="19"/>
      <c r="D22" s="26" t="s">
        <v>38</v>
      </c>
      <c r="AR22" s="19"/>
      <c r="BE22" s="306"/>
    </row>
    <row r="23" spans="2:57" ht="51" customHeight="1">
      <c r="B23" s="19"/>
      <c r="E23" s="304" t="s">
        <v>39</v>
      </c>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R23" s="19"/>
      <c r="BE23" s="306"/>
    </row>
    <row r="24" spans="2:57" ht="6.95" customHeight="1">
      <c r="B24" s="19"/>
      <c r="AR24" s="19"/>
      <c r="BE24" s="306"/>
    </row>
    <row r="25" spans="2:57"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306"/>
    </row>
    <row r="26" spans="2:57" s="1" customFormat="1" ht="25.9" customHeight="1">
      <c r="B26" s="31"/>
      <c r="D26" s="32" t="s">
        <v>40</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08">
        <f>ROUND(AG54,2)</f>
        <v>0</v>
      </c>
      <c r="AL26" s="309"/>
      <c r="AM26" s="309"/>
      <c r="AN26" s="309"/>
      <c r="AO26" s="309"/>
      <c r="AR26" s="31"/>
      <c r="BE26" s="306"/>
    </row>
    <row r="27" spans="2:57" s="1" customFormat="1" ht="6.95" customHeight="1">
      <c r="B27" s="31"/>
      <c r="AR27" s="31"/>
      <c r="BE27" s="306"/>
    </row>
    <row r="28" spans="2:57" s="1" customFormat="1" ht="12.75">
      <c r="B28" s="31"/>
      <c r="L28" s="310" t="s">
        <v>41</v>
      </c>
      <c r="M28" s="310"/>
      <c r="N28" s="310"/>
      <c r="O28" s="310"/>
      <c r="P28" s="310"/>
      <c r="W28" s="310" t="s">
        <v>42</v>
      </c>
      <c r="X28" s="310"/>
      <c r="Y28" s="310"/>
      <c r="Z28" s="310"/>
      <c r="AA28" s="310"/>
      <c r="AB28" s="310"/>
      <c r="AC28" s="310"/>
      <c r="AD28" s="310"/>
      <c r="AE28" s="310"/>
      <c r="AK28" s="310" t="s">
        <v>43</v>
      </c>
      <c r="AL28" s="310"/>
      <c r="AM28" s="310"/>
      <c r="AN28" s="310"/>
      <c r="AO28" s="310"/>
      <c r="AR28" s="31"/>
      <c r="BE28" s="306"/>
    </row>
    <row r="29" spans="2:57" s="2" customFormat="1" ht="14.45" customHeight="1">
      <c r="B29" s="35"/>
      <c r="D29" s="26" t="s">
        <v>44</v>
      </c>
      <c r="F29" s="26" t="s">
        <v>45</v>
      </c>
      <c r="L29" s="279">
        <v>0.21</v>
      </c>
      <c r="M29" s="280"/>
      <c r="N29" s="280"/>
      <c r="O29" s="280"/>
      <c r="P29" s="280"/>
      <c r="W29" s="282">
        <f>ROUND(AZ54,2)</f>
        <v>0</v>
      </c>
      <c r="X29" s="280"/>
      <c r="Y29" s="280"/>
      <c r="Z29" s="280"/>
      <c r="AA29" s="280"/>
      <c r="AB29" s="280"/>
      <c r="AC29" s="280"/>
      <c r="AD29" s="280"/>
      <c r="AE29" s="280"/>
      <c r="AK29" s="282">
        <f>ROUND(AV54,2)</f>
        <v>0</v>
      </c>
      <c r="AL29" s="280"/>
      <c r="AM29" s="280"/>
      <c r="AN29" s="280"/>
      <c r="AO29" s="280"/>
      <c r="AR29" s="35"/>
      <c r="BE29" s="307"/>
    </row>
    <row r="30" spans="2:57" s="2" customFormat="1" ht="14.45" customHeight="1">
      <c r="B30" s="35"/>
      <c r="F30" s="26" t="s">
        <v>46</v>
      </c>
      <c r="L30" s="279">
        <v>0.15</v>
      </c>
      <c r="M30" s="280"/>
      <c r="N30" s="280"/>
      <c r="O30" s="280"/>
      <c r="P30" s="280"/>
      <c r="W30" s="282">
        <f>ROUND(BA54,2)</f>
        <v>0</v>
      </c>
      <c r="X30" s="280"/>
      <c r="Y30" s="280"/>
      <c r="Z30" s="280"/>
      <c r="AA30" s="280"/>
      <c r="AB30" s="280"/>
      <c r="AC30" s="280"/>
      <c r="AD30" s="280"/>
      <c r="AE30" s="280"/>
      <c r="AK30" s="282">
        <f>ROUND(AW54,2)</f>
        <v>0</v>
      </c>
      <c r="AL30" s="280"/>
      <c r="AM30" s="280"/>
      <c r="AN30" s="280"/>
      <c r="AO30" s="280"/>
      <c r="AR30" s="35"/>
      <c r="BE30" s="307"/>
    </row>
    <row r="31" spans="2:57" s="2" customFormat="1" ht="14.45" customHeight="1" hidden="1">
      <c r="B31" s="35"/>
      <c r="F31" s="26" t="s">
        <v>47</v>
      </c>
      <c r="L31" s="279">
        <v>0.21</v>
      </c>
      <c r="M31" s="280"/>
      <c r="N31" s="280"/>
      <c r="O31" s="280"/>
      <c r="P31" s="280"/>
      <c r="W31" s="282">
        <f>ROUND(BB54,2)</f>
        <v>0</v>
      </c>
      <c r="X31" s="280"/>
      <c r="Y31" s="280"/>
      <c r="Z31" s="280"/>
      <c r="AA31" s="280"/>
      <c r="AB31" s="280"/>
      <c r="AC31" s="280"/>
      <c r="AD31" s="280"/>
      <c r="AE31" s="280"/>
      <c r="AK31" s="282">
        <v>0</v>
      </c>
      <c r="AL31" s="280"/>
      <c r="AM31" s="280"/>
      <c r="AN31" s="280"/>
      <c r="AO31" s="280"/>
      <c r="AR31" s="35"/>
      <c r="BE31" s="307"/>
    </row>
    <row r="32" spans="2:57" s="2" customFormat="1" ht="14.45" customHeight="1" hidden="1">
      <c r="B32" s="35"/>
      <c r="F32" s="26" t="s">
        <v>48</v>
      </c>
      <c r="L32" s="279">
        <v>0.15</v>
      </c>
      <c r="M32" s="280"/>
      <c r="N32" s="280"/>
      <c r="O32" s="280"/>
      <c r="P32" s="280"/>
      <c r="W32" s="282">
        <f>ROUND(BC54,2)</f>
        <v>0</v>
      </c>
      <c r="X32" s="280"/>
      <c r="Y32" s="280"/>
      <c r="Z32" s="280"/>
      <c r="AA32" s="280"/>
      <c r="AB32" s="280"/>
      <c r="AC32" s="280"/>
      <c r="AD32" s="280"/>
      <c r="AE32" s="280"/>
      <c r="AK32" s="282">
        <v>0</v>
      </c>
      <c r="AL32" s="280"/>
      <c r="AM32" s="280"/>
      <c r="AN32" s="280"/>
      <c r="AO32" s="280"/>
      <c r="AR32" s="35"/>
      <c r="BE32" s="307"/>
    </row>
    <row r="33" spans="2:44" s="2" customFormat="1" ht="14.45" customHeight="1" hidden="1">
      <c r="B33" s="35"/>
      <c r="F33" s="26" t="s">
        <v>49</v>
      </c>
      <c r="L33" s="279">
        <v>0</v>
      </c>
      <c r="M33" s="280"/>
      <c r="N33" s="280"/>
      <c r="O33" s="280"/>
      <c r="P33" s="280"/>
      <c r="W33" s="282">
        <f>ROUND(BD54,2)</f>
        <v>0</v>
      </c>
      <c r="X33" s="280"/>
      <c r="Y33" s="280"/>
      <c r="Z33" s="280"/>
      <c r="AA33" s="280"/>
      <c r="AB33" s="280"/>
      <c r="AC33" s="280"/>
      <c r="AD33" s="280"/>
      <c r="AE33" s="280"/>
      <c r="AK33" s="282">
        <v>0</v>
      </c>
      <c r="AL33" s="280"/>
      <c r="AM33" s="280"/>
      <c r="AN33" s="280"/>
      <c r="AO33" s="280"/>
      <c r="AR33" s="35"/>
    </row>
    <row r="34" spans="2:44" s="1" customFormat="1" ht="6.95" customHeight="1">
      <c r="B34" s="31"/>
      <c r="AR34" s="31"/>
    </row>
    <row r="35" spans="2:44" s="1" customFormat="1" ht="25.9" customHeight="1">
      <c r="B35" s="31"/>
      <c r="C35" s="36"/>
      <c r="D35" s="37" t="s">
        <v>50</v>
      </c>
      <c r="E35" s="38"/>
      <c r="F35" s="38"/>
      <c r="G35" s="38"/>
      <c r="H35" s="38"/>
      <c r="I35" s="38"/>
      <c r="J35" s="38"/>
      <c r="K35" s="38"/>
      <c r="L35" s="38"/>
      <c r="M35" s="38"/>
      <c r="N35" s="38"/>
      <c r="O35" s="38"/>
      <c r="P35" s="38"/>
      <c r="Q35" s="38"/>
      <c r="R35" s="38"/>
      <c r="S35" s="38"/>
      <c r="T35" s="39" t="s">
        <v>51</v>
      </c>
      <c r="U35" s="38"/>
      <c r="V35" s="38"/>
      <c r="W35" s="38"/>
      <c r="X35" s="283" t="s">
        <v>52</v>
      </c>
      <c r="Y35" s="284"/>
      <c r="Z35" s="284"/>
      <c r="AA35" s="284"/>
      <c r="AB35" s="284"/>
      <c r="AC35" s="38"/>
      <c r="AD35" s="38"/>
      <c r="AE35" s="38"/>
      <c r="AF35" s="38"/>
      <c r="AG35" s="38"/>
      <c r="AH35" s="38"/>
      <c r="AI35" s="38"/>
      <c r="AJ35" s="38"/>
      <c r="AK35" s="285">
        <f>SUM(AK26:AK33)</f>
        <v>0</v>
      </c>
      <c r="AL35" s="284"/>
      <c r="AM35" s="284"/>
      <c r="AN35" s="284"/>
      <c r="AO35" s="286"/>
      <c r="AP35" s="36"/>
      <c r="AQ35" s="36"/>
      <c r="AR35" s="31"/>
    </row>
    <row r="36" spans="2:44" s="1" customFormat="1" ht="6.95" customHeight="1">
      <c r="B36" s="31"/>
      <c r="AR36" s="31"/>
    </row>
    <row r="37" spans="2:44" s="1" customFormat="1" ht="6.95" customHeight="1">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31"/>
    </row>
    <row r="41" spans="2:44" s="1" customFormat="1" ht="6.95" customHeight="1">
      <c r="B41" s="4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31"/>
    </row>
    <row r="42" spans="2:44" s="1" customFormat="1" ht="24.95" customHeight="1">
      <c r="B42" s="31"/>
      <c r="C42" s="20" t="s">
        <v>53</v>
      </c>
      <c r="AR42" s="31"/>
    </row>
    <row r="43" spans="2:44" s="1" customFormat="1" ht="6.95" customHeight="1">
      <c r="B43" s="31"/>
      <c r="AR43" s="31"/>
    </row>
    <row r="44" spans="2:44" s="3" customFormat="1" ht="12" customHeight="1">
      <c r="B44" s="44"/>
      <c r="C44" s="26" t="s">
        <v>14</v>
      </c>
      <c r="L44" s="3" t="str">
        <f>K5</f>
        <v>19-0906</v>
      </c>
      <c r="AR44" s="44"/>
    </row>
    <row r="45" spans="2:44" s="4" customFormat="1" ht="36.95" customHeight="1">
      <c r="B45" s="45"/>
      <c r="C45" s="46" t="s">
        <v>17</v>
      </c>
      <c r="L45" s="295" t="str">
        <f>K6</f>
        <v>Rekonstrukce vodovodu - III.ETAPA</v>
      </c>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R45" s="45"/>
    </row>
    <row r="46" spans="2:44" s="1" customFormat="1" ht="6.95" customHeight="1">
      <c r="B46" s="31"/>
      <c r="AR46" s="31"/>
    </row>
    <row r="47" spans="2:44" s="1" customFormat="1" ht="12" customHeight="1">
      <c r="B47" s="31"/>
      <c r="C47" s="26" t="s">
        <v>22</v>
      </c>
      <c r="L47" s="47" t="str">
        <f>IF(K8="","",K8)</f>
        <v>k.ú.Český Rudolec</v>
      </c>
      <c r="AI47" s="26" t="s">
        <v>24</v>
      </c>
      <c r="AM47" s="297" t="str">
        <f>IF(AN8="","",AN8)</f>
        <v>10. 9. 2019</v>
      </c>
      <c r="AN47" s="297"/>
      <c r="AR47" s="31"/>
    </row>
    <row r="48" spans="2:44" s="1" customFormat="1" ht="6.95" customHeight="1">
      <c r="B48" s="31"/>
      <c r="AR48" s="31"/>
    </row>
    <row r="49" spans="2:56" s="1" customFormat="1" ht="27.95" customHeight="1">
      <c r="B49" s="31"/>
      <c r="C49" s="26" t="s">
        <v>26</v>
      </c>
      <c r="L49" s="3" t="str">
        <f>IF(E11="","",E11)</f>
        <v xml:space="preserve"> </v>
      </c>
      <c r="AI49" s="26" t="s">
        <v>32</v>
      </c>
      <c r="AM49" s="293" t="str">
        <f>IF(E17="","",E17)</f>
        <v>ALCEDO - Ing. Martin Růžička CSc., Jindř.Hradec</v>
      </c>
      <c r="AN49" s="294"/>
      <c r="AO49" s="294"/>
      <c r="AP49" s="294"/>
      <c r="AR49" s="31"/>
      <c r="AS49" s="289" t="s">
        <v>54</v>
      </c>
      <c r="AT49" s="290"/>
      <c r="AU49" s="49"/>
      <c r="AV49" s="49"/>
      <c r="AW49" s="49"/>
      <c r="AX49" s="49"/>
      <c r="AY49" s="49"/>
      <c r="AZ49" s="49"/>
      <c r="BA49" s="49"/>
      <c r="BB49" s="49"/>
      <c r="BC49" s="49"/>
      <c r="BD49" s="50"/>
    </row>
    <row r="50" spans="2:56" s="1" customFormat="1" ht="15.2" customHeight="1">
      <c r="B50" s="31"/>
      <c r="C50" s="26" t="s">
        <v>30</v>
      </c>
      <c r="L50" s="3" t="str">
        <f>IF(E14="Vyplň údaj","",E14)</f>
        <v/>
      </c>
      <c r="AI50" s="26" t="s">
        <v>37</v>
      </c>
      <c r="AM50" s="293" t="str">
        <f>IF(E20="","",E20)</f>
        <v xml:space="preserve"> </v>
      </c>
      <c r="AN50" s="294"/>
      <c r="AO50" s="294"/>
      <c r="AP50" s="294"/>
      <c r="AR50" s="31"/>
      <c r="AS50" s="291"/>
      <c r="AT50" s="292"/>
      <c r="BD50" s="52"/>
    </row>
    <row r="51" spans="2:56" s="1" customFormat="1" ht="10.9" customHeight="1">
      <c r="B51" s="31"/>
      <c r="AR51" s="31"/>
      <c r="AS51" s="291"/>
      <c r="AT51" s="292"/>
      <c r="BD51" s="52"/>
    </row>
    <row r="52" spans="2:56" s="1" customFormat="1" ht="29.25" customHeight="1">
      <c r="B52" s="31"/>
      <c r="C52" s="274" t="s">
        <v>55</v>
      </c>
      <c r="D52" s="275"/>
      <c r="E52" s="275"/>
      <c r="F52" s="275"/>
      <c r="G52" s="275"/>
      <c r="H52" s="53"/>
      <c r="I52" s="276" t="s">
        <v>56</v>
      </c>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87" t="s">
        <v>57</v>
      </c>
      <c r="AH52" s="275"/>
      <c r="AI52" s="275"/>
      <c r="AJ52" s="275"/>
      <c r="AK52" s="275"/>
      <c r="AL52" s="275"/>
      <c r="AM52" s="275"/>
      <c r="AN52" s="276" t="s">
        <v>58</v>
      </c>
      <c r="AO52" s="275"/>
      <c r="AP52" s="275"/>
      <c r="AQ52" s="54" t="s">
        <v>59</v>
      </c>
      <c r="AR52" s="31"/>
      <c r="AS52" s="55" t="s">
        <v>60</v>
      </c>
      <c r="AT52" s="56" t="s">
        <v>61</v>
      </c>
      <c r="AU52" s="56" t="s">
        <v>62</v>
      </c>
      <c r="AV52" s="56" t="s">
        <v>63</v>
      </c>
      <c r="AW52" s="56" t="s">
        <v>64</v>
      </c>
      <c r="AX52" s="56" t="s">
        <v>65</v>
      </c>
      <c r="AY52" s="56" t="s">
        <v>66</v>
      </c>
      <c r="AZ52" s="56" t="s">
        <v>67</v>
      </c>
      <c r="BA52" s="56" t="s">
        <v>68</v>
      </c>
      <c r="BB52" s="56" t="s">
        <v>69</v>
      </c>
      <c r="BC52" s="56" t="s">
        <v>70</v>
      </c>
      <c r="BD52" s="57" t="s">
        <v>71</v>
      </c>
    </row>
    <row r="53" spans="2:56" s="1" customFormat="1" ht="10.9" customHeight="1">
      <c r="B53" s="31"/>
      <c r="AR53" s="31"/>
      <c r="AS53" s="58"/>
      <c r="AT53" s="49"/>
      <c r="AU53" s="49"/>
      <c r="AV53" s="49"/>
      <c r="AW53" s="49"/>
      <c r="AX53" s="49"/>
      <c r="AY53" s="49"/>
      <c r="AZ53" s="49"/>
      <c r="BA53" s="49"/>
      <c r="BB53" s="49"/>
      <c r="BC53" s="49"/>
      <c r="BD53" s="50"/>
    </row>
    <row r="54" spans="2:90" s="5" customFormat="1" ht="32.45" customHeight="1">
      <c r="B54" s="59"/>
      <c r="C54" s="60" t="s">
        <v>72</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269">
        <f>ROUND(AG55+AG66,2)</f>
        <v>0</v>
      </c>
      <c r="AH54" s="269"/>
      <c r="AI54" s="269"/>
      <c r="AJ54" s="269"/>
      <c r="AK54" s="269"/>
      <c r="AL54" s="269"/>
      <c r="AM54" s="269"/>
      <c r="AN54" s="281">
        <f aca="true" t="shared" si="0" ref="AN54:AN66">SUM(AG54,AT54)</f>
        <v>0</v>
      </c>
      <c r="AO54" s="281"/>
      <c r="AP54" s="281"/>
      <c r="AQ54" s="63" t="s">
        <v>3</v>
      </c>
      <c r="AR54" s="59"/>
      <c r="AS54" s="64">
        <f>ROUND(AS55+AS66,2)</f>
        <v>0</v>
      </c>
      <c r="AT54" s="65">
        <f aca="true" t="shared" si="1" ref="AT54:AT66">ROUND(SUM(AV54:AW54),2)</f>
        <v>0</v>
      </c>
      <c r="AU54" s="66">
        <f>ROUND(AU55+AU66,5)</f>
        <v>0</v>
      </c>
      <c r="AV54" s="65">
        <f>ROUND(AZ54*L29,2)</f>
        <v>0</v>
      </c>
      <c r="AW54" s="65">
        <f>ROUND(BA54*L30,2)</f>
        <v>0</v>
      </c>
      <c r="AX54" s="65">
        <f>ROUND(BB54*L29,2)</f>
        <v>0</v>
      </c>
      <c r="AY54" s="65">
        <f>ROUND(BC54*L30,2)</f>
        <v>0</v>
      </c>
      <c r="AZ54" s="65">
        <f>ROUND(AZ55+AZ66,2)</f>
        <v>0</v>
      </c>
      <c r="BA54" s="65">
        <f>ROUND(BA55+BA66,2)</f>
        <v>0</v>
      </c>
      <c r="BB54" s="65">
        <f>ROUND(BB55+BB66,2)</f>
        <v>0</v>
      </c>
      <c r="BC54" s="65">
        <f>ROUND(BC55+BC66,2)</f>
        <v>0</v>
      </c>
      <c r="BD54" s="67">
        <f>ROUND(BD55+BD66,2)</f>
        <v>0</v>
      </c>
      <c r="BS54" s="68" t="s">
        <v>73</v>
      </c>
      <c r="BT54" s="68" t="s">
        <v>74</v>
      </c>
      <c r="BU54" s="69" t="s">
        <v>75</v>
      </c>
      <c r="BV54" s="68" t="s">
        <v>76</v>
      </c>
      <c r="BW54" s="68" t="s">
        <v>5</v>
      </c>
      <c r="BX54" s="68" t="s">
        <v>77</v>
      </c>
      <c r="CL54" s="68" t="s">
        <v>20</v>
      </c>
    </row>
    <row r="55" spans="2:91" s="6" customFormat="1" ht="16.5" customHeight="1">
      <c r="B55" s="70"/>
      <c r="C55" s="71"/>
      <c r="D55" s="277" t="s">
        <v>78</v>
      </c>
      <c r="E55" s="277"/>
      <c r="F55" s="277"/>
      <c r="G55" s="277"/>
      <c r="H55" s="277"/>
      <c r="I55" s="72"/>
      <c r="J55" s="277" t="s">
        <v>79</v>
      </c>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88">
        <f>ROUND(SUM(AG56:AG65),2)</f>
        <v>0</v>
      </c>
      <c r="AH55" s="273"/>
      <c r="AI55" s="273"/>
      <c r="AJ55" s="273"/>
      <c r="AK55" s="273"/>
      <c r="AL55" s="273"/>
      <c r="AM55" s="273"/>
      <c r="AN55" s="272">
        <f t="shared" si="0"/>
        <v>0</v>
      </c>
      <c r="AO55" s="273"/>
      <c r="AP55" s="273"/>
      <c r="AQ55" s="73" t="s">
        <v>80</v>
      </c>
      <c r="AR55" s="70"/>
      <c r="AS55" s="74">
        <f>ROUND(SUM(AS56:AS65),2)</f>
        <v>0</v>
      </c>
      <c r="AT55" s="75">
        <f t="shared" si="1"/>
        <v>0</v>
      </c>
      <c r="AU55" s="76">
        <f>ROUND(SUM(AU56:AU65),5)</f>
        <v>0</v>
      </c>
      <c r="AV55" s="75">
        <f>ROUND(AZ55*L29,2)</f>
        <v>0</v>
      </c>
      <c r="AW55" s="75">
        <f>ROUND(BA55*L30,2)</f>
        <v>0</v>
      </c>
      <c r="AX55" s="75">
        <f>ROUND(BB55*L29,2)</f>
        <v>0</v>
      </c>
      <c r="AY55" s="75">
        <f>ROUND(BC55*L30,2)</f>
        <v>0</v>
      </c>
      <c r="AZ55" s="75">
        <f>ROUND(SUM(AZ56:AZ65),2)</f>
        <v>0</v>
      </c>
      <c r="BA55" s="75">
        <f>ROUND(SUM(BA56:BA65),2)</f>
        <v>0</v>
      </c>
      <c r="BB55" s="75">
        <f>ROUND(SUM(BB56:BB65),2)</f>
        <v>0</v>
      </c>
      <c r="BC55" s="75">
        <f>ROUND(SUM(BC56:BC65),2)</f>
        <v>0</v>
      </c>
      <c r="BD55" s="77">
        <f>ROUND(SUM(BD56:BD65),2)</f>
        <v>0</v>
      </c>
      <c r="BS55" s="78" t="s">
        <v>73</v>
      </c>
      <c r="BT55" s="78" t="s">
        <v>81</v>
      </c>
      <c r="BU55" s="78" t="s">
        <v>75</v>
      </c>
      <c r="BV55" s="78" t="s">
        <v>76</v>
      </c>
      <c r="BW55" s="78" t="s">
        <v>82</v>
      </c>
      <c r="BX55" s="78" t="s">
        <v>5</v>
      </c>
      <c r="CL55" s="78" t="s">
        <v>20</v>
      </c>
      <c r="CM55" s="78" t="s">
        <v>83</v>
      </c>
    </row>
    <row r="56" spans="1:90" s="3" customFormat="1" ht="16.5" customHeight="1">
      <c r="A56" s="79" t="s">
        <v>84</v>
      </c>
      <c r="B56" s="44"/>
      <c r="C56" s="9"/>
      <c r="D56" s="9"/>
      <c r="E56" s="278" t="s">
        <v>85</v>
      </c>
      <c r="F56" s="278"/>
      <c r="G56" s="278"/>
      <c r="H56" s="278"/>
      <c r="I56" s="278"/>
      <c r="J56" s="9"/>
      <c r="K56" s="278" t="s">
        <v>86</v>
      </c>
      <c r="L56" s="278"/>
      <c r="M56" s="278"/>
      <c r="N56" s="278"/>
      <c r="O56" s="278"/>
      <c r="P56" s="278"/>
      <c r="Q56" s="278"/>
      <c r="R56" s="278"/>
      <c r="S56" s="278"/>
      <c r="T56" s="278"/>
      <c r="U56" s="278"/>
      <c r="V56" s="278"/>
      <c r="W56" s="278"/>
      <c r="X56" s="278"/>
      <c r="Y56" s="278"/>
      <c r="Z56" s="278"/>
      <c r="AA56" s="278"/>
      <c r="AB56" s="278"/>
      <c r="AC56" s="278"/>
      <c r="AD56" s="278"/>
      <c r="AE56" s="278"/>
      <c r="AF56" s="278"/>
      <c r="AG56" s="270">
        <f>'A - větev'!J32</f>
        <v>0</v>
      </c>
      <c r="AH56" s="271"/>
      <c r="AI56" s="271"/>
      <c r="AJ56" s="271"/>
      <c r="AK56" s="271"/>
      <c r="AL56" s="271"/>
      <c r="AM56" s="271"/>
      <c r="AN56" s="270">
        <f t="shared" si="0"/>
        <v>0</v>
      </c>
      <c r="AO56" s="271"/>
      <c r="AP56" s="271"/>
      <c r="AQ56" s="80" t="s">
        <v>87</v>
      </c>
      <c r="AR56" s="44"/>
      <c r="AS56" s="81">
        <v>0</v>
      </c>
      <c r="AT56" s="82">
        <f t="shared" si="1"/>
        <v>0</v>
      </c>
      <c r="AU56" s="83">
        <f>'A - větev'!P90</f>
        <v>0</v>
      </c>
      <c r="AV56" s="82">
        <f>'A - větev'!J35</f>
        <v>0</v>
      </c>
      <c r="AW56" s="82">
        <f>'A - větev'!J36</f>
        <v>0</v>
      </c>
      <c r="AX56" s="82">
        <f>'A - větev'!J37</f>
        <v>0</v>
      </c>
      <c r="AY56" s="82">
        <f>'A - větev'!J38</f>
        <v>0</v>
      </c>
      <c r="AZ56" s="82">
        <f>'A - větev'!F35</f>
        <v>0</v>
      </c>
      <c r="BA56" s="82">
        <f>'A - větev'!F36</f>
        <v>0</v>
      </c>
      <c r="BB56" s="82">
        <f>'A - větev'!F37</f>
        <v>0</v>
      </c>
      <c r="BC56" s="82">
        <f>'A - větev'!F38</f>
        <v>0</v>
      </c>
      <c r="BD56" s="84">
        <f>'A - větev'!F39</f>
        <v>0</v>
      </c>
      <c r="BT56" s="24" t="s">
        <v>83</v>
      </c>
      <c r="BV56" s="24" t="s">
        <v>76</v>
      </c>
      <c r="BW56" s="24" t="s">
        <v>88</v>
      </c>
      <c r="BX56" s="24" t="s">
        <v>82</v>
      </c>
      <c r="CL56" s="24" t="s">
        <v>20</v>
      </c>
    </row>
    <row r="57" spans="1:90" s="3" customFormat="1" ht="16.5" customHeight="1">
      <c r="A57" s="79" t="s">
        <v>84</v>
      </c>
      <c r="B57" s="44"/>
      <c r="C57" s="9"/>
      <c r="D57" s="9"/>
      <c r="E57" s="278" t="s">
        <v>89</v>
      </c>
      <c r="F57" s="278"/>
      <c r="G57" s="278"/>
      <c r="H57" s="278"/>
      <c r="I57" s="278"/>
      <c r="J57" s="9"/>
      <c r="K57" s="278" t="s">
        <v>86</v>
      </c>
      <c r="L57" s="278"/>
      <c r="M57" s="278"/>
      <c r="N57" s="278"/>
      <c r="O57" s="278"/>
      <c r="P57" s="278"/>
      <c r="Q57" s="278"/>
      <c r="R57" s="278"/>
      <c r="S57" s="278"/>
      <c r="T57" s="278"/>
      <c r="U57" s="278"/>
      <c r="V57" s="278"/>
      <c r="W57" s="278"/>
      <c r="X57" s="278"/>
      <c r="Y57" s="278"/>
      <c r="Z57" s="278"/>
      <c r="AA57" s="278"/>
      <c r="AB57" s="278"/>
      <c r="AC57" s="278"/>
      <c r="AD57" s="278"/>
      <c r="AE57" s="278"/>
      <c r="AF57" s="278"/>
      <c r="AG57" s="270">
        <f>'B - větev'!J32</f>
        <v>0</v>
      </c>
      <c r="AH57" s="271"/>
      <c r="AI57" s="271"/>
      <c r="AJ57" s="271"/>
      <c r="AK57" s="271"/>
      <c r="AL57" s="271"/>
      <c r="AM57" s="271"/>
      <c r="AN57" s="270">
        <f t="shared" si="0"/>
        <v>0</v>
      </c>
      <c r="AO57" s="271"/>
      <c r="AP57" s="271"/>
      <c r="AQ57" s="80" t="s">
        <v>87</v>
      </c>
      <c r="AR57" s="44"/>
      <c r="AS57" s="81">
        <v>0</v>
      </c>
      <c r="AT57" s="82">
        <f t="shared" si="1"/>
        <v>0</v>
      </c>
      <c r="AU57" s="83">
        <f>'B - větev'!P91</f>
        <v>0</v>
      </c>
      <c r="AV57" s="82">
        <f>'B - větev'!J35</f>
        <v>0</v>
      </c>
      <c r="AW57" s="82">
        <f>'B - větev'!J36</f>
        <v>0</v>
      </c>
      <c r="AX57" s="82">
        <f>'B - větev'!J37</f>
        <v>0</v>
      </c>
      <c r="AY57" s="82">
        <f>'B - větev'!J38</f>
        <v>0</v>
      </c>
      <c r="AZ57" s="82">
        <f>'B - větev'!F35</f>
        <v>0</v>
      </c>
      <c r="BA57" s="82">
        <f>'B - větev'!F36</f>
        <v>0</v>
      </c>
      <c r="BB57" s="82">
        <f>'B - větev'!F37</f>
        <v>0</v>
      </c>
      <c r="BC57" s="82">
        <f>'B - větev'!F38</f>
        <v>0</v>
      </c>
      <c r="BD57" s="84">
        <f>'B - větev'!F39</f>
        <v>0</v>
      </c>
      <c r="BT57" s="24" t="s">
        <v>83</v>
      </c>
      <c r="BV57" s="24" t="s">
        <v>76</v>
      </c>
      <c r="BW57" s="24" t="s">
        <v>90</v>
      </c>
      <c r="BX57" s="24" t="s">
        <v>82</v>
      </c>
      <c r="CL57" s="24" t="s">
        <v>20</v>
      </c>
    </row>
    <row r="58" spans="1:90" s="3" customFormat="1" ht="16.5" customHeight="1">
      <c r="A58" s="79" t="s">
        <v>84</v>
      </c>
      <c r="B58" s="44"/>
      <c r="C58" s="9"/>
      <c r="D58" s="9"/>
      <c r="E58" s="278" t="s">
        <v>91</v>
      </c>
      <c r="F58" s="278"/>
      <c r="G58" s="278"/>
      <c r="H58" s="278"/>
      <c r="I58" s="278"/>
      <c r="J58" s="9"/>
      <c r="K58" s="278" t="s">
        <v>86</v>
      </c>
      <c r="L58" s="278"/>
      <c r="M58" s="278"/>
      <c r="N58" s="278"/>
      <c r="O58" s="278"/>
      <c r="P58" s="278"/>
      <c r="Q58" s="278"/>
      <c r="R58" s="278"/>
      <c r="S58" s="278"/>
      <c r="T58" s="278"/>
      <c r="U58" s="278"/>
      <c r="V58" s="278"/>
      <c r="W58" s="278"/>
      <c r="X58" s="278"/>
      <c r="Y58" s="278"/>
      <c r="Z58" s="278"/>
      <c r="AA58" s="278"/>
      <c r="AB58" s="278"/>
      <c r="AC58" s="278"/>
      <c r="AD58" s="278"/>
      <c r="AE58" s="278"/>
      <c r="AF58" s="278"/>
      <c r="AG58" s="270">
        <f>'C - větev'!J32</f>
        <v>0</v>
      </c>
      <c r="AH58" s="271"/>
      <c r="AI58" s="271"/>
      <c r="AJ58" s="271"/>
      <c r="AK58" s="271"/>
      <c r="AL58" s="271"/>
      <c r="AM58" s="271"/>
      <c r="AN58" s="270">
        <f t="shared" si="0"/>
        <v>0</v>
      </c>
      <c r="AO58" s="271"/>
      <c r="AP58" s="271"/>
      <c r="AQ58" s="80" t="s">
        <v>87</v>
      </c>
      <c r="AR58" s="44"/>
      <c r="AS58" s="81">
        <v>0</v>
      </c>
      <c r="AT58" s="82">
        <f t="shared" si="1"/>
        <v>0</v>
      </c>
      <c r="AU58" s="83">
        <f>'C - větev'!P93</f>
        <v>0</v>
      </c>
      <c r="AV58" s="82">
        <f>'C - větev'!J35</f>
        <v>0</v>
      </c>
      <c r="AW58" s="82">
        <f>'C - větev'!J36</f>
        <v>0</v>
      </c>
      <c r="AX58" s="82">
        <f>'C - větev'!J37</f>
        <v>0</v>
      </c>
      <c r="AY58" s="82">
        <f>'C - větev'!J38</f>
        <v>0</v>
      </c>
      <c r="AZ58" s="82">
        <f>'C - větev'!F35</f>
        <v>0</v>
      </c>
      <c r="BA58" s="82">
        <f>'C - větev'!F36</f>
        <v>0</v>
      </c>
      <c r="BB58" s="82">
        <f>'C - větev'!F37</f>
        <v>0</v>
      </c>
      <c r="BC58" s="82">
        <f>'C - větev'!F38</f>
        <v>0</v>
      </c>
      <c r="BD58" s="84">
        <f>'C - větev'!F39</f>
        <v>0</v>
      </c>
      <c r="BT58" s="24" t="s">
        <v>83</v>
      </c>
      <c r="BV58" s="24" t="s">
        <v>76</v>
      </c>
      <c r="BW58" s="24" t="s">
        <v>92</v>
      </c>
      <c r="BX58" s="24" t="s">
        <v>82</v>
      </c>
      <c r="CL58" s="24" t="s">
        <v>20</v>
      </c>
    </row>
    <row r="59" spans="1:90" s="3" customFormat="1" ht="16.5" customHeight="1">
      <c r="A59" s="79" t="s">
        <v>84</v>
      </c>
      <c r="B59" s="44"/>
      <c r="C59" s="9"/>
      <c r="D59" s="9"/>
      <c r="E59" s="278" t="s">
        <v>73</v>
      </c>
      <c r="F59" s="278"/>
      <c r="G59" s="278"/>
      <c r="H59" s="278"/>
      <c r="I59" s="278"/>
      <c r="J59" s="9"/>
      <c r="K59" s="278" t="s">
        <v>86</v>
      </c>
      <c r="L59" s="278"/>
      <c r="M59" s="278"/>
      <c r="N59" s="278"/>
      <c r="O59" s="278"/>
      <c r="P59" s="278"/>
      <c r="Q59" s="278"/>
      <c r="R59" s="278"/>
      <c r="S59" s="278"/>
      <c r="T59" s="278"/>
      <c r="U59" s="278"/>
      <c r="V59" s="278"/>
      <c r="W59" s="278"/>
      <c r="X59" s="278"/>
      <c r="Y59" s="278"/>
      <c r="Z59" s="278"/>
      <c r="AA59" s="278"/>
      <c r="AB59" s="278"/>
      <c r="AC59" s="278"/>
      <c r="AD59" s="278"/>
      <c r="AE59" s="278"/>
      <c r="AF59" s="278"/>
      <c r="AG59" s="270">
        <f>'D - větev'!J32</f>
        <v>0</v>
      </c>
      <c r="AH59" s="271"/>
      <c r="AI59" s="271"/>
      <c r="AJ59" s="271"/>
      <c r="AK59" s="271"/>
      <c r="AL59" s="271"/>
      <c r="AM59" s="271"/>
      <c r="AN59" s="270">
        <f t="shared" si="0"/>
        <v>0</v>
      </c>
      <c r="AO59" s="271"/>
      <c r="AP59" s="271"/>
      <c r="AQ59" s="80" t="s">
        <v>87</v>
      </c>
      <c r="AR59" s="44"/>
      <c r="AS59" s="81">
        <v>0</v>
      </c>
      <c r="AT59" s="82">
        <f t="shared" si="1"/>
        <v>0</v>
      </c>
      <c r="AU59" s="83">
        <f>'D - větev'!P90</f>
        <v>0</v>
      </c>
      <c r="AV59" s="82">
        <f>'D - větev'!J35</f>
        <v>0</v>
      </c>
      <c r="AW59" s="82">
        <f>'D - větev'!J36</f>
        <v>0</v>
      </c>
      <c r="AX59" s="82">
        <f>'D - větev'!J37</f>
        <v>0</v>
      </c>
      <c r="AY59" s="82">
        <f>'D - větev'!J38</f>
        <v>0</v>
      </c>
      <c r="AZ59" s="82">
        <f>'D - větev'!F35</f>
        <v>0</v>
      </c>
      <c r="BA59" s="82">
        <f>'D - větev'!F36</f>
        <v>0</v>
      </c>
      <c r="BB59" s="82">
        <f>'D - větev'!F37</f>
        <v>0</v>
      </c>
      <c r="BC59" s="82">
        <f>'D - větev'!F38</f>
        <v>0</v>
      </c>
      <c r="BD59" s="84">
        <f>'D - větev'!F39</f>
        <v>0</v>
      </c>
      <c r="BT59" s="24" t="s">
        <v>83</v>
      </c>
      <c r="BV59" s="24" t="s">
        <v>76</v>
      </c>
      <c r="BW59" s="24" t="s">
        <v>93</v>
      </c>
      <c r="BX59" s="24" t="s">
        <v>82</v>
      </c>
      <c r="CL59" s="24" t="s">
        <v>20</v>
      </c>
    </row>
    <row r="60" spans="1:90" s="3" customFormat="1" ht="16.5" customHeight="1">
      <c r="A60" s="79" t="s">
        <v>84</v>
      </c>
      <c r="B60" s="44"/>
      <c r="C60" s="9"/>
      <c r="D60" s="9"/>
      <c r="E60" s="278" t="s">
        <v>81</v>
      </c>
      <c r="F60" s="278"/>
      <c r="G60" s="278"/>
      <c r="H60" s="278"/>
      <c r="I60" s="278"/>
      <c r="J60" s="9"/>
      <c r="K60" s="278" t="s">
        <v>86</v>
      </c>
      <c r="L60" s="278"/>
      <c r="M60" s="278"/>
      <c r="N60" s="278"/>
      <c r="O60" s="278"/>
      <c r="P60" s="278"/>
      <c r="Q60" s="278"/>
      <c r="R60" s="278"/>
      <c r="S60" s="278"/>
      <c r="T60" s="278"/>
      <c r="U60" s="278"/>
      <c r="V60" s="278"/>
      <c r="W60" s="278"/>
      <c r="X60" s="278"/>
      <c r="Y60" s="278"/>
      <c r="Z60" s="278"/>
      <c r="AA60" s="278"/>
      <c r="AB60" s="278"/>
      <c r="AC60" s="278"/>
      <c r="AD60" s="278"/>
      <c r="AE60" s="278"/>
      <c r="AF60" s="278"/>
      <c r="AG60" s="270">
        <f>'1 - větev'!J32</f>
        <v>0</v>
      </c>
      <c r="AH60" s="271"/>
      <c r="AI60" s="271"/>
      <c r="AJ60" s="271"/>
      <c r="AK60" s="271"/>
      <c r="AL60" s="271"/>
      <c r="AM60" s="271"/>
      <c r="AN60" s="270">
        <f t="shared" si="0"/>
        <v>0</v>
      </c>
      <c r="AO60" s="271"/>
      <c r="AP60" s="271"/>
      <c r="AQ60" s="80" t="s">
        <v>87</v>
      </c>
      <c r="AR60" s="44"/>
      <c r="AS60" s="81">
        <v>0</v>
      </c>
      <c r="AT60" s="82">
        <f t="shared" si="1"/>
        <v>0</v>
      </c>
      <c r="AU60" s="83">
        <f>'1 - větev'!P93</f>
        <v>0</v>
      </c>
      <c r="AV60" s="82">
        <f>'1 - větev'!J35</f>
        <v>0</v>
      </c>
      <c r="AW60" s="82">
        <f>'1 - větev'!J36</f>
        <v>0</v>
      </c>
      <c r="AX60" s="82">
        <f>'1 - větev'!J37</f>
        <v>0</v>
      </c>
      <c r="AY60" s="82">
        <f>'1 - větev'!J38</f>
        <v>0</v>
      </c>
      <c r="AZ60" s="82">
        <f>'1 - větev'!F35</f>
        <v>0</v>
      </c>
      <c r="BA60" s="82">
        <f>'1 - větev'!F36</f>
        <v>0</v>
      </c>
      <c r="BB60" s="82">
        <f>'1 - větev'!F37</f>
        <v>0</v>
      </c>
      <c r="BC60" s="82">
        <f>'1 - větev'!F38</f>
        <v>0</v>
      </c>
      <c r="BD60" s="84">
        <f>'1 - větev'!F39</f>
        <v>0</v>
      </c>
      <c r="BT60" s="24" t="s">
        <v>83</v>
      </c>
      <c r="BV60" s="24" t="s">
        <v>76</v>
      </c>
      <c r="BW60" s="24" t="s">
        <v>94</v>
      </c>
      <c r="BX60" s="24" t="s">
        <v>82</v>
      </c>
      <c r="CL60" s="24" t="s">
        <v>20</v>
      </c>
    </row>
    <row r="61" spans="1:90" s="3" customFormat="1" ht="16.5" customHeight="1">
      <c r="A61" s="79" t="s">
        <v>84</v>
      </c>
      <c r="B61" s="44"/>
      <c r="C61" s="9"/>
      <c r="D61" s="9"/>
      <c r="E61" s="278" t="s">
        <v>83</v>
      </c>
      <c r="F61" s="278"/>
      <c r="G61" s="278"/>
      <c r="H61" s="278"/>
      <c r="I61" s="278"/>
      <c r="J61" s="9"/>
      <c r="K61" s="278" t="s">
        <v>86</v>
      </c>
      <c r="L61" s="278"/>
      <c r="M61" s="278"/>
      <c r="N61" s="278"/>
      <c r="O61" s="278"/>
      <c r="P61" s="278"/>
      <c r="Q61" s="278"/>
      <c r="R61" s="278"/>
      <c r="S61" s="278"/>
      <c r="T61" s="278"/>
      <c r="U61" s="278"/>
      <c r="V61" s="278"/>
      <c r="W61" s="278"/>
      <c r="X61" s="278"/>
      <c r="Y61" s="278"/>
      <c r="Z61" s="278"/>
      <c r="AA61" s="278"/>
      <c r="AB61" s="278"/>
      <c r="AC61" s="278"/>
      <c r="AD61" s="278"/>
      <c r="AE61" s="278"/>
      <c r="AF61" s="278"/>
      <c r="AG61" s="270">
        <f>'2 - větev'!J32</f>
        <v>0</v>
      </c>
      <c r="AH61" s="271"/>
      <c r="AI61" s="271"/>
      <c r="AJ61" s="271"/>
      <c r="AK61" s="271"/>
      <c r="AL61" s="271"/>
      <c r="AM61" s="271"/>
      <c r="AN61" s="270">
        <f t="shared" si="0"/>
        <v>0</v>
      </c>
      <c r="AO61" s="271"/>
      <c r="AP61" s="271"/>
      <c r="AQ61" s="80" t="s">
        <v>87</v>
      </c>
      <c r="AR61" s="44"/>
      <c r="AS61" s="81">
        <v>0</v>
      </c>
      <c r="AT61" s="82">
        <f t="shared" si="1"/>
        <v>0</v>
      </c>
      <c r="AU61" s="83">
        <f>'2 - větev'!P93</f>
        <v>0</v>
      </c>
      <c r="AV61" s="82">
        <f>'2 - větev'!J35</f>
        <v>0</v>
      </c>
      <c r="AW61" s="82">
        <f>'2 - větev'!J36</f>
        <v>0</v>
      </c>
      <c r="AX61" s="82">
        <f>'2 - větev'!J37</f>
        <v>0</v>
      </c>
      <c r="AY61" s="82">
        <f>'2 - větev'!J38</f>
        <v>0</v>
      </c>
      <c r="AZ61" s="82">
        <f>'2 - větev'!F35</f>
        <v>0</v>
      </c>
      <c r="BA61" s="82">
        <f>'2 - větev'!F36</f>
        <v>0</v>
      </c>
      <c r="BB61" s="82">
        <f>'2 - větev'!F37</f>
        <v>0</v>
      </c>
      <c r="BC61" s="82">
        <f>'2 - větev'!F38</f>
        <v>0</v>
      </c>
      <c r="BD61" s="84">
        <f>'2 - větev'!F39</f>
        <v>0</v>
      </c>
      <c r="BT61" s="24" t="s">
        <v>83</v>
      </c>
      <c r="BV61" s="24" t="s">
        <v>76</v>
      </c>
      <c r="BW61" s="24" t="s">
        <v>95</v>
      </c>
      <c r="BX61" s="24" t="s">
        <v>82</v>
      </c>
      <c r="CL61" s="24" t="s">
        <v>20</v>
      </c>
    </row>
    <row r="62" spans="1:90" s="3" customFormat="1" ht="16.5" customHeight="1">
      <c r="A62" s="79" t="s">
        <v>84</v>
      </c>
      <c r="B62" s="44"/>
      <c r="C62" s="9"/>
      <c r="D62" s="9"/>
      <c r="E62" s="278" t="s">
        <v>96</v>
      </c>
      <c r="F62" s="278"/>
      <c r="G62" s="278"/>
      <c r="H62" s="278"/>
      <c r="I62" s="278"/>
      <c r="J62" s="9"/>
      <c r="K62" s="278" t="s">
        <v>86</v>
      </c>
      <c r="L62" s="278"/>
      <c r="M62" s="278"/>
      <c r="N62" s="278"/>
      <c r="O62" s="278"/>
      <c r="P62" s="278"/>
      <c r="Q62" s="278"/>
      <c r="R62" s="278"/>
      <c r="S62" s="278"/>
      <c r="T62" s="278"/>
      <c r="U62" s="278"/>
      <c r="V62" s="278"/>
      <c r="W62" s="278"/>
      <c r="X62" s="278"/>
      <c r="Y62" s="278"/>
      <c r="Z62" s="278"/>
      <c r="AA62" s="278"/>
      <c r="AB62" s="278"/>
      <c r="AC62" s="278"/>
      <c r="AD62" s="278"/>
      <c r="AE62" s="278"/>
      <c r="AF62" s="278"/>
      <c r="AG62" s="270">
        <f>'3 - větev'!J32</f>
        <v>0</v>
      </c>
      <c r="AH62" s="271"/>
      <c r="AI62" s="271"/>
      <c r="AJ62" s="271"/>
      <c r="AK62" s="271"/>
      <c r="AL62" s="271"/>
      <c r="AM62" s="271"/>
      <c r="AN62" s="270">
        <f t="shared" si="0"/>
        <v>0</v>
      </c>
      <c r="AO62" s="271"/>
      <c r="AP62" s="271"/>
      <c r="AQ62" s="80" t="s">
        <v>87</v>
      </c>
      <c r="AR62" s="44"/>
      <c r="AS62" s="81">
        <v>0</v>
      </c>
      <c r="AT62" s="82">
        <f t="shared" si="1"/>
        <v>0</v>
      </c>
      <c r="AU62" s="83">
        <f>'3 - větev'!P93</f>
        <v>0</v>
      </c>
      <c r="AV62" s="82">
        <f>'3 - větev'!J35</f>
        <v>0</v>
      </c>
      <c r="AW62" s="82">
        <f>'3 - větev'!J36</f>
        <v>0</v>
      </c>
      <c r="AX62" s="82">
        <f>'3 - větev'!J37</f>
        <v>0</v>
      </c>
      <c r="AY62" s="82">
        <f>'3 - větev'!J38</f>
        <v>0</v>
      </c>
      <c r="AZ62" s="82">
        <f>'3 - větev'!F35</f>
        <v>0</v>
      </c>
      <c r="BA62" s="82">
        <f>'3 - větev'!F36</f>
        <v>0</v>
      </c>
      <c r="BB62" s="82">
        <f>'3 - větev'!F37</f>
        <v>0</v>
      </c>
      <c r="BC62" s="82">
        <f>'3 - větev'!F38</f>
        <v>0</v>
      </c>
      <c r="BD62" s="84">
        <f>'3 - větev'!F39</f>
        <v>0</v>
      </c>
      <c r="BT62" s="24" t="s">
        <v>83</v>
      </c>
      <c r="BV62" s="24" t="s">
        <v>76</v>
      </c>
      <c r="BW62" s="24" t="s">
        <v>97</v>
      </c>
      <c r="BX62" s="24" t="s">
        <v>82</v>
      </c>
      <c r="CL62" s="24" t="s">
        <v>20</v>
      </c>
    </row>
    <row r="63" spans="1:90" s="3" customFormat="1" ht="16.5" customHeight="1">
      <c r="A63" s="79" t="s">
        <v>84</v>
      </c>
      <c r="B63" s="44"/>
      <c r="C63" s="9"/>
      <c r="D63" s="9"/>
      <c r="E63" s="278" t="s">
        <v>98</v>
      </c>
      <c r="F63" s="278"/>
      <c r="G63" s="278"/>
      <c r="H63" s="278"/>
      <c r="I63" s="278"/>
      <c r="J63" s="9"/>
      <c r="K63" s="278" t="s">
        <v>86</v>
      </c>
      <c r="L63" s="278"/>
      <c r="M63" s="278"/>
      <c r="N63" s="278"/>
      <c r="O63" s="278"/>
      <c r="P63" s="278"/>
      <c r="Q63" s="278"/>
      <c r="R63" s="278"/>
      <c r="S63" s="278"/>
      <c r="T63" s="278"/>
      <c r="U63" s="278"/>
      <c r="V63" s="278"/>
      <c r="W63" s="278"/>
      <c r="X63" s="278"/>
      <c r="Y63" s="278"/>
      <c r="Z63" s="278"/>
      <c r="AA63" s="278"/>
      <c r="AB63" s="278"/>
      <c r="AC63" s="278"/>
      <c r="AD63" s="278"/>
      <c r="AE63" s="278"/>
      <c r="AF63" s="278"/>
      <c r="AG63" s="270">
        <f>'4 - větev'!J32</f>
        <v>0</v>
      </c>
      <c r="AH63" s="271"/>
      <c r="AI63" s="271"/>
      <c r="AJ63" s="271"/>
      <c r="AK63" s="271"/>
      <c r="AL63" s="271"/>
      <c r="AM63" s="271"/>
      <c r="AN63" s="270">
        <f t="shared" si="0"/>
        <v>0</v>
      </c>
      <c r="AO63" s="271"/>
      <c r="AP63" s="271"/>
      <c r="AQ63" s="80" t="s">
        <v>87</v>
      </c>
      <c r="AR63" s="44"/>
      <c r="AS63" s="81">
        <v>0</v>
      </c>
      <c r="AT63" s="82">
        <f t="shared" si="1"/>
        <v>0</v>
      </c>
      <c r="AU63" s="83">
        <f>'4 - větev'!P93</f>
        <v>0</v>
      </c>
      <c r="AV63" s="82">
        <f>'4 - větev'!J35</f>
        <v>0</v>
      </c>
      <c r="AW63" s="82">
        <f>'4 - větev'!J36</f>
        <v>0</v>
      </c>
      <c r="AX63" s="82">
        <f>'4 - větev'!J37</f>
        <v>0</v>
      </c>
      <c r="AY63" s="82">
        <f>'4 - větev'!J38</f>
        <v>0</v>
      </c>
      <c r="AZ63" s="82">
        <f>'4 - větev'!F35</f>
        <v>0</v>
      </c>
      <c r="BA63" s="82">
        <f>'4 - větev'!F36</f>
        <v>0</v>
      </c>
      <c r="BB63" s="82">
        <f>'4 - větev'!F37</f>
        <v>0</v>
      </c>
      <c r="BC63" s="82">
        <f>'4 - větev'!F38</f>
        <v>0</v>
      </c>
      <c r="BD63" s="84">
        <f>'4 - větev'!F39</f>
        <v>0</v>
      </c>
      <c r="BT63" s="24" t="s">
        <v>83</v>
      </c>
      <c r="BV63" s="24" t="s">
        <v>76</v>
      </c>
      <c r="BW63" s="24" t="s">
        <v>99</v>
      </c>
      <c r="BX63" s="24" t="s">
        <v>82</v>
      </c>
      <c r="CL63" s="24" t="s">
        <v>20</v>
      </c>
    </row>
    <row r="64" spans="1:90" s="3" customFormat="1" ht="16.5" customHeight="1">
      <c r="A64" s="79" t="s">
        <v>84</v>
      </c>
      <c r="B64" s="44"/>
      <c r="C64" s="9"/>
      <c r="D64" s="9"/>
      <c r="E64" s="278" t="s">
        <v>100</v>
      </c>
      <c r="F64" s="278"/>
      <c r="G64" s="278"/>
      <c r="H64" s="278"/>
      <c r="I64" s="278"/>
      <c r="J64" s="9"/>
      <c r="K64" s="278" t="s">
        <v>86</v>
      </c>
      <c r="L64" s="278"/>
      <c r="M64" s="278"/>
      <c r="N64" s="278"/>
      <c r="O64" s="278"/>
      <c r="P64" s="278"/>
      <c r="Q64" s="278"/>
      <c r="R64" s="278"/>
      <c r="S64" s="278"/>
      <c r="T64" s="278"/>
      <c r="U64" s="278"/>
      <c r="V64" s="278"/>
      <c r="W64" s="278"/>
      <c r="X64" s="278"/>
      <c r="Y64" s="278"/>
      <c r="Z64" s="278"/>
      <c r="AA64" s="278"/>
      <c r="AB64" s="278"/>
      <c r="AC64" s="278"/>
      <c r="AD64" s="278"/>
      <c r="AE64" s="278"/>
      <c r="AF64" s="278"/>
      <c r="AG64" s="270">
        <f>'5 - větev'!J32</f>
        <v>0</v>
      </c>
      <c r="AH64" s="271"/>
      <c r="AI64" s="271"/>
      <c r="AJ64" s="271"/>
      <c r="AK64" s="271"/>
      <c r="AL64" s="271"/>
      <c r="AM64" s="271"/>
      <c r="AN64" s="270">
        <f t="shared" si="0"/>
        <v>0</v>
      </c>
      <c r="AO64" s="271"/>
      <c r="AP64" s="271"/>
      <c r="AQ64" s="80" t="s">
        <v>87</v>
      </c>
      <c r="AR64" s="44"/>
      <c r="AS64" s="81">
        <v>0</v>
      </c>
      <c r="AT64" s="82">
        <f t="shared" si="1"/>
        <v>0</v>
      </c>
      <c r="AU64" s="83">
        <f>'5 - větev'!P92</f>
        <v>0</v>
      </c>
      <c r="AV64" s="82">
        <f>'5 - větev'!J35</f>
        <v>0</v>
      </c>
      <c r="AW64" s="82">
        <f>'5 - větev'!J36</f>
        <v>0</v>
      </c>
      <c r="AX64" s="82">
        <f>'5 - větev'!J37</f>
        <v>0</v>
      </c>
      <c r="AY64" s="82">
        <f>'5 - větev'!J38</f>
        <v>0</v>
      </c>
      <c r="AZ64" s="82">
        <f>'5 - větev'!F35</f>
        <v>0</v>
      </c>
      <c r="BA64" s="82">
        <f>'5 - větev'!F36</f>
        <v>0</v>
      </c>
      <c r="BB64" s="82">
        <f>'5 - větev'!F37</f>
        <v>0</v>
      </c>
      <c r="BC64" s="82">
        <f>'5 - větev'!F38</f>
        <v>0</v>
      </c>
      <c r="BD64" s="84">
        <f>'5 - větev'!F39</f>
        <v>0</v>
      </c>
      <c r="BT64" s="24" t="s">
        <v>83</v>
      </c>
      <c r="BV64" s="24" t="s">
        <v>76</v>
      </c>
      <c r="BW64" s="24" t="s">
        <v>101</v>
      </c>
      <c r="BX64" s="24" t="s">
        <v>82</v>
      </c>
      <c r="CL64" s="24" t="s">
        <v>20</v>
      </c>
    </row>
    <row r="65" spans="1:90" s="3" customFormat="1" ht="16.5" customHeight="1">
      <c r="A65" s="79" t="s">
        <v>84</v>
      </c>
      <c r="B65" s="44"/>
      <c r="C65" s="9"/>
      <c r="D65" s="9"/>
      <c r="E65" s="278" t="s">
        <v>102</v>
      </c>
      <c r="F65" s="278"/>
      <c r="G65" s="278"/>
      <c r="H65" s="278"/>
      <c r="I65" s="278"/>
      <c r="J65" s="9"/>
      <c r="K65" s="278" t="s">
        <v>103</v>
      </c>
      <c r="L65" s="278"/>
      <c r="M65" s="278"/>
      <c r="N65" s="278"/>
      <c r="O65" s="278"/>
      <c r="P65" s="278"/>
      <c r="Q65" s="278"/>
      <c r="R65" s="278"/>
      <c r="S65" s="278"/>
      <c r="T65" s="278"/>
      <c r="U65" s="278"/>
      <c r="V65" s="278"/>
      <c r="W65" s="278"/>
      <c r="X65" s="278"/>
      <c r="Y65" s="278"/>
      <c r="Z65" s="278"/>
      <c r="AA65" s="278"/>
      <c r="AB65" s="278"/>
      <c r="AC65" s="278"/>
      <c r="AD65" s="278"/>
      <c r="AE65" s="278"/>
      <c r="AF65" s="278"/>
      <c r="AG65" s="270">
        <f>'VP - vodovodní přípojky'!J32</f>
        <v>0</v>
      </c>
      <c r="AH65" s="271"/>
      <c r="AI65" s="271"/>
      <c r="AJ65" s="271"/>
      <c r="AK65" s="271"/>
      <c r="AL65" s="271"/>
      <c r="AM65" s="271"/>
      <c r="AN65" s="270">
        <f t="shared" si="0"/>
        <v>0</v>
      </c>
      <c r="AO65" s="271"/>
      <c r="AP65" s="271"/>
      <c r="AQ65" s="80" t="s">
        <v>87</v>
      </c>
      <c r="AR65" s="44"/>
      <c r="AS65" s="81">
        <v>0</v>
      </c>
      <c r="AT65" s="82">
        <f t="shared" si="1"/>
        <v>0</v>
      </c>
      <c r="AU65" s="83">
        <f>'VP - vodovodní přípojky'!P93</f>
        <v>0</v>
      </c>
      <c r="AV65" s="82">
        <f>'VP - vodovodní přípojky'!J35</f>
        <v>0</v>
      </c>
      <c r="AW65" s="82">
        <f>'VP - vodovodní přípojky'!J36</f>
        <v>0</v>
      </c>
      <c r="AX65" s="82">
        <f>'VP - vodovodní přípojky'!J37</f>
        <v>0</v>
      </c>
      <c r="AY65" s="82">
        <f>'VP - vodovodní přípojky'!J38</f>
        <v>0</v>
      </c>
      <c r="AZ65" s="82">
        <f>'VP - vodovodní přípojky'!F35</f>
        <v>0</v>
      </c>
      <c r="BA65" s="82">
        <f>'VP - vodovodní přípojky'!F36</f>
        <v>0</v>
      </c>
      <c r="BB65" s="82">
        <f>'VP - vodovodní přípojky'!F37</f>
        <v>0</v>
      </c>
      <c r="BC65" s="82">
        <f>'VP - vodovodní přípojky'!F38</f>
        <v>0</v>
      </c>
      <c r="BD65" s="84">
        <f>'VP - vodovodní přípojky'!F39</f>
        <v>0</v>
      </c>
      <c r="BT65" s="24" t="s">
        <v>83</v>
      </c>
      <c r="BV65" s="24" t="s">
        <v>76</v>
      </c>
      <c r="BW65" s="24" t="s">
        <v>104</v>
      </c>
      <c r="BX65" s="24" t="s">
        <v>82</v>
      </c>
      <c r="CL65" s="24" t="s">
        <v>20</v>
      </c>
    </row>
    <row r="66" spans="1:91" s="6" customFormat="1" ht="16.5" customHeight="1">
      <c r="A66" s="79" t="s">
        <v>84</v>
      </c>
      <c r="B66" s="70"/>
      <c r="C66" s="71"/>
      <c r="D66" s="277" t="s">
        <v>105</v>
      </c>
      <c r="E66" s="277"/>
      <c r="F66" s="277"/>
      <c r="G66" s="277"/>
      <c r="H66" s="277"/>
      <c r="I66" s="72"/>
      <c r="J66" s="277" t="s">
        <v>106</v>
      </c>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2">
        <f>'VON - Vedlejší a ostatní ...'!J30</f>
        <v>0</v>
      </c>
      <c r="AH66" s="273"/>
      <c r="AI66" s="273"/>
      <c r="AJ66" s="273"/>
      <c r="AK66" s="273"/>
      <c r="AL66" s="273"/>
      <c r="AM66" s="273"/>
      <c r="AN66" s="272">
        <f t="shared" si="0"/>
        <v>0</v>
      </c>
      <c r="AO66" s="273"/>
      <c r="AP66" s="273"/>
      <c r="AQ66" s="73" t="s">
        <v>105</v>
      </c>
      <c r="AR66" s="70"/>
      <c r="AS66" s="85">
        <v>0</v>
      </c>
      <c r="AT66" s="86">
        <f t="shared" si="1"/>
        <v>0</v>
      </c>
      <c r="AU66" s="87">
        <f>'VON - Vedlejší a ostatní ...'!P84</f>
        <v>0</v>
      </c>
      <c r="AV66" s="86">
        <f>'VON - Vedlejší a ostatní ...'!J33</f>
        <v>0</v>
      </c>
      <c r="AW66" s="86">
        <f>'VON - Vedlejší a ostatní ...'!J34</f>
        <v>0</v>
      </c>
      <c r="AX66" s="86">
        <f>'VON - Vedlejší a ostatní ...'!J35</f>
        <v>0</v>
      </c>
      <c r="AY66" s="86">
        <f>'VON - Vedlejší a ostatní ...'!J36</f>
        <v>0</v>
      </c>
      <c r="AZ66" s="86">
        <f>'VON - Vedlejší a ostatní ...'!F33</f>
        <v>0</v>
      </c>
      <c r="BA66" s="86">
        <f>'VON - Vedlejší a ostatní ...'!F34</f>
        <v>0</v>
      </c>
      <c r="BB66" s="86">
        <f>'VON - Vedlejší a ostatní ...'!F35</f>
        <v>0</v>
      </c>
      <c r="BC66" s="86">
        <f>'VON - Vedlejší a ostatní ...'!F36</f>
        <v>0</v>
      </c>
      <c r="BD66" s="88">
        <f>'VON - Vedlejší a ostatní ...'!F37</f>
        <v>0</v>
      </c>
      <c r="BT66" s="78" t="s">
        <v>81</v>
      </c>
      <c r="BV66" s="78" t="s">
        <v>76</v>
      </c>
      <c r="BW66" s="78" t="s">
        <v>107</v>
      </c>
      <c r="BX66" s="78" t="s">
        <v>5</v>
      </c>
      <c r="CL66" s="78" t="s">
        <v>20</v>
      </c>
      <c r="CM66" s="78" t="s">
        <v>83</v>
      </c>
    </row>
    <row r="67" spans="2:44" s="1" customFormat="1" ht="30" customHeight="1">
      <c r="B67" s="31"/>
      <c r="AR67" s="31"/>
    </row>
    <row r="68" spans="2:44" s="1" customFormat="1" ht="6.95" customHeight="1">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31"/>
    </row>
  </sheetData>
  <mergeCells count="86">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N57:AP57"/>
    <mergeCell ref="AS49:AT51"/>
    <mergeCell ref="AM50:AP50"/>
    <mergeCell ref="L45:AO45"/>
    <mergeCell ref="AM47:AN47"/>
    <mergeCell ref="AM49:AP49"/>
    <mergeCell ref="AN65:AP65"/>
    <mergeCell ref="L33:P33"/>
    <mergeCell ref="AN60:AP60"/>
    <mergeCell ref="AN58:AP58"/>
    <mergeCell ref="AN59:AP59"/>
    <mergeCell ref="AN54:AP54"/>
    <mergeCell ref="W33:AE33"/>
    <mergeCell ref="AK33:AO33"/>
    <mergeCell ref="X35:AB35"/>
    <mergeCell ref="AK35:AO35"/>
    <mergeCell ref="AN52:AP52"/>
    <mergeCell ref="AG52:AM52"/>
    <mergeCell ref="AN55:AP55"/>
    <mergeCell ref="AG55:AM55"/>
    <mergeCell ref="AN56:AP56"/>
    <mergeCell ref="AG56:AM56"/>
    <mergeCell ref="AG64:AM64"/>
    <mergeCell ref="AN61:AP61"/>
    <mergeCell ref="AN62:AP62"/>
    <mergeCell ref="AN63:AP63"/>
    <mergeCell ref="AN64:AP64"/>
    <mergeCell ref="J66:AF66"/>
    <mergeCell ref="AN66:AP66"/>
    <mergeCell ref="E61:I61"/>
    <mergeCell ref="D55:H55"/>
    <mergeCell ref="E56:I56"/>
    <mergeCell ref="E57:I57"/>
    <mergeCell ref="E58:I58"/>
    <mergeCell ref="E59:I59"/>
    <mergeCell ref="E60:I60"/>
    <mergeCell ref="E62:I62"/>
    <mergeCell ref="E63:I63"/>
    <mergeCell ref="E64:I64"/>
    <mergeCell ref="E65:I65"/>
    <mergeCell ref="D66:H66"/>
    <mergeCell ref="AG63:AM63"/>
    <mergeCell ref="AG62:AM62"/>
    <mergeCell ref="AG61:AM61"/>
    <mergeCell ref="AG65:AM65"/>
    <mergeCell ref="AG66:AM66"/>
    <mergeCell ref="C52:G52"/>
    <mergeCell ref="I52:AF52"/>
    <mergeCell ref="J55:AF55"/>
    <mergeCell ref="K56:AF56"/>
    <mergeCell ref="K57:AF57"/>
    <mergeCell ref="K58:AF58"/>
    <mergeCell ref="K59:AF59"/>
    <mergeCell ref="K60:AF60"/>
    <mergeCell ref="K61:AF61"/>
    <mergeCell ref="K62:AF62"/>
    <mergeCell ref="K63:AF63"/>
    <mergeCell ref="K64:AF64"/>
    <mergeCell ref="K65:AF65"/>
    <mergeCell ref="AG54:AM54"/>
    <mergeCell ref="AG57:AM57"/>
    <mergeCell ref="AG58:AM58"/>
    <mergeCell ref="AG59:AM59"/>
    <mergeCell ref="AG60:AM60"/>
  </mergeCells>
  <hyperlinks>
    <hyperlink ref="A56" location="'A - větev'!C2" display="/"/>
    <hyperlink ref="A57" location="'B - větev'!C2" display="/"/>
    <hyperlink ref="A58" location="'C - větev'!C2" display="/"/>
    <hyperlink ref="A59" location="'D - větev'!C2" display="/"/>
    <hyperlink ref="A60" location="'1 - větev'!C2" display="/"/>
    <hyperlink ref="A61" location="'2 - větev'!C2" display="/"/>
    <hyperlink ref="A62" location="'3 - větev'!C2" display="/"/>
    <hyperlink ref="A63" location="'4 - větev'!C2" display="/"/>
    <hyperlink ref="A64" location="'5 - větev'!C2" display="/"/>
    <hyperlink ref="A65" location="'VP - vodovodní přípojky'!C2" display="/"/>
    <hyperlink ref="A66" location="'VON - Vedlejší a ostatní ...'!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46"/>
  <sheetViews>
    <sheetView showGridLines="0" workbookViewId="0" topLeftCell="A17"/>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98" t="s">
        <v>6</v>
      </c>
      <c r="M2" s="299"/>
      <c r="N2" s="299"/>
      <c r="O2" s="299"/>
      <c r="P2" s="299"/>
      <c r="Q2" s="299"/>
      <c r="R2" s="299"/>
      <c r="S2" s="299"/>
      <c r="T2" s="299"/>
      <c r="U2" s="299"/>
      <c r="V2" s="299"/>
      <c r="AT2" s="16" t="s">
        <v>101</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839</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ROUND(J92,2)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ROUND((SUM(BE92:BE245)),2)</f>
        <v>0</v>
      </c>
      <c r="I35" s="99">
        <v>0.21</v>
      </c>
      <c r="J35" s="82">
        <f>ROUND(((SUM(BE92:BE245))*I35),2)</f>
        <v>0</v>
      </c>
      <c r="L35" s="31"/>
    </row>
    <row r="36" spans="2:12" s="1" customFormat="1" ht="14.45" customHeight="1">
      <c r="B36" s="31"/>
      <c r="E36" s="26" t="s">
        <v>46</v>
      </c>
      <c r="F36" s="82">
        <f>ROUND((SUM(BF92:BF245)),2)</f>
        <v>0</v>
      </c>
      <c r="I36" s="99">
        <v>0.15</v>
      </c>
      <c r="J36" s="82">
        <f>ROUND(((SUM(BF92:BF245))*I36),2)</f>
        <v>0</v>
      </c>
      <c r="L36" s="31"/>
    </row>
    <row r="37" spans="2:12" s="1" customFormat="1" ht="14.45" customHeight="1" hidden="1">
      <c r="B37" s="31"/>
      <c r="E37" s="26" t="s">
        <v>47</v>
      </c>
      <c r="F37" s="82">
        <f>ROUND((SUM(BG92:BG245)),2)</f>
        <v>0</v>
      </c>
      <c r="I37" s="99">
        <v>0.21</v>
      </c>
      <c r="J37" s="82">
        <f>0</f>
        <v>0</v>
      </c>
      <c r="L37" s="31"/>
    </row>
    <row r="38" spans="2:12" s="1" customFormat="1" ht="14.45" customHeight="1" hidden="1">
      <c r="B38" s="31"/>
      <c r="E38" s="26" t="s">
        <v>48</v>
      </c>
      <c r="F38" s="82">
        <f>ROUND((SUM(BH92:BH245)),2)</f>
        <v>0</v>
      </c>
      <c r="I38" s="99">
        <v>0.15</v>
      </c>
      <c r="J38" s="82">
        <f>0</f>
        <v>0</v>
      </c>
      <c r="L38" s="31"/>
    </row>
    <row r="39" spans="2:12" s="1" customFormat="1" ht="14.45" customHeight="1" hidden="1">
      <c r="B39" s="31"/>
      <c r="E39" s="26" t="s">
        <v>49</v>
      </c>
      <c r="F39" s="82">
        <f>ROUND((SUM(BI92:BI245)),2)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5 -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J92</f>
        <v>0</v>
      </c>
      <c r="L63" s="31"/>
      <c r="AU63" s="16" t="s">
        <v>116</v>
      </c>
    </row>
    <row r="64" spans="2:12" s="8" customFormat="1" ht="24.95" customHeight="1">
      <c r="B64" s="113"/>
      <c r="D64" s="114" t="s">
        <v>117</v>
      </c>
      <c r="E64" s="115"/>
      <c r="F64" s="115"/>
      <c r="G64" s="115"/>
      <c r="H64" s="115"/>
      <c r="I64" s="116"/>
      <c r="J64" s="117">
        <f>J93</f>
        <v>0</v>
      </c>
      <c r="L64" s="113"/>
    </row>
    <row r="65" spans="2:12" s="9" customFormat="1" ht="19.9" customHeight="1">
      <c r="B65" s="118"/>
      <c r="D65" s="119" t="s">
        <v>118</v>
      </c>
      <c r="E65" s="120"/>
      <c r="F65" s="120"/>
      <c r="G65" s="120"/>
      <c r="H65" s="120"/>
      <c r="I65" s="121"/>
      <c r="J65" s="122">
        <f>J94</f>
        <v>0</v>
      </c>
      <c r="L65" s="118"/>
    </row>
    <row r="66" spans="2:12" s="9" customFormat="1" ht="19.9" customHeight="1">
      <c r="B66" s="118"/>
      <c r="D66" s="119" t="s">
        <v>119</v>
      </c>
      <c r="E66" s="120"/>
      <c r="F66" s="120"/>
      <c r="G66" s="120"/>
      <c r="H66" s="120"/>
      <c r="I66" s="121"/>
      <c r="J66" s="122">
        <f>J171</f>
        <v>0</v>
      </c>
      <c r="L66" s="118"/>
    </row>
    <row r="67" spans="2:12" s="9" customFormat="1" ht="19.9" customHeight="1">
      <c r="B67" s="118"/>
      <c r="D67" s="119" t="s">
        <v>424</v>
      </c>
      <c r="E67" s="120"/>
      <c r="F67" s="120"/>
      <c r="G67" s="120"/>
      <c r="H67" s="120"/>
      <c r="I67" s="121"/>
      <c r="J67" s="122">
        <f>J175</f>
        <v>0</v>
      </c>
      <c r="L67" s="118"/>
    </row>
    <row r="68" spans="2:12" s="9" customFormat="1" ht="19.9" customHeight="1">
      <c r="B68" s="118"/>
      <c r="D68" s="119" t="s">
        <v>120</v>
      </c>
      <c r="E68" s="120"/>
      <c r="F68" s="120"/>
      <c r="G68" s="120"/>
      <c r="H68" s="120"/>
      <c r="I68" s="121"/>
      <c r="J68" s="122">
        <f>J182</f>
        <v>0</v>
      </c>
      <c r="L68" s="118"/>
    </row>
    <row r="69" spans="2:12" s="9" customFormat="1" ht="19.9" customHeight="1">
      <c r="B69" s="118"/>
      <c r="D69" s="119" t="s">
        <v>492</v>
      </c>
      <c r="E69" s="120"/>
      <c r="F69" s="120"/>
      <c r="G69" s="120"/>
      <c r="H69" s="120"/>
      <c r="I69" s="121"/>
      <c r="J69" s="122">
        <f>J231</f>
        <v>0</v>
      </c>
      <c r="L69" s="118"/>
    </row>
    <row r="70" spans="2:12" s="9" customFormat="1" ht="19.9" customHeight="1">
      <c r="B70" s="118"/>
      <c r="D70" s="119" t="s">
        <v>121</v>
      </c>
      <c r="E70" s="120"/>
      <c r="F70" s="120"/>
      <c r="G70" s="120"/>
      <c r="H70" s="120"/>
      <c r="I70" s="121"/>
      <c r="J70" s="122">
        <f>J243</f>
        <v>0</v>
      </c>
      <c r="L70" s="118"/>
    </row>
    <row r="71" spans="2:12" s="1" customFormat="1" ht="21.75" customHeight="1">
      <c r="B71" s="31"/>
      <c r="I71" s="92"/>
      <c r="L71" s="31"/>
    </row>
    <row r="72" spans="2:12" s="1" customFormat="1" ht="6.95" customHeight="1">
      <c r="B72" s="40"/>
      <c r="C72" s="41"/>
      <c r="D72" s="41"/>
      <c r="E72" s="41"/>
      <c r="F72" s="41"/>
      <c r="G72" s="41"/>
      <c r="H72" s="41"/>
      <c r="I72" s="107"/>
      <c r="J72" s="41"/>
      <c r="K72" s="41"/>
      <c r="L72" s="31"/>
    </row>
    <row r="76" spans="2:12" s="1" customFormat="1" ht="6.95" customHeight="1">
      <c r="B76" s="42"/>
      <c r="C76" s="43"/>
      <c r="D76" s="43"/>
      <c r="E76" s="43"/>
      <c r="F76" s="43"/>
      <c r="G76" s="43"/>
      <c r="H76" s="43"/>
      <c r="I76" s="108"/>
      <c r="J76" s="43"/>
      <c r="K76" s="43"/>
      <c r="L76" s="31"/>
    </row>
    <row r="77" spans="2:12" s="1" customFormat="1" ht="24.95" customHeight="1">
      <c r="B77" s="31"/>
      <c r="C77" s="20" t="s">
        <v>122</v>
      </c>
      <c r="I77" s="92"/>
      <c r="L77" s="31"/>
    </row>
    <row r="78" spans="2:12" s="1" customFormat="1" ht="6.95" customHeight="1">
      <c r="B78" s="31"/>
      <c r="I78" s="92"/>
      <c r="L78" s="31"/>
    </row>
    <row r="79" spans="2:12" s="1" customFormat="1" ht="12" customHeight="1">
      <c r="B79" s="31"/>
      <c r="C79" s="26" t="s">
        <v>17</v>
      </c>
      <c r="I79" s="92"/>
      <c r="L79" s="31"/>
    </row>
    <row r="80" spans="2:12" s="1" customFormat="1" ht="16.5" customHeight="1">
      <c r="B80" s="31"/>
      <c r="E80" s="312" t="str">
        <f>E7</f>
        <v>Rekonstrukce vodovodu - III.ETAPA</v>
      </c>
      <c r="F80" s="313"/>
      <c r="G80" s="313"/>
      <c r="H80" s="313"/>
      <c r="I80" s="92"/>
      <c r="L80" s="31"/>
    </row>
    <row r="81" spans="2:12" ht="12" customHeight="1">
      <c r="B81" s="19"/>
      <c r="C81" s="26" t="s">
        <v>109</v>
      </c>
      <c r="L81" s="19"/>
    </row>
    <row r="82" spans="2:12" s="1" customFormat="1" ht="16.5" customHeight="1">
      <c r="B82" s="31"/>
      <c r="E82" s="312" t="s">
        <v>110</v>
      </c>
      <c r="F82" s="311"/>
      <c r="G82" s="311"/>
      <c r="H82" s="311"/>
      <c r="I82" s="92"/>
      <c r="L82" s="31"/>
    </row>
    <row r="83" spans="2:12" s="1" customFormat="1" ht="12" customHeight="1">
      <c r="B83" s="31"/>
      <c r="C83" s="26" t="s">
        <v>111</v>
      </c>
      <c r="I83" s="92"/>
      <c r="L83" s="31"/>
    </row>
    <row r="84" spans="2:12" s="1" customFormat="1" ht="16.5" customHeight="1">
      <c r="B84" s="31"/>
      <c r="E84" s="295" t="str">
        <f>E11</f>
        <v>5 - větev</v>
      </c>
      <c r="F84" s="311"/>
      <c r="G84" s="311"/>
      <c r="H84" s="311"/>
      <c r="I84" s="92"/>
      <c r="L84" s="31"/>
    </row>
    <row r="85" spans="2:12" s="1" customFormat="1" ht="6.95" customHeight="1">
      <c r="B85" s="31"/>
      <c r="I85" s="92"/>
      <c r="L85" s="31"/>
    </row>
    <row r="86" spans="2:12" s="1" customFormat="1" ht="12" customHeight="1">
      <c r="B86" s="31"/>
      <c r="C86" s="26" t="s">
        <v>22</v>
      </c>
      <c r="F86" s="24" t="str">
        <f>F14</f>
        <v>k.ú.Český Rudolec</v>
      </c>
      <c r="I86" s="93" t="s">
        <v>24</v>
      </c>
      <c r="J86" s="48" t="str">
        <f>IF(J14="","",J14)</f>
        <v>10. 9. 2019</v>
      </c>
      <c r="L86" s="31"/>
    </row>
    <row r="87" spans="2:12" s="1" customFormat="1" ht="6.95" customHeight="1">
      <c r="B87" s="31"/>
      <c r="I87" s="92"/>
      <c r="L87" s="31"/>
    </row>
    <row r="88" spans="2:12" s="1" customFormat="1" ht="43.15" customHeight="1">
      <c r="B88" s="31"/>
      <c r="C88" s="26" t="s">
        <v>26</v>
      </c>
      <c r="F88" s="24" t="str">
        <f>E17</f>
        <v xml:space="preserve"> </v>
      </c>
      <c r="I88" s="93" t="s">
        <v>32</v>
      </c>
      <c r="J88" s="29" t="str">
        <f>E23</f>
        <v>ALCEDO - Ing. Martin Růžička CSc., Jindř.Hradec</v>
      </c>
      <c r="L88" s="31"/>
    </row>
    <row r="89" spans="2:12" s="1" customFormat="1" ht="15.2" customHeight="1">
      <c r="B89" s="31"/>
      <c r="C89" s="26" t="s">
        <v>30</v>
      </c>
      <c r="F89" s="24" t="str">
        <f>IF(E20="","",E20)</f>
        <v>Vyplň údaj</v>
      </c>
      <c r="I89" s="93" t="s">
        <v>37</v>
      </c>
      <c r="J89" s="29" t="str">
        <f>E26</f>
        <v xml:space="preserve"> </v>
      </c>
      <c r="L89" s="31"/>
    </row>
    <row r="90" spans="2:12" s="1" customFormat="1" ht="10.35" customHeight="1">
      <c r="B90" s="31"/>
      <c r="I90" s="92"/>
      <c r="L90" s="31"/>
    </row>
    <row r="91" spans="2:20" s="10" customFormat="1" ht="29.25" customHeight="1">
      <c r="B91" s="123"/>
      <c r="C91" s="124" t="s">
        <v>123</v>
      </c>
      <c r="D91" s="125" t="s">
        <v>59</v>
      </c>
      <c r="E91" s="125" t="s">
        <v>55</v>
      </c>
      <c r="F91" s="125" t="s">
        <v>56</v>
      </c>
      <c r="G91" s="125" t="s">
        <v>124</v>
      </c>
      <c r="H91" s="125" t="s">
        <v>125</v>
      </c>
      <c r="I91" s="126" t="s">
        <v>126</v>
      </c>
      <c r="J91" s="125" t="s">
        <v>115</v>
      </c>
      <c r="K91" s="127" t="s">
        <v>127</v>
      </c>
      <c r="L91" s="123"/>
      <c r="M91" s="55" t="s">
        <v>3</v>
      </c>
      <c r="N91" s="56" t="s">
        <v>44</v>
      </c>
      <c r="O91" s="56" t="s">
        <v>128</v>
      </c>
      <c r="P91" s="56" t="s">
        <v>129</v>
      </c>
      <c r="Q91" s="56" t="s">
        <v>130</v>
      </c>
      <c r="R91" s="56" t="s">
        <v>131</v>
      </c>
      <c r="S91" s="56" t="s">
        <v>132</v>
      </c>
      <c r="T91" s="57" t="s">
        <v>133</v>
      </c>
    </row>
    <row r="92" spans="2:63" s="1" customFormat="1" ht="22.9" customHeight="1">
      <c r="B92" s="31"/>
      <c r="C92" s="60" t="s">
        <v>134</v>
      </c>
      <c r="I92" s="92"/>
      <c r="J92" s="128">
        <f>BK92</f>
        <v>0</v>
      </c>
      <c r="L92" s="31"/>
      <c r="M92" s="58"/>
      <c r="N92" s="49"/>
      <c r="O92" s="49"/>
      <c r="P92" s="129">
        <f>P93</f>
        <v>0</v>
      </c>
      <c r="Q92" s="49"/>
      <c r="R92" s="129">
        <f>R93</f>
        <v>20.42100832</v>
      </c>
      <c r="S92" s="49"/>
      <c r="T92" s="130">
        <f>T93</f>
        <v>0</v>
      </c>
      <c r="AT92" s="16" t="s">
        <v>73</v>
      </c>
      <c r="AU92" s="16" t="s">
        <v>116</v>
      </c>
      <c r="BK92" s="131">
        <f>BK93</f>
        <v>0</v>
      </c>
    </row>
    <row r="93" spans="2:63" s="11" customFormat="1" ht="25.9" customHeight="1">
      <c r="B93" s="132"/>
      <c r="D93" s="133" t="s">
        <v>73</v>
      </c>
      <c r="E93" s="134" t="s">
        <v>135</v>
      </c>
      <c r="F93" s="134" t="s">
        <v>136</v>
      </c>
      <c r="I93" s="135"/>
      <c r="J93" s="136">
        <f>BK93</f>
        <v>0</v>
      </c>
      <c r="L93" s="132"/>
      <c r="M93" s="137"/>
      <c r="P93" s="138">
        <f>P94+P171+P175+P182+P231+P243</f>
        <v>0</v>
      </c>
      <c r="R93" s="138">
        <f>R94+R171+R175+R182+R231+R243</f>
        <v>20.42100832</v>
      </c>
      <c r="T93" s="139">
        <f>T94+T171+T175+T182+T231+T243</f>
        <v>0</v>
      </c>
      <c r="AR93" s="133" t="s">
        <v>81</v>
      </c>
      <c r="AT93" s="140" t="s">
        <v>73</v>
      </c>
      <c r="AU93" s="140" t="s">
        <v>74</v>
      </c>
      <c r="AY93" s="133" t="s">
        <v>137</v>
      </c>
      <c r="BK93" s="141">
        <f>BK94+BK171+BK175+BK182+BK231+BK243</f>
        <v>0</v>
      </c>
    </row>
    <row r="94" spans="2:63" s="11" customFormat="1" ht="22.9" customHeight="1">
      <c r="B94" s="132"/>
      <c r="D94" s="133" t="s">
        <v>73</v>
      </c>
      <c r="E94" s="142" t="s">
        <v>81</v>
      </c>
      <c r="F94" s="142" t="s">
        <v>138</v>
      </c>
      <c r="I94" s="135"/>
      <c r="J94" s="143">
        <f>BK94</f>
        <v>0</v>
      </c>
      <c r="L94" s="132"/>
      <c r="M94" s="137"/>
      <c r="P94" s="138">
        <f>SUM(P95:P170)</f>
        <v>0</v>
      </c>
      <c r="R94" s="138">
        <f>SUM(R95:R170)</f>
        <v>16.08636</v>
      </c>
      <c r="T94" s="139">
        <f>SUM(T95:T170)</f>
        <v>0</v>
      </c>
      <c r="AR94" s="133" t="s">
        <v>81</v>
      </c>
      <c r="AT94" s="140" t="s">
        <v>73</v>
      </c>
      <c r="AU94" s="140" t="s">
        <v>81</v>
      </c>
      <c r="AY94" s="133" t="s">
        <v>137</v>
      </c>
      <c r="BK94" s="141">
        <f>SUM(BK95:BK170)</f>
        <v>0</v>
      </c>
    </row>
    <row r="95" spans="2:65" s="1" customFormat="1" ht="60" customHeight="1">
      <c r="B95" s="144"/>
      <c r="C95" s="145" t="s">
        <v>81</v>
      </c>
      <c r="D95" s="145" t="s">
        <v>139</v>
      </c>
      <c r="E95" s="146" t="s">
        <v>765</v>
      </c>
      <c r="F95" s="147" t="s">
        <v>766</v>
      </c>
      <c r="G95" s="148" t="s">
        <v>180</v>
      </c>
      <c r="H95" s="149">
        <v>4</v>
      </c>
      <c r="I95" s="150"/>
      <c r="J95" s="151">
        <f>ROUND(I95*H95,2)</f>
        <v>0</v>
      </c>
      <c r="K95" s="147" t="s">
        <v>143</v>
      </c>
      <c r="L95" s="31"/>
      <c r="M95" s="152" t="s">
        <v>3</v>
      </c>
      <c r="N95" s="153" t="s">
        <v>45</v>
      </c>
      <c r="P95" s="154">
        <f>O95*H95</f>
        <v>0</v>
      </c>
      <c r="Q95" s="154">
        <v>0</v>
      </c>
      <c r="R95" s="154">
        <f>Q95*H95</f>
        <v>0</v>
      </c>
      <c r="S95" s="154">
        <v>0</v>
      </c>
      <c r="T95" s="155">
        <f>S95*H95</f>
        <v>0</v>
      </c>
      <c r="AR95" s="156" t="s">
        <v>98</v>
      </c>
      <c r="AT95" s="156" t="s">
        <v>139</v>
      </c>
      <c r="AU95" s="156" t="s">
        <v>83</v>
      </c>
      <c r="AY95" s="16" t="s">
        <v>137</v>
      </c>
      <c r="BE95" s="157">
        <f>IF(N95="základní",J95,0)</f>
        <v>0</v>
      </c>
      <c r="BF95" s="157">
        <f>IF(N95="snížená",J95,0)</f>
        <v>0</v>
      </c>
      <c r="BG95" s="157">
        <f>IF(N95="zákl. přenesená",J95,0)</f>
        <v>0</v>
      </c>
      <c r="BH95" s="157">
        <f>IF(N95="sníž. přenesená",J95,0)</f>
        <v>0</v>
      </c>
      <c r="BI95" s="157">
        <f>IF(N95="nulová",J95,0)</f>
        <v>0</v>
      </c>
      <c r="BJ95" s="16" t="s">
        <v>81</v>
      </c>
      <c r="BK95" s="157">
        <f>ROUND(I95*H95,2)</f>
        <v>0</v>
      </c>
      <c r="BL95" s="16" t="s">
        <v>98</v>
      </c>
      <c r="BM95" s="156" t="s">
        <v>767</v>
      </c>
    </row>
    <row r="96" spans="2:47" s="1" customFormat="1" ht="175.5">
      <c r="B96" s="31"/>
      <c r="D96" s="158" t="s">
        <v>145</v>
      </c>
      <c r="F96" s="159" t="s">
        <v>768</v>
      </c>
      <c r="I96" s="92"/>
      <c r="L96" s="31"/>
      <c r="M96" s="160"/>
      <c r="T96" s="52"/>
      <c r="AT96" s="16" t="s">
        <v>145</v>
      </c>
      <c r="AU96" s="16" t="s">
        <v>83</v>
      </c>
    </row>
    <row r="97" spans="2:51" s="12" customFormat="1" ht="12">
      <c r="B97" s="161"/>
      <c r="D97" s="158" t="s">
        <v>147</v>
      </c>
      <c r="E97" s="162" t="s">
        <v>3</v>
      </c>
      <c r="F97" s="163" t="s">
        <v>805</v>
      </c>
      <c r="H97" s="164">
        <v>4</v>
      </c>
      <c r="I97" s="165"/>
      <c r="L97" s="161"/>
      <c r="M97" s="166"/>
      <c r="T97" s="167"/>
      <c r="AT97" s="162" t="s">
        <v>147</v>
      </c>
      <c r="AU97" s="162" t="s">
        <v>83</v>
      </c>
      <c r="AV97" s="12" t="s">
        <v>83</v>
      </c>
      <c r="AW97" s="12" t="s">
        <v>36</v>
      </c>
      <c r="AX97" s="12" t="s">
        <v>81</v>
      </c>
      <c r="AY97" s="162" t="s">
        <v>137</v>
      </c>
    </row>
    <row r="98" spans="2:65" s="1" customFormat="1" ht="48" customHeight="1">
      <c r="B98" s="144"/>
      <c r="C98" s="145" t="s">
        <v>83</v>
      </c>
      <c r="D98" s="145" t="s">
        <v>139</v>
      </c>
      <c r="E98" s="146" t="s">
        <v>770</v>
      </c>
      <c r="F98" s="147" t="s">
        <v>771</v>
      </c>
      <c r="G98" s="148" t="s">
        <v>173</v>
      </c>
      <c r="H98" s="149">
        <v>2</v>
      </c>
      <c r="I98" s="150"/>
      <c r="J98" s="151">
        <f>ROUND(I98*H98,2)</f>
        <v>0</v>
      </c>
      <c r="K98" s="147" t="s">
        <v>143</v>
      </c>
      <c r="L98" s="31"/>
      <c r="M98" s="152" t="s">
        <v>3</v>
      </c>
      <c r="N98" s="153" t="s">
        <v>45</v>
      </c>
      <c r="P98" s="154">
        <f>O98*H98</f>
        <v>0</v>
      </c>
      <c r="Q98" s="154">
        <v>0</v>
      </c>
      <c r="R98" s="154">
        <f>Q98*H98</f>
        <v>0</v>
      </c>
      <c r="S98" s="154">
        <v>0</v>
      </c>
      <c r="T98" s="155">
        <f>S98*H98</f>
        <v>0</v>
      </c>
      <c r="AR98" s="156" t="s">
        <v>98</v>
      </c>
      <c r="AT98" s="156" t="s">
        <v>139</v>
      </c>
      <c r="AU98" s="156" t="s">
        <v>83</v>
      </c>
      <c r="AY98" s="16" t="s">
        <v>137</v>
      </c>
      <c r="BE98" s="157">
        <f>IF(N98="základní",J98,0)</f>
        <v>0</v>
      </c>
      <c r="BF98" s="157">
        <f>IF(N98="snížená",J98,0)</f>
        <v>0</v>
      </c>
      <c r="BG98" s="157">
        <f>IF(N98="zákl. přenesená",J98,0)</f>
        <v>0</v>
      </c>
      <c r="BH98" s="157">
        <f>IF(N98="sníž. přenesená",J98,0)</f>
        <v>0</v>
      </c>
      <c r="BI98" s="157">
        <f>IF(N98="nulová",J98,0)</f>
        <v>0</v>
      </c>
      <c r="BJ98" s="16" t="s">
        <v>81</v>
      </c>
      <c r="BK98" s="157">
        <f>ROUND(I98*H98,2)</f>
        <v>0</v>
      </c>
      <c r="BL98" s="16" t="s">
        <v>98</v>
      </c>
      <c r="BM98" s="156" t="s">
        <v>772</v>
      </c>
    </row>
    <row r="99" spans="2:47" s="1" customFormat="1" ht="195">
      <c r="B99" s="31"/>
      <c r="D99" s="158" t="s">
        <v>145</v>
      </c>
      <c r="F99" s="159" t="s">
        <v>773</v>
      </c>
      <c r="I99" s="92"/>
      <c r="L99" s="31"/>
      <c r="M99" s="160"/>
      <c r="T99" s="52"/>
      <c r="AT99" s="16" t="s">
        <v>145</v>
      </c>
      <c r="AU99" s="16" t="s">
        <v>83</v>
      </c>
    </row>
    <row r="100" spans="2:51" s="12" customFormat="1" ht="12">
      <c r="B100" s="161"/>
      <c r="D100" s="158" t="s">
        <v>147</v>
      </c>
      <c r="E100" s="162" t="s">
        <v>3</v>
      </c>
      <c r="F100" s="163" t="s">
        <v>823</v>
      </c>
      <c r="H100" s="164">
        <v>2</v>
      </c>
      <c r="I100" s="165"/>
      <c r="L100" s="161"/>
      <c r="M100" s="166"/>
      <c r="T100" s="167"/>
      <c r="AT100" s="162" t="s">
        <v>147</v>
      </c>
      <c r="AU100" s="162" t="s">
        <v>83</v>
      </c>
      <c r="AV100" s="12" t="s">
        <v>83</v>
      </c>
      <c r="AW100" s="12" t="s">
        <v>36</v>
      </c>
      <c r="AX100" s="12" t="s">
        <v>81</v>
      </c>
      <c r="AY100" s="162" t="s">
        <v>137</v>
      </c>
    </row>
    <row r="101" spans="2:65" s="1" customFormat="1" ht="48" customHeight="1">
      <c r="B101" s="144"/>
      <c r="C101" s="145" t="s">
        <v>96</v>
      </c>
      <c r="D101" s="145" t="s">
        <v>139</v>
      </c>
      <c r="E101" s="146" t="s">
        <v>140</v>
      </c>
      <c r="F101" s="147" t="s">
        <v>141</v>
      </c>
      <c r="G101" s="148" t="s">
        <v>142</v>
      </c>
      <c r="H101" s="149">
        <v>3.6</v>
      </c>
      <c r="I101" s="150"/>
      <c r="J101" s="151">
        <f>ROUND(I101*H101,2)</f>
        <v>0</v>
      </c>
      <c r="K101" s="147" t="s">
        <v>143</v>
      </c>
      <c r="L101" s="31"/>
      <c r="M101" s="152" t="s">
        <v>3</v>
      </c>
      <c r="N101" s="153" t="s">
        <v>45</v>
      </c>
      <c r="P101" s="154">
        <f>O101*H101</f>
        <v>0</v>
      </c>
      <c r="Q101" s="154">
        <v>0</v>
      </c>
      <c r="R101" s="154">
        <f>Q101*H101</f>
        <v>0</v>
      </c>
      <c r="S101" s="154">
        <v>0</v>
      </c>
      <c r="T101" s="155">
        <f>S101*H101</f>
        <v>0</v>
      </c>
      <c r="AR101" s="156" t="s">
        <v>98</v>
      </c>
      <c r="AT101" s="156" t="s">
        <v>139</v>
      </c>
      <c r="AU101" s="156" t="s">
        <v>83</v>
      </c>
      <c r="AY101" s="16" t="s">
        <v>137</v>
      </c>
      <c r="BE101" s="157">
        <f>IF(N101="základní",J101,0)</f>
        <v>0</v>
      </c>
      <c r="BF101" s="157">
        <f>IF(N101="snížená",J101,0)</f>
        <v>0</v>
      </c>
      <c r="BG101" s="157">
        <f>IF(N101="zákl. přenesená",J101,0)</f>
        <v>0</v>
      </c>
      <c r="BH101" s="157">
        <f>IF(N101="sníž. přenesená",J101,0)</f>
        <v>0</v>
      </c>
      <c r="BI101" s="157">
        <f>IF(N101="nulová",J101,0)</f>
        <v>0</v>
      </c>
      <c r="BJ101" s="16" t="s">
        <v>81</v>
      </c>
      <c r="BK101" s="157">
        <f>ROUND(I101*H101,2)</f>
        <v>0</v>
      </c>
      <c r="BL101" s="16" t="s">
        <v>98</v>
      </c>
      <c r="BM101" s="156" t="s">
        <v>775</v>
      </c>
    </row>
    <row r="102" spans="2:47" s="1" customFormat="1" ht="292.5">
      <c r="B102" s="31"/>
      <c r="D102" s="158" t="s">
        <v>145</v>
      </c>
      <c r="F102" s="159" t="s">
        <v>146</v>
      </c>
      <c r="I102" s="92"/>
      <c r="L102" s="31"/>
      <c r="M102" s="160"/>
      <c r="T102" s="52"/>
      <c r="AT102" s="16" t="s">
        <v>145</v>
      </c>
      <c r="AU102" s="16" t="s">
        <v>83</v>
      </c>
    </row>
    <row r="103" spans="2:51" s="12" customFormat="1" ht="12">
      <c r="B103" s="161"/>
      <c r="D103" s="158" t="s">
        <v>147</v>
      </c>
      <c r="E103" s="162" t="s">
        <v>3</v>
      </c>
      <c r="F103" s="163" t="s">
        <v>840</v>
      </c>
      <c r="H103" s="164">
        <v>3.6</v>
      </c>
      <c r="I103" s="165"/>
      <c r="L103" s="161"/>
      <c r="M103" s="166"/>
      <c r="T103" s="167"/>
      <c r="AT103" s="162" t="s">
        <v>147</v>
      </c>
      <c r="AU103" s="162" t="s">
        <v>83</v>
      </c>
      <c r="AV103" s="12" t="s">
        <v>83</v>
      </c>
      <c r="AW103" s="12" t="s">
        <v>36</v>
      </c>
      <c r="AX103" s="12" t="s">
        <v>81</v>
      </c>
      <c r="AY103" s="162" t="s">
        <v>137</v>
      </c>
    </row>
    <row r="104" spans="2:65" s="1" customFormat="1" ht="36" customHeight="1">
      <c r="B104" s="144"/>
      <c r="C104" s="145" t="s">
        <v>98</v>
      </c>
      <c r="D104" s="145" t="s">
        <v>139</v>
      </c>
      <c r="E104" s="146" t="s">
        <v>149</v>
      </c>
      <c r="F104" s="147" t="s">
        <v>150</v>
      </c>
      <c r="G104" s="148" t="s">
        <v>142</v>
      </c>
      <c r="H104" s="149">
        <v>16</v>
      </c>
      <c r="I104" s="150"/>
      <c r="J104" s="151">
        <f>ROUND(I104*H104,2)</f>
        <v>0</v>
      </c>
      <c r="K104" s="147" t="s">
        <v>143</v>
      </c>
      <c r="L104" s="31"/>
      <c r="M104" s="152" t="s">
        <v>3</v>
      </c>
      <c r="N104" s="153" t="s">
        <v>45</v>
      </c>
      <c r="P104" s="154">
        <f>O104*H104</f>
        <v>0</v>
      </c>
      <c r="Q104" s="154">
        <v>0</v>
      </c>
      <c r="R104" s="154">
        <f>Q104*H104</f>
        <v>0</v>
      </c>
      <c r="S104" s="154">
        <v>0</v>
      </c>
      <c r="T104" s="155">
        <f>S104*H104</f>
        <v>0</v>
      </c>
      <c r="AR104" s="156" t="s">
        <v>98</v>
      </c>
      <c r="AT104" s="156" t="s">
        <v>139</v>
      </c>
      <c r="AU104" s="156" t="s">
        <v>83</v>
      </c>
      <c r="AY104" s="16" t="s">
        <v>137</v>
      </c>
      <c r="BE104" s="157">
        <f>IF(N104="základní",J104,0)</f>
        <v>0</v>
      </c>
      <c r="BF104" s="157">
        <f>IF(N104="snížená",J104,0)</f>
        <v>0</v>
      </c>
      <c r="BG104" s="157">
        <f>IF(N104="zákl. přenesená",J104,0)</f>
        <v>0</v>
      </c>
      <c r="BH104" s="157">
        <f>IF(N104="sníž. přenesená",J104,0)</f>
        <v>0</v>
      </c>
      <c r="BI104" s="157">
        <f>IF(N104="nulová",J104,0)</f>
        <v>0</v>
      </c>
      <c r="BJ104" s="16" t="s">
        <v>81</v>
      </c>
      <c r="BK104" s="157">
        <f>ROUND(I104*H104,2)</f>
        <v>0</v>
      </c>
      <c r="BL104" s="16" t="s">
        <v>98</v>
      </c>
      <c r="BM104" s="156" t="s">
        <v>151</v>
      </c>
    </row>
    <row r="105" spans="2:47" s="1" customFormat="1" ht="234">
      <c r="B105" s="31"/>
      <c r="D105" s="158" t="s">
        <v>145</v>
      </c>
      <c r="F105" s="159" t="s">
        <v>152</v>
      </c>
      <c r="I105" s="92"/>
      <c r="L105" s="31"/>
      <c r="M105" s="160"/>
      <c r="T105" s="52"/>
      <c r="AT105" s="16" t="s">
        <v>145</v>
      </c>
      <c r="AU105" s="16" t="s">
        <v>83</v>
      </c>
    </row>
    <row r="106" spans="2:51" s="12" customFormat="1" ht="12">
      <c r="B106" s="161"/>
      <c r="D106" s="158" t="s">
        <v>147</v>
      </c>
      <c r="E106" s="162" t="s">
        <v>3</v>
      </c>
      <c r="F106" s="163" t="s">
        <v>841</v>
      </c>
      <c r="H106" s="164">
        <v>32</v>
      </c>
      <c r="I106" s="165"/>
      <c r="L106" s="161"/>
      <c r="M106" s="166"/>
      <c r="T106" s="167"/>
      <c r="AT106" s="162" t="s">
        <v>147</v>
      </c>
      <c r="AU106" s="162" t="s">
        <v>83</v>
      </c>
      <c r="AV106" s="12" t="s">
        <v>83</v>
      </c>
      <c r="AW106" s="12" t="s">
        <v>36</v>
      </c>
      <c r="AX106" s="12" t="s">
        <v>74</v>
      </c>
      <c r="AY106" s="162" t="s">
        <v>137</v>
      </c>
    </row>
    <row r="107" spans="2:51" s="12" customFormat="1" ht="12">
      <c r="B107" s="161"/>
      <c r="D107" s="158" t="s">
        <v>147</v>
      </c>
      <c r="E107" s="162" t="s">
        <v>3</v>
      </c>
      <c r="F107" s="163" t="s">
        <v>842</v>
      </c>
      <c r="H107" s="164">
        <v>16</v>
      </c>
      <c r="I107" s="165"/>
      <c r="L107" s="161"/>
      <c r="M107" s="166"/>
      <c r="T107" s="167"/>
      <c r="AT107" s="162" t="s">
        <v>147</v>
      </c>
      <c r="AU107" s="162" t="s">
        <v>83</v>
      </c>
      <c r="AV107" s="12" t="s">
        <v>83</v>
      </c>
      <c r="AW107" s="12" t="s">
        <v>36</v>
      </c>
      <c r="AX107" s="12" t="s">
        <v>81</v>
      </c>
      <c r="AY107" s="162" t="s">
        <v>137</v>
      </c>
    </row>
    <row r="108" spans="2:65" s="1" customFormat="1" ht="36" customHeight="1">
      <c r="B108" s="144"/>
      <c r="C108" s="145" t="s">
        <v>100</v>
      </c>
      <c r="D108" s="145" t="s">
        <v>139</v>
      </c>
      <c r="E108" s="146" t="s">
        <v>155</v>
      </c>
      <c r="F108" s="147" t="s">
        <v>156</v>
      </c>
      <c r="G108" s="148" t="s">
        <v>142</v>
      </c>
      <c r="H108" s="149">
        <v>16</v>
      </c>
      <c r="I108" s="150"/>
      <c r="J108" s="151">
        <f>ROUND(I108*H108,2)</f>
        <v>0</v>
      </c>
      <c r="K108" s="147" t="s">
        <v>143</v>
      </c>
      <c r="L108" s="31"/>
      <c r="M108" s="152" t="s">
        <v>3</v>
      </c>
      <c r="N108" s="153" t="s">
        <v>45</v>
      </c>
      <c r="P108" s="154">
        <f>O108*H108</f>
        <v>0</v>
      </c>
      <c r="Q108" s="154">
        <v>0</v>
      </c>
      <c r="R108" s="154">
        <f>Q108*H108</f>
        <v>0</v>
      </c>
      <c r="S108" s="154">
        <v>0</v>
      </c>
      <c r="T108" s="155">
        <f>S108*H108</f>
        <v>0</v>
      </c>
      <c r="AR108" s="156" t="s">
        <v>98</v>
      </c>
      <c r="AT108" s="156" t="s">
        <v>139</v>
      </c>
      <c r="AU108" s="156" t="s">
        <v>83</v>
      </c>
      <c r="AY108" s="16" t="s">
        <v>137</v>
      </c>
      <c r="BE108" s="157">
        <f>IF(N108="základní",J108,0)</f>
        <v>0</v>
      </c>
      <c r="BF108" s="157">
        <f>IF(N108="snížená",J108,0)</f>
        <v>0</v>
      </c>
      <c r="BG108" s="157">
        <f>IF(N108="zákl. přenesená",J108,0)</f>
        <v>0</v>
      </c>
      <c r="BH108" s="157">
        <f>IF(N108="sníž. přenesená",J108,0)</f>
        <v>0</v>
      </c>
      <c r="BI108" s="157">
        <f>IF(N108="nulová",J108,0)</f>
        <v>0</v>
      </c>
      <c r="BJ108" s="16" t="s">
        <v>81</v>
      </c>
      <c r="BK108" s="157">
        <f>ROUND(I108*H108,2)</f>
        <v>0</v>
      </c>
      <c r="BL108" s="16" t="s">
        <v>98</v>
      </c>
      <c r="BM108" s="156" t="s">
        <v>157</v>
      </c>
    </row>
    <row r="109" spans="2:47" s="1" customFormat="1" ht="234">
      <c r="B109" s="31"/>
      <c r="D109" s="158" t="s">
        <v>145</v>
      </c>
      <c r="F109" s="159" t="s">
        <v>152</v>
      </c>
      <c r="I109" s="92"/>
      <c r="L109" s="31"/>
      <c r="M109" s="160"/>
      <c r="T109" s="52"/>
      <c r="AT109" s="16" t="s">
        <v>145</v>
      </c>
      <c r="AU109" s="16" t="s">
        <v>83</v>
      </c>
    </row>
    <row r="110" spans="2:51" s="12" customFormat="1" ht="12">
      <c r="B110" s="161"/>
      <c r="D110" s="158" t="s">
        <v>147</v>
      </c>
      <c r="E110" s="162" t="s">
        <v>3</v>
      </c>
      <c r="F110" s="163" t="s">
        <v>841</v>
      </c>
      <c r="H110" s="164">
        <v>32</v>
      </c>
      <c r="I110" s="165"/>
      <c r="L110" s="161"/>
      <c r="M110" s="166"/>
      <c r="T110" s="167"/>
      <c r="AT110" s="162" t="s">
        <v>147</v>
      </c>
      <c r="AU110" s="162" t="s">
        <v>83</v>
      </c>
      <c r="AV110" s="12" t="s">
        <v>83</v>
      </c>
      <c r="AW110" s="12" t="s">
        <v>36</v>
      </c>
      <c r="AX110" s="12" t="s">
        <v>74</v>
      </c>
      <c r="AY110" s="162" t="s">
        <v>137</v>
      </c>
    </row>
    <row r="111" spans="2:51" s="12" customFormat="1" ht="12">
      <c r="B111" s="161"/>
      <c r="D111" s="158" t="s">
        <v>147</v>
      </c>
      <c r="E111" s="162" t="s">
        <v>3</v>
      </c>
      <c r="F111" s="163" t="s">
        <v>842</v>
      </c>
      <c r="H111" s="164">
        <v>16</v>
      </c>
      <c r="I111" s="165"/>
      <c r="L111" s="161"/>
      <c r="M111" s="166"/>
      <c r="T111" s="167"/>
      <c r="AT111" s="162" t="s">
        <v>147</v>
      </c>
      <c r="AU111" s="162" t="s">
        <v>83</v>
      </c>
      <c r="AV111" s="12" t="s">
        <v>83</v>
      </c>
      <c r="AW111" s="12" t="s">
        <v>36</v>
      </c>
      <c r="AX111" s="12" t="s">
        <v>81</v>
      </c>
      <c r="AY111" s="162" t="s">
        <v>137</v>
      </c>
    </row>
    <row r="112" spans="2:65" s="1" customFormat="1" ht="36" customHeight="1">
      <c r="B112" s="144"/>
      <c r="C112" s="145" t="s">
        <v>165</v>
      </c>
      <c r="D112" s="145" t="s">
        <v>139</v>
      </c>
      <c r="E112" s="146" t="s">
        <v>158</v>
      </c>
      <c r="F112" s="147" t="s">
        <v>159</v>
      </c>
      <c r="G112" s="148" t="s">
        <v>142</v>
      </c>
      <c r="H112" s="149">
        <v>9.6</v>
      </c>
      <c r="I112" s="150"/>
      <c r="J112" s="151">
        <f>ROUND(I112*H112,2)</f>
        <v>0</v>
      </c>
      <c r="K112" s="147" t="s">
        <v>143</v>
      </c>
      <c r="L112" s="31"/>
      <c r="M112" s="152" t="s">
        <v>3</v>
      </c>
      <c r="N112" s="153" t="s">
        <v>45</v>
      </c>
      <c r="P112" s="154">
        <f>O112*H112</f>
        <v>0</v>
      </c>
      <c r="Q112" s="154">
        <v>0</v>
      </c>
      <c r="R112" s="154">
        <f>Q112*H112</f>
        <v>0</v>
      </c>
      <c r="S112" s="154">
        <v>0</v>
      </c>
      <c r="T112" s="155">
        <f>S112*H112</f>
        <v>0</v>
      </c>
      <c r="AR112" s="156" t="s">
        <v>98</v>
      </c>
      <c r="AT112" s="156" t="s">
        <v>139</v>
      </c>
      <c r="AU112" s="156" t="s">
        <v>83</v>
      </c>
      <c r="AY112" s="16" t="s">
        <v>137</v>
      </c>
      <c r="BE112" s="157">
        <f>IF(N112="základní",J112,0)</f>
        <v>0</v>
      </c>
      <c r="BF112" s="157">
        <f>IF(N112="snížená",J112,0)</f>
        <v>0</v>
      </c>
      <c r="BG112" s="157">
        <f>IF(N112="zákl. přenesená",J112,0)</f>
        <v>0</v>
      </c>
      <c r="BH112" s="157">
        <f>IF(N112="sníž. přenesená",J112,0)</f>
        <v>0</v>
      </c>
      <c r="BI112" s="157">
        <f>IF(N112="nulová",J112,0)</f>
        <v>0</v>
      </c>
      <c r="BJ112" s="16" t="s">
        <v>81</v>
      </c>
      <c r="BK112" s="157">
        <f>ROUND(I112*H112,2)</f>
        <v>0</v>
      </c>
      <c r="BL112" s="16" t="s">
        <v>98</v>
      </c>
      <c r="BM112" s="156" t="s">
        <v>160</v>
      </c>
    </row>
    <row r="113" spans="2:47" s="1" customFormat="1" ht="234">
      <c r="B113" s="31"/>
      <c r="D113" s="158" t="s">
        <v>145</v>
      </c>
      <c r="F113" s="159" t="s">
        <v>152</v>
      </c>
      <c r="I113" s="92"/>
      <c r="L113" s="31"/>
      <c r="M113" s="160"/>
      <c r="T113" s="52"/>
      <c r="AT113" s="16" t="s">
        <v>145</v>
      </c>
      <c r="AU113" s="16" t="s">
        <v>83</v>
      </c>
    </row>
    <row r="114" spans="2:51" s="12" customFormat="1" ht="12">
      <c r="B114" s="161"/>
      <c r="D114" s="158" t="s">
        <v>147</v>
      </c>
      <c r="E114" s="162" t="s">
        <v>3</v>
      </c>
      <c r="F114" s="163" t="s">
        <v>841</v>
      </c>
      <c r="H114" s="164">
        <v>32</v>
      </c>
      <c r="I114" s="165"/>
      <c r="L114" s="161"/>
      <c r="M114" s="166"/>
      <c r="T114" s="167"/>
      <c r="AT114" s="162" t="s">
        <v>147</v>
      </c>
      <c r="AU114" s="162" t="s">
        <v>83</v>
      </c>
      <c r="AV114" s="12" t="s">
        <v>83</v>
      </c>
      <c r="AW114" s="12" t="s">
        <v>36</v>
      </c>
      <c r="AX114" s="12" t="s">
        <v>74</v>
      </c>
      <c r="AY114" s="162" t="s">
        <v>137</v>
      </c>
    </row>
    <row r="115" spans="2:51" s="12" customFormat="1" ht="12">
      <c r="B115" s="161"/>
      <c r="D115" s="158" t="s">
        <v>147</v>
      </c>
      <c r="E115" s="162" t="s">
        <v>3</v>
      </c>
      <c r="F115" s="163" t="s">
        <v>843</v>
      </c>
      <c r="H115" s="164">
        <v>9.6</v>
      </c>
      <c r="I115" s="165"/>
      <c r="L115" s="161"/>
      <c r="M115" s="166"/>
      <c r="T115" s="167"/>
      <c r="AT115" s="162" t="s">
        <v>147</v>
      </c>
      <c r="AU115" s="162" t="s">
        <v>83</v>
      </c>
      <c r="AV115" s="12" t="s">
        <v>83</v>
      </c>
      <c r="AW115" s="12" t="s">
        <v>36</v>
      </c>
      <c r="AX115" s="12" t="s">
        <v>81</v>
      </c>
      <c r="AY115" s="162" t="s">
        <v>137</v>
      </c>
    </row>
    <row r="116" spans="2:65" s="1" customFormat="1" ht="36" customHeight="1">
      <c r="B116" s="144"/>
      <c r="C116" s="145" t="s">
        <v>170</v>
      </c>
      <c r="D116" s="145" t="s">
        <v>139</v>
      </c>
      <c r="E116" s="146" t="s">
        <v>162</v>
      </c>
      <c r="F116" s="147" t="s">
        <v>163</v>
      </c>
      <c r="G116" s="148" t="s">
        <v>142</v>
      </c>
      <c r="H116" s="149">
        <v>9.6</v>
      </c>
      <c r="I116" s="150"/>
      <c r="J116" s="151">
        <f>ROUND(I116*H116,2)</f>
        <v>0</v>
      </c>
      <c r="K116" s="147" t="s">
        <v>143</v>
      </c>
      <c r="L116" s="31"/>
      <c r="M116" s="152" t="s">
        <v>3</v>
      </c>
      <c r="N116" s="153" t="s">
        <v>45</v>
      </c>
      <c r="P116" s="154">
        <f>O116*H116</f>
        <v>0</v>
      </c>
      <c r="Q116" s="154">
        <v>0</v>
      </c>
      <c r="R116" s="154">
        <f>Q116*H116</f>
        <v>0</v>
      </c>
      <c r="S116" s="154">
        <v>0</v>
      </c>
      <c r="T116" s="155">
        <f>S116*H116</f>
        <v>0</v>
      </c>
      <c r="AR116" s="156" t="s">
        <v>98</v>
      </c>
      <c r="AT116" s="156" t="s">
        <v>139</v>
      </c>
      <c r="AU116" s="156" t="s">
        <v>83</v>
      </c>
      <c r="AY116" s="16" t="s">
        <v>137</v>
      </c>
      <c r="BE116" s="157">
        <f>IF(N116="základní",J116,0)</f>
        <v>0</v>
      </c>
      <c r="BF116" s="157">
        <f>IF(N116="snížená",J116,0)</f>
        <v>0</v>
      </c>
      <c r="BG116" s="157">
        <f>IF(N116="zákl. přenesená",J116,0)</f>
        <v>0</v>
      </c>
      <c r="BH116" s="157">
        <f>IF(N116="sníž. přenesená",J116,0)</f>
        <v>0</v>
      </c>
      <c r="BI116" s="157">
        <f>IF(N116="nulová",J116,0)</f>
        <v>0</v>
      </c>
      <c r="BJ116" s="16" t="s">
        <v>81</v>
      </c>
      <c r="BK116" s="157">
        <f>ROUND(I116*H116,2)</f>
        <v>0</v>
      </c>
      <c r="BL116" s="16" t="s">
        <v>98</v>
      </c>
      <c r="BM116" s="156" t="s">
        <v>164</v>
      </c>
    </row>
    <row r="117" spans="2:47" s="1" customFormat="1" ht="234">
      <c r="B117" s="31"/>
      <c r="D117" s="158" t="s">
        <v>145</v>
      </c>
      <c r="F117" s="159" t="s">
        <v>152</v>
      </c>
      <c r="I117" s="92"/>
      <c r="L117" s="31"/>
      <c r="M117" s="160"/>
      <c r="T117" s="52"/>
      <c r="AT117" s="16" t="s">
        <v>145</v>
      </c>
      <c r="AU117" s="16" t="s">
        <v>83</v>
      </c>
    </row>
    <row r="118" spans="2:51" s="12" customFormat="1" ht="12">
      <c r="B118" s="161"/>
      <c r="D118" s="158" t="s">
        <v>147</v>
      </c>
      <c r="E118" s="162" t="s">
        <v>3</v>
      </c>
      <c r="F118" s="163" t="s">
        <v>841</v>
      </c>
      <c r="H118" s="164">
        <v>32</v>
      </c>
      <c r="I118" s="165"/>
      <c r="L118" s="161"/>
      <c r="M118" s="166"/>
      <c r="T118" s="167"/>
      <c r="AT118" s="162" t="s">
        <v>147</v>
      </c>
      <c r="AU118" s="162" t="s">
        <v>83</v>
      </c>
      <c r="AV118" s="12" t="s">
        <v>83</v>
      </c>
      <c r="AW118" s="12" t="s">
        <v>36</v>
      </c>
      <c r="AX118" s="12" t="s">
        <v>74</v>
      </c>
      <c r="AY118" s="162" t="s">
        <v>137</v>
      </c>
    </row>
    <row r="119" spans="2:51" s="12" customFormat="1" ht="12">
      <c r="B119" s="161"/>
      <c r="D119" s="158" t="s">
        <v>147</v>
      </c>
      <c r="E119" s="162" t="s">
        <v>3</v>
      </c>
      <c r="F119" s="163" t="s">
        <v>843</v>
      </c>
      <c r="H119" s="164">
        <v>9.6</v>
      </c>
      <c r="I119" s="165"/>
      <c r="L119" s="161"/>
      <c r="M119" s="166"/>
      <c r="T119" s="167"/>
      <c r="AT119" s="162" t="s">
        <v>147</v>
      </c>
      <c r="AU119" s="162" t="s">
        <v>83</v>
      </c>
      <c r="AV119" s="12" t="s">
        <v>83</v>
      </c>
      <c r="AW119" s="12" t="s">
        <v>36</v>
      </c>
      <c r="AX119" s="12" t="s">
        <v>81</v>
      </c>
      <c r="AY119" s="162" t="s">
        <v>137</v>
      </c>
    </row>
    <row r="120" spans="2:65" s="1" customFormat="1" ht="36" customHeight="1">
      <c r="B120" s="144"/>
      <c r="C120" s="145" t="s">
        <v>177</v>
      </c>
      <c r="D120" s="145" t="s">
        <v>139</v>
      </c>
      <c r="E120" s="146" t="s">
        <v>166</v>
      </c>
      <c r="F120" s="147" t="s">
        <v>167</v>
      </c>
      <c r="G120" s="148" t="s">
        <v>142</v>
      </c>
      <c r="H120" s="149">
        <v>6.4</v>
      </c>
      <c r="I120" s="150"/>
      <c r="J120" s="151">
        <f>ROUND(I120*H120,2)</f>
        <v>0</v>
      </c>
      <c r="K120" s="147" t="s">
        <v>143</v>
      </c>
      <c r="L120" s="31"/>
      <c r="M120" s="152" t="s">
        <v>3</v>
      </c>
      <c r="N120" s="153" t="s">
        <v>45</v>
      </c>
      <c r="P120" s="154">
        <f>O120*H120</f>
        <v>0</v>
      </c>
      <c r="Q120" s="154">
        <v>0.00355</v>
      </c>
      <c r="R120" s="154">
        <f>Q120*H120</f>
        <v>0.022720000000000004</v>
      </c>
      <c r="S120" s="154">
        <v>0</v>
      </c>
      <c r="T120" s="155">
        <f>S120*H120</f>
        <v>0</v>
      </c>
      <c r="AR120" s="156" t="s">
        <v>98</v>
      </c>
      <c r="AT120" s="156" t="s">
        <v>139</v>
      </c>
      <c r="AU120" s="156" t="s">
        <v>83</v>
      </c>
      <c r="AY120" s="16" t="s">
        <v>137</v>
      </c>
      <c r="BE120" s="157">
        <f>IF(N120="základní",J120,0)</f>
        <v>0</v>
      </c>
      <c r="BF120" s="157">
        <f>IF(N120="snížená",J120,0)</f>
        <v>0</v>
      </c>
      <c r="BG120" s="157">
        <f>IF(N120="zákl. přenesená",J120,0)</f>
        <v>0</v>
      </c>
      <c r="BH120" s="157">
        <f>IF(N120="sníž. přenesená",J120,0)</f>
        <v>0</v>
      </c>
      <c r="BI120" s="157">
        <f>IF(N120="nulová",J120,0)</f>
        <v>0</v>
      </c>
      <c r="BJ120" s="16" t="s">
        <v>81</v>
      </c>
      <c r="BK120" s="157">
        <f>ROUND(I120*H120,2)</f>
        <v>0</v>
      </c>
      <c r="BL120" s="16" t="s">
        <v>98</v>
      </c>
      <c r="BM120" s="156" t="s">
        <v>168</v>
      </c>
    </row>
    <row r="121" spans="2:47" s="1" customFormat="1" ht="234">
      <c r="B121" s="31"/>
      <c r="D121" s="158" t="s">
        <v>145</v>
      </c>
      <c r="F121" s="159" t="s">
        <v>152</v>
      </c>
      <c r="I121" s="92"/>
      <c r="L121" s="31"/>
      <c r="M121" s="160"/>
      <c r="T121" s="52"/>
      <c r="AT121" s="16" t="s">
        <v>145</v>
      </c>
      <c r="AU121" s="16" t="s">
        <v>83</v>
      </c>
    </row>
    <row r="122" spans="2:51" s="12" customFormat="1" ht="12">
      <c r="B122" s="161"/>
      <c r="D122" s="158" t="s">
        <v>147</v>
      </c>
      <c r="E122" s="162" t="s">
        <v>3</v>
      </c>
      <c r="F122" s="163" t="s">
        <v>841</v>
      </c>
      <c r="H122" s="164">
        <v>32</v>
      </c>
      <c r="I122" s="165"/>
      <c r="L122" s="161"/>
      <c r="M122" s="166"/>
      <c r="T122" s="167"/>
      <c r="AT122" s="162" t="s">
        <v>147</v>
      </c>
      <c r="AU122" s="162" t="s">
        <v>83</v>
      </c>
      <c r="AV122" s="12" t="s">
        <v>83</v>
      </c>
      <c r="AW122" s="12" t="s">
        <v>36</v>
      </c>
      <c r="AX122" s="12" t="s">
        <v>74</v>
      </c>
      <c r="AY122" s="162" t="s">
        <v>137</v>
      </c>
    </row>
    <row r="123" spans="2:51" s="12" customFormat="1" ht="12">
      <c r="B123" s="161"/>
      <c r="D123" s="158" t="s">
        <v>147</v>
      </c>
      <c r="E123" s="162" t="s">
        <v>3</v>
      </c>
      <c r="F123" s="163" t="s">
        <v>844</v>
      </c>
      <c r="H123" s="164">
        <v>6.4</v>
      </c>
      <c r="I123" s="165"/>
      <c r="L123" s="161"/>
      <c r="M123" s="166"/>
      <c r="T123" s="167"/>
      <c r="AT123" s="162" t="s">
        <v>147</v>
      </c>
      <c r="AU123" s="162" t="s">
        <v>83</v>
      </c>
      <c r="AV123" s="12" t="s">
        <v>83</v>
      </c>
      <c r="AW123" s="12" t="s">
        <v>36</v>
      </c>
      <c r="AX123" s="12" t="s">
        <v>81</v>
      </c>
      <c r="AY123" s="162" t="s">
        <v>137</v>
      </c>
    </row>
    <row r="124" spans="2:65" s="1" customFormat="1" ht="24" customHeight="1">
      <c r="B124" s="144"/>
      <c r="C124" s="145" t="s">
        <v>184</v>
      </c>
      <c r="D124" s="145" t="s">
        <v>139</v>
      </c>
      <c r="E124" s="146" t="s">
        <v>178</v>
      </c>
      <c r="F124" s="147" t="s">
        <v>179</v>
      </c>
      <c r="G124" s="148" t="s">
        <v>180</v>
      </c>
      <c r="H124" s="149">
        <v>48</v>
      </c>
      <c r="I124" s="150"/>
      <c r="J124" s="151">
        <f>ROUND(I124*H124,2)</f>
        <v>0</v>
      </c>
      <c r="K124" s="147" t="s">
        <v>143</v>
      </c>
      <c r="L124" s="31"/>
      <c r="M124" s="152" t="s">
        <v>3</v>
      </c>
      <c r="N124" s="153" t="s">
        <v>45</v>
      </c>
      <c r="P124" s="154">
        <f>O124*H124</f>
        <v>0</v>
      </c>
      <c r="Q124" s="154">
        <v>0.0007</v>
      </c>
      <c r="R124" s="154">
        <f>Q124*H124</f>
        <v>0.0336</v>
      </c>
      <c r="S124" s="154">
        <v>0</v>
      </c>
      <c r="T124" s="155">
        <f>S124*H124</f>
        <v>0</v>
      </c>
      <c r="AR124" s="156" t="s">
        <v>98</v>
      </c>
      <c r="AT124" s="156" t="s">
        <v>139</v>
      </c>
      <c r="AU124" s="156" t="s">
        <v>83</v>
      </c>
      <c r="AY124" s="16" t="s">
        <v>137</v>
      </c>
      <c r="BE124" s="157">
        <f>IF(N124="základní",J124,0)</f>
        <v>0</v>
      </c>
      <c r="BF124" s="157">
        <f>IF(N124="snížená",J124,0)</f>
        <v>0</v>
      </c>
      <c r="BG124" s="157">
        <f>IF(N124="zákl. přenesená",J124,0)</f>
        <v>0</v>
      </c>
      <c r="BH124" s="157">
        <f>IF(N124="sníž. přenesená",J124,0)</f>
        <v>0</v>
      </c>
      <c r="BI124" s="157">
        <f>IF(N124="nulová",J124,0)</f>
        <v>0</v>
      </c>
      <c r="BJ124" s="16" t="s">
        <v>81</v>
      </c>
      <c r="BK124" s="157">
        <f>ROUND(I124*H124,2)</f>
        <v>0</v>
      </c>
      <c r="BL124" s="16" t="s">
        <v>98</v>
      </c>
      <c r="BM124" s="156" t="s">
        <v>181</v>
      </c>
    </row>
    <row r="125" spans="2:47" s="1" customFormat="1" ht="87.75">
      <c r="B125" s="31"/>
      <c r="D125" s="158" t="s">
        <v>145</v>
      </c>
      <c r="F125" s="159" t="s">
        <v>182</v>
      </c>
      <c r="I125" s="92"/>
      <c r="L125" s="31"/>
      <c r="M125" s="160"/>
      <c r="T125" s="52"/>
      <c r="AT125" s="16" t="s">
        <v>145</v>
      </c>
      <c r="AU125" s="16" t="s">
        <v>83</v>
      </c>
    </row>
    <row r="126" spans="2:51" s="12" customFormat="1" ht="12">
      <c r="B126" s="161"/>
      <c r="D126" s="158" t="s">
        <v>147</v>
      </c>
      <c r="E126" s="162" t="s">
        <v>3</v>
      </c>
      <c r="F126" s="163" t="s">
        <v>845</v>
      </c>
      <c r="H126" s="164">
        <v>48</v>
      </c>
      <c r="I126" s="165"/>
      <c r="L126" s="161"/>
      <c r="M126" s="166"/>
      <c r="T126" s="167"/>
      <c r="AT126" s="162" t="s">
        <v>147</v>
      </c>
      <c r="AU126" s="162" t="s">
        <v>83</v>
      </c>
      <c r="AV126" s="12" t="s">
        <v>83</v>
      </c>
      <c r="AW126" s="12" t="s">
        <v>36</v>
      </c>
      <c r="AX126" s="12" t="s">
        <v>81</v>
      </c>
      <c r="AY126" s="162" t="s">
        <v>137</v>
      </c>
    </row>
    <row r="127" spans="2:65" s="1" customFormat="1" ht="36" customHeight="1">
      <c r="B127" s="144"/>
      <c r="C127" s="145" t="s">
        <v>188</v>
      </c>
      <c r="D127" s="145" t="s">
        <v>139</v>
      </c>
      <c r="E127" s="146" t="s">
        <v>185</v>
      </c>
      <c r="F127" s="147" t="s">
        <v>186</v>
      </c>
      <c r="G127" s="148" t="s">
        <v>180</v>
      </c>
      <c r="H127" s="149">
        <v>48</v>
      </c>
      <c r="I127" s="150"/>
      <c r="J127" s="151">
        <f>ROUND(I127*H127,2)</f>
        <v>0</v>
      </c>
      <c r="K127" s="147" t="s">
        <v>143</v>
      </c>
      <c r="L127" s="31"/>
      <c r="M127" s="152" t="s">
        <v>3</v>
      </c>
      <c r="N127" s="153" t="s">
        <v>45</v>
      </c>
      <c r="P127" s="154">
        <f>O127*H127</f>
        <v>0</v>
      </c>
      <c r="Q127" s="154">
        <v>0</v>
      </c>
      <c r="R127" s="154">
        <f>Q127*H127</f>
        <v>0</v>
      </c>
      <c r="S127" s="154">
        <v>0</v>
      </c>
      <c r="T127" s="155">
        <f>S127*H127</f>
        <v>0</v>
      </c>
      <c r="AR127" s="156" t="s">
        <v>98</v>
      </c>
      <c r="AT127" s="156" t="s">
        <v>139</v>
      </c>
      <c r="AU127" s="156" t="s">
        <v>83</v>
      </c>
      <c r="AY127" s="16" t="s">
        <v>137</v>
      </c>
      <c r="BE127" s="157">
        <f>IF(N127="základní",J127,0)</f>
        <v>0</v>
      </c>
      <c r="BF127" s="157">
        <f>IF(N127="snížená",J127,0)</f>
        <v>0</v>
      </c>
      <c r="BG127" s="157">
        <f>IF(N127="zákl. přenesená",J127,0)</f>
        <v>0</v>
      </c>
      <c r="BH127" s="157">
        <f>IF(N127="sníž. přenesená",J127,0)</f>
        <v>0</v>
      </c>
      <c r="BI127" s="157">
        <f>IF(N127="nulová",J127,0)</f>
        <v>0</v>
      </c>
      <c r="BJ127" s="16" t="s">
        <v>81</v>
      </c>
      <c r="BK127" s="157">
        <f>ROUND(I127*H127,2)</f>
        <v>0</v>
      </c>
      <c r="BL127" s="16" t="s">
        <v>98</v>
      </c>
      <c r="BM127" s="156" t="s">
        <v>187</v>
      </c>
    </row>
    <row r="128" spans="2:51" s="12" customFormat="1" ht="12">
      <c r="B128" s="161"/>
      <c r="D128" s="158" t="s">
        <v>147</v>
      </c>
      <c r="E128" s="162" t="s">
        <v>3</v>
      </c>
      <c r="F128" s="163" t="s">
        <v>845</v>
      </c>
      <c r="H128" s="164">
        <v>48</v>
      </c>
      <c r="I128" s="165"/>
      <c r="L128" s="161"/>
      <c r="M128" s="166"/>
      <c r="T128" s="167"/>
      <c r="AT128" s="162" t="s">
        <v>147</v>
      </c>
      <c r="AU128" s="162" t="s">
        <v>83</v>
      </c>
      <c r="AV128" s="12" t="s">
        <v>83</v>
      </c>
      <c r="AW128" s="12" t="s">
        <v>36</v>
      </c>
      <c r="AX128" s="12" t="s">
        <v>81</v>
      </c>
      <c r="AY128" s="162" t="s">
        <v>137</v>
      </c>
    </row>
    <row r="129" spans="2:65" s="1" customFormat="1" ht="24" customHeight="1">
      <c r="B129" s="144"/>
      <c r="C129" s="145" t="s">
        <v>193</v>
      </c>
      <c r="D129" s="145" t="s">
        <v>139</v>
      </c>
      <c r="E129" s="146" t="s">
        <v>189</v>
      </c>
      <c r="F129" s="147" t="s">
        <v>190</v>
      </c>
      <c r="G129" s="148" t="s">
        <v>142</v>
      </c>
      <c r="H129" s="149">
        <v>64</v>
      </c>
      <c r="I129" s="150"/>
      <c r="J129" s="151">
        <f>ROUND(I129*H129,2)</f>
        <v>0</v>
      </c>
      <c r="K129" s="147" t="s">
        <v>143</v>
      </c>
      <c r="L129" s="31"/>
      <c r="M129" s="152" t="s">
        <v>3</v>
      </c>
      <c r="N129" s="153" t="s">
        <v>45</v>
      </c>
      <c r="P129" s="154">
        <f>O129*H129</f>
        <v>0</v>
      </c>
      <c r="Q129" s="154">
        <v>0.00046</v>
      </c>
      <c r="R129" s="154">
        <f>Q129*H129</f>
        <v>0.02944</v>
      </c>
      <c r="S129" s="154">
        <v>0</v>
      </c>
      <c r="T129" s="155">
        <f>S129*H129</f>
        <v>0</v>
      </c>
      <c r="AR129" s="156" t="s">
        <v>98</v>
      </c>
      <c r="AT129" s="156" t="s">
        <v>139</v>
      </c>
      <c r="AU129" s="156" t="s">
        <v>83</v>
      </c>
      <c r="AY129" s="16" t="s">
        <v>137</v>
      </c>
      <c r="BE129" s="157">
        <f>IF(N129="základní",J129,0)</f>
        <v>0</v>
      </c>
      <c r="BF129" s="157">
        <f>IF(N129="snížená",J129,0)</f>
        <v>0</v>
      </c>
      <c r="BG129" s="157">
        <f>IF(N129="zákl. přenesená",J129,0)</f>
        <v>0</v>
      </c>
      <c r="BH129" s="157">
        <f>IF(N129="sníž. přenesená",J129,0)</f>
        <v>0</v>
      </c>
      <c r="BI129" s="157">
        <f>IF(N129="nulová",J129,0)</f>
        <v>0</v>
      </c>
      <c r="BJ129" s="16" t="s">
        <v>81</v>
      </c>
      <c r="BK129" s="157">
        <f>ROUND(I129*H129,2)</f>
        <v>0</v>
      </c>
      <c r="BL129" s="16" t="s">
        <v>98</v>
      </c>
      <c r="BM129" s="156" t="s">
        <v>191</v>
      </c>
    </row>
    <row r="130" spans="2:47" s="1" customFormat="1" ht="58.5">
      <c r="B130" s="31"/>
      <c r="D130" s="158" t="s">
        <v>145</v>
      </c>
      <c r="F130" s="159" t="s">
        <v>192</v>
      </c>
      <c r="I130" s="92"/>
      <c r="L130" s="31"/>
      <c r="M130" s="160"/>
      <c r="T130" s="52"/>
      <c r="AT130" s="16" t="s">
        <v>145</v>
      </c>
      <c r="AU130" s="16" t="s">
        <v>83</v>
      </c>
    </row>
    <row r="131" spans="2:51" s="12" customFormat="1" ht="12">
      <c r="B131" s="161"/>
      <c r="D131" s="158" t="s">
        <v>147</v>
      </c>
      <c r="E131" s="162" t="s">
        <v>3</v>
      </c>
      <c r="F131" s="163" t="s">
        <v>846</v>
      </c>
      <c r="H131" s="164">
        <v>64</v>
      </c>
      <c r="I131" s="165"/>
      <c r="L131" s="161"/>
      <c r="M131" s="166"/>
      <c r="T131" s="167"/>
      <c r="AT131" s="162" t="s">
        <v>147</v>
      </c>
      <c r="AU131" s="162" t="s">
        <v>83</v>
      </c>
      <c r="AV131" s="12" t="s">
        <v>83</v>
      </c>
      <c r="AW131" s="12" t="s">
        <v>36</v>
      </c>
      <c r="AX131" s="12" t="s">
        <v>81</v>
      </c>
      <c r="AY131" s="162" t="s">
        <v>137</v>
      </c>
    </row>
    <row r="132" spans="2:65" s="1" customFormat="1" ht="36" customHeight="1">
      <c r="B132" s="144"/>
      <c r="C132" s="145" t="s">
        <v>197</v>
      </c>
      <c r="D132" s="145" t="s">
        <v>139</v>
      </c>
      <c r="E132" s="146" t="s">
        <v>194</v>
      </c>
      <c r="F132" s="147" t="s">
        <v>195</v>
      </c>
      <c r="G132" s="148" t="s">
        <v>142</v>
      </c>
      <c r="H132" s="149">
        <v>64</v>
      </c>
      <c r="I132" s="150"/>
      <c r="J132" s="151">
        <f>ROUND(I132*H132,2)</f>
        <v>0</v>
      </c>
      <c r="K132" s="147" t="s">
        <v>143</v>
      </c>
      <c r="L132" s="31"/>
      <c r="M132" s="152" t="s">
        <v>3</v>
      </c>
      <c r="N132" s="153" t="s">
        <v>45</v>
      </c>
      <c r="P132" s="154">
        <f>O132*H132</f>
        <v>0</v>
      </c>
      <c r="Q132" s="154">
        <v>0</v>
      </c>
      <c r="R132" s="154">
        <f>Q132*H132</f>
        <v>0</v>
      </c>
      <c r="S132" s="154">
        <v>0</v>
      </c>
      <c r="T132" s="155">
        <f>S132*H132</f>
        <v>0</v>
      </c>
      <c r="AR132" s="156" t="s">
        <v>98</v>
      </c>
      <c r="AT132" s="156" t="s">
        <v>139</v>
      </c>
      <c r="AU132" s="156" t="s">
        <v>83</v>
      </c>
      <c r="AY132" s="16" t="s">
        <v>137</v>
      </c>
      <c r="BE132" s="157">
        <f>IF(N132="základní",J132,0)</f>
        <v>0</v>
      </c>
      <c r="BF132" s="157">
        <f>IF(N132="snížená",J132,0)</f>
        <v>0</v>
      </c>
      <c r="BG132" s="157">
        <f>IF(N132="zákl. přenesená",J132,0)</f>
        <v>0</v>
      </c>
      <c r="BH132" s="157">
        <f>IF(N132="sníž. přenesená",J132,0)</f>
        <v>0</v>
      </c>
      <c r="BI132" s="157">
        <f>IF(N132="nulová",J132,0)</f>
        <v>0</v>
      </c>
      <c r="BJ132" s="16" t="s">
        <v>81</v>
      </c>
      <c r="BK132" s="157">
        <f>ROUND(I132*H132,2)</f>
        <v>0</v>
      </c>
      <c r="BL132" s="16" t="s">
        <v>98</v>
      </c>
      <c r="BM132" s="156" t="s">
        <v>196</v>
      </c>
    </row>
    <row r="133" spans="2:51" s="12" customFormat="1" ht="12">
      <c r="B133" s="161"/>
      <c r="D133" s="158" t="s">
        <v>147</v>
      </c>
      <c r="E133" s="162" t="s">
        <v>3</v>
      </c>
      <c r="F133" s="163" t="s">
        <v>846</v>
      </c>
      <c r="H133" s="164">
        <v>64</v>
      </c>
      <c r="I133" s="165"/>
      <c r="L133" s="161"/>
      <c r="M133" s="166"/>
      <c r="T133" s="167"/>
      <c r="AT133" s="162" t="s">
        <v>147</v>
      </c>
      <c r="AU133" s="162" t="s">
        <v>83</v>
      </c>
      <c r="AV133" s="12" t="s">
        <v>83</v>
      </c>
      <c r="AW133" s="12" t="s">
        <v>36</v>
      </c>
      <c r="AX133" s="12" t="s">
        <v>81</v>
      </c>
      <c r="AY133" s="162" t="s">
        <v>137</v>
      </c>
    </row>
    <row r="134" spans="2:65" s="1" customFormat="1" ht="48" customHeight="1">
      <c r="B134" s="144"/>
      <c r="C134" s="145" t="s">
        <v>206</v>
      </c>
      <c r="D134" s="145" t="s">
        <v>139</v>
      </c>
      <c r="E134" s="146" t="s">
        <v>198</v>
      </c>
      <c r="F134" s="147" t="s">
        <v>199</v>
      </c>
      <c r="G134" s="148" t="s">
        <v>142</v>
      </c>
      <c r="H134" s="149">
        <v>11.414</v>
      </c>
      <c r="I134" s="150"/>
      <c r="J134" s="151">
        <f>ROUND(I134*H134,2)</f>
        <v>0</v>
      </c>
      <c r="K134" s="147" t="s">
        <v>143</v>
      </c>
      <c r="L134" s="31"/>
      <c r="M134" s="152" t="s">
        <v>3</v>
      </c>
      <c r="N134" s="153" t="s">
        <v>45</v>
      </c>
      <c r="P134" s="154">
        <f>O134*H134</f>
        <v>0</v>
      </c>
      <c r="Q134" s="154">
        <v>0</v>
      </c>
      <c r="R134" s="154">
        <f>Q134*H134</f>
        <v>0</v>
      </c>
      <c r="S134" s="154">
        <v>0</v>
      </c>
      <c r="T134" s="155">
        <f>S134*H134</f>
        <v>0</v>
      </c>
      <c r="AR134" s="156" t="s">
        <v>98</v>
      </c>
      <c r="AT134" s="156" t="s">
        <v>139</v>
      </c>
      <c r="AU134" s="156" t="s">
        <v>83</v>
      </c>
      <c r="AY134" s="16" t="s">
        <v>137</v>
      </c>
      <c r="BE134" s="157">
        <f>IF(N134="základní",J134,0)</f>
        <v>0</v>
      </c>
      <c r="BF134" s="157">
        <f>IF(N134="snížená",J134,0)</f>
        <v>0</v>
      </c>
      <c r="BG134" s="157">
        <f>IF(N134="zákl. přenesená",J134,0)</f>
        <v>0</v>
      </c>
      <c r="BH134" s="157">
        <f>IF(N134="sníž. přenesená",J134,0)</f>
        <v>0</v>
      </c>
      <c r="BI134" s="157">
        <f>IF(N134="nulová",J134,0)</f>
        <v>0</v>
      </c>
      <c r="BJ134" s="16" t="s">
        <v>81</v>
      </c>
      <c r="BK134" s="157">
        <f>ROUND(I134*H134,2)</f>
        <v>0</v>
      </c>
      <c r="BL134" s="16" t="s">
        <v>98</v>
      </c>
      <c r="BM134" s="156" t="s">
        <v>200</v>
      </c>
    </row>
    <row r="135" spans="2:47" s="1" customFormat="1" ht="224.25">
      <c r="B135" s="31"/>
      <c r="D135" s="158" t="s">
        <v>145</v>
      </c>
      <c r="F135" s="159" t="s">
        <v>201</v>
      </c>
      <c r="I135" s="92"/>
      <c r="L135" s="31"/>
      <c r="M135" s="160"/>
      <c r="T135" s="52"/>
      <c r="AT135" s="16" t="s">
        <v>145</v>
      </c>
      <c r="AU135" s="16" t="s">
        <v>83</v>
      </c>
    </row>
    <row r="136" spans="2:51" s="12" customFormat="1" ht="12">
      <c r="B136" s="161"/>
      <c r="D136" s="158" t="s">
        <v>147</v>
      </c>
      <c r="E136" s="162" t="s">
        <v>3</v>
      </c>
      <c r="F136" s="163" t="s">
        <v>847</v>
      </c>
      <c r="H136" s="164">
        <v>32</v>
      </c>
      <c r="I136" s="165"/>
      <c r="L136" s="161"/>
      <c r="M136" s="166"/>
      <c r="T136" s="167"/>
      <c r="AT136" s="162" t="s">
        <v>147</v>
      </c>
      <c r="AU136" s="162" t="s">
        <v>83</v>
      </c>
      <c r="AV136" s="12" t="s">
        <v>83</v>
      </c>
      <c r="AW136" s="12" t="s">
        <v>36</v>
      </c>
      <c r="AX136" s="12" t="s">
        <v>74</v>
      </c>
      <c r="AY136" s="162" t="s">
        <v>137</v>
      </c>
    </row>
    <row r="137" spans="2:51" s="12" customFormat="1" ht="12">
      <c r="B137" s="161"/>
      <c r="D137" s="158" t="s">
        <v>147</v>
      </c>
      <c r="E137" s="162" t="s">
        <v>3</v>
      </c>
      <c r="F137" s="163" t="s">
        <v>848</v>
      </c>
      <c r="H137" s="164">
        <v>-20.8</v>
      </c>
      <c r="I137" s="165"/>
      <c r="L137" s="161"/>
      <c r="M137" s="166"/>
      <c r="T137" s="167"/>
      <c r="AT137" s="162" t="s">
        <v>147</v>
      </c>
      <c r="AU137" s="162" t="s">
        <v>83</v>
      </c>
      <c r="AV137" s="12" t="s">
        <v>83</v>
      </c>
      <c r="AW137" s="12" t="s">
        <v>36</v>
      </c>
      <c r="AX137" s="12" t="s">
        <v>74</v>
      </c>
      <c r="AY137" s="162" t="s">
        <v>137</v>
      </c>
    </row>
    <row r="138" spans="2:51" s="12" customFormat="1" ht="12">
      <c r="B138" s="161"/>
      <c r="D138" s="158" t="s">
        <v>147</v>
      </c>
      <c r="E138" s="162" t="s">
        <v>3</v>
      </c>
      <c r="F138" s="163" t="s">
        <v>849</v>
      </c>
      <c r="H138" s="164">
        <v>0.214</v>
      </c>
      <c r="I138" s="165"/>
      <c r="L138" s="161"/>
      <c r="M138" s="166"/>
      <c r="T138" s="167"/>
      <c r="AT138" s="162" t="s">
        <v>147</v>
      </c>
      <c r="AU138" s="162" t="s">
        <v>83</v>
      </c>
      <c r="AV138" s="12" t="s">
        <v>83</v>
      </c>
      <c r="AW138" s="12" t="s">
        <v>36</v>
      </c>
      <c r="AX138" s="12" t="s">
        <v>74</v>
      </c>
      <c r="AY138" s="162" t="s">
        <v>137</v>
      </c>
    </row>
    <row r="139" spans="2:51" s="13" customFormat="1" ht="12">
      <c r="B139" s="168"/>
      <c r="D139" s="158" t="s">
        <v>147</v>
      </c>
      <c r="E139" s="169" t="s">
        <v>3</v>
      </c>
      <c r="F139" s="170" t="s">
        <v>205</v>
      </c>
      <c r="H139" s="171">
        <v>11.414</v>
      </c>
      <c r="I139" s="172"/>
      <c r="L139" s="168"/>
      <c r="M139" s="173"/>
      <c r="T139" s="174"/>
      <c r="AT139" s="169" t="s">
        <v>147</v>
      </c>
      <c r="AU139" s="169" t="s">
        <v>83</v>
      </c>
      <c r="AV139" s="13" t="s">
        <v>98</v>
      </c>
      <c r="AW139" s="13" t="s">
        <v>36</v>
      </c>
      <c r="AX139" s="13" t="s">
        <v>81</v>
      </c>
      <c r="AY139" s="169" t="s">
        <v>137</v>
      </c>
    </row>
    <row r="140" spans="2:65" s="1" customFormat="1" ht="36" customHeight="1">
      <c r="B140" s="144"/>
      <c r="C140" s="145" t="s">
        <v>211</v>
      </c>
      <c r="D140" s="145" t="s">
        <v>139</v>
      </c>
      <c r="E140" s="146" t="s">
        <v>207</v>
      </c>
      <c r="F140" s="147" t="s">
        <v>208</v>
      </c>
      <c r="G140" s="148" t="s">
        <v>142</v>
      </c>
      <c r="H140" s="149">
        <v>11.414</v>
      </c>
      <c r="I140" s="150"/>
      <c r="J140" s="151">
        <f>ROUND(I140*H140,2)</f>
        <v>0</v>
      </c>
      <c r="K140" s="147" t="s">
        <v>143</v>
      </c>
      <c r="L140" s="31"/>
      <c r="M140" s="152" t="s">
        <v>3</v>
      </c>
      <c r="N140" s="153" t="s">
        <v>45</v>
      </c>
      <c r="P140" s="154">
        <f>O140*H140</f>
        <v>0</v>
      </c>
      <c r="Q140" s="154">
        <v>0</v>
      </c>
      <c r="R140" s="154">
        <f>Q140*H140</f>
        <v>0</v>
      </c>
      <c r="S140" s="154">
        <v>0</v>
      </c>
      <c r="T140" s="155">
        <f>S140*H140</f>
        <v>0</v>
      </c>
      <c r="AR140" s="156" t="s">
        <v>98</v>
      </c>
      <c r="AT140" s="156" t="s">
        <v>139</v>
      </c>
      <c r="AU140" s="156" t="s">
        <v>83</v>
      </c>
      <c r="AY140" s="16" t="s">
        <v>137</v>
      </c>
      <c r="BE140" s="157">
        <f>IF(N140="základní",J140,0)</f>
        <v>0</v>
      </c>
      <c r="BF140" s="157">
        <f>IF(N140="snížená",J140,0)</f>
        <v>0</v>
      </c>
      <c r="BG140" s="157">
        <f>IF(N140="zákl. přenesená",J140,0)</f>
        <v>0</v>
      </c>
      <c r="BH140" s="157">
        <f>IF(N140="sníž. přenesená",J140,0)</f>
        <v>0</v>
      </c>
      <c r="BI140" s="157">
        <f>IF(N140="nulová",J140,0)</f>
        <v>0</v>
      </c>
      <c r="BJ140" s="16" t="s">
        <v>81</v>
      </c>
      <c r="BK140" s="157">
        <f>ROUND(I140*H140,2)</f>
        <v>0</v>
      </c>
      <c r="BL140" s="16" t="s">
        <v>98</v>
      </c>
      <c r="BM140" s="156" t="s">
        <v>209</v>
      </c>
    </row>
    <row r="141" spans="2:47" s="1" customFormat="1" ht="175.5">
      <c r="B141" s="31"/>
      <c r="D141" s="158" t="s">
        <v>145</v>
      </c>
      <c r="F141" s="159" t="s">
        <v>210</v>
      </c>
      <c r="I141" s="92"/>
      <c r="L141" s="31"/>
      <c r="M141" s="160"/>
      <c r="T141" s="52"/>
      <c r="AT141" s="16" t="s">
        <v>145</v>
      </c>
      <c r="AU141" s="16" t="s">
        <v>83</v>
      </c>
    </row>
    <row r="142" spans="2:51" s="12" customFormat="1" ht="12">
      <c r="B142" s="161"/>
      <c r="D142" s="158" t="s">
        <v>147</v>
      </c>
      <c r="E142" s="162" t="s">
        <v>3</v>
      </c>
      <c r="F142" s="163" t="s">
        <v>847</v>
      </c>
      <c r="H142" s="164">
        <v>32</v>
      </c>
      <c r="I142" s="165"/>
      <c r="L142" s="161"/>
      <c r="M142" s="166"/>
      <c r="T142" s="167"/>
      <c r="AT142" s="162" t="s">
        <v>147</v>
      </c>
      <c r="AU142" s="162" t="s">
        <v>83</v>
      </c>
      <c r="AV142" s="12" t="s">
        <v>83</v>
      </c>
      <c r="AW142" s="12" t="s">
        <v>36</v>
      </c>
      <c r="AX142" s="12" t="s">
        <v>74</v>
      </c>
      <c r="AY142" s="162" t="s">
        <v>137</v>
      </c>
    </row>
    <row r="143" spans="2:51" s="12" customFormat="1" ht="12">
      <c r="B143" s="161"/>
      <c r="D143" s="158" t="s">
        <v>147</v>
      </c>
      <c r="E143" s="162" t="s">
        <v>3</v>
      </c>
      <c r="F143" s="163" t="s">
        <v>848</v>
      </c>
      <c r="H143" s="164">
        <v>-20.8</v>
      </c>
      <c r="I143" s="165"/>
      <c r="L143" s="161"/>
      <c r="M143" s="166"/>
      <c r="T143" s="167"/>
      <c r="AT143" s="162" t="s">
        <v>147</v>
      </c>
      <c r="AU143" s="162" t="s">
        <v>83</v>
      </c>
      <c r="AV143" s="12" t="s">
        <v>83</v>
      </c>
      <c r="AW143" s="12" t="s">
        <v>36</v>
      </c>
      <c r="AX143" s="12" t="s">
        <v>74</v>
      </c>
      <c r="AY143" s="162" t="s">
        <v>137</v>
      </c>
    </row>
    <row r="144" spans="2:51" s="12" customFormat="1" ht="12">
      <c r="B144" s="161"/>
      <c r="D144" s="158" t="s">
        <v>147</v>
      </c>
      <c r="E144" s="162" t="s">
        <v>3</v>
      </c>
      <c r="F144" s="163" t="s">
        <v>849</v>
      </c>
      <c r="H144" s="164">
        <v>0.214</v>
      </c>
      <c r="I144" s="165"/>
      <c r="L144" s="161"/>
      <c r="M144" s="166"/>
      <c r="T144" s="167"/>
      <c r="AT144" s="162" t="s">
        <v>147</v>
      </c>
      <c r="AU144" s="162" t="s">
        <v>83</v>
      </c>
      <c r="AV144" s="12" t="s">
        <v>83</v>
      </c>
      <c r="AW144" s="12" t="s">
        <v>36</v>
      </c>
      <c r="AX144" s="12" t="s">
        <v>74</v>
      </c>
      <c r="AY144" s="162" t="s">
        <v>137</v>
      </c>
    </row>
    <row r="145" spans="2:51" s="13" customFormat="1" ht="12">
      <c r="B145" s="168"/>
      <c r="D145" s="158" t="s">
        <v>147</v>
      </c>
      <c r="E145" s="169" t="s">
        <v>3</v>
      </c>
      <c r="F145" s="170" t="s">
        <v>205</v>
      </c>
      <c r="H145" s="171">
        <v>11.414</v>
      </c>
      <c r="I145" s="172"/>
      <c r="L145" s="168"/>
      <c r="M145" s="173"/>
      <c r="T145" s="174"/>
      <c r="AT145" s="169" t="s">
        <v>147</v>
      </c>
      <c r="AU145" s="169" t="s">
        <v>83</v>
      </c>
      <c r="AV145" s="13" t="s">
        <v>98</v>
      </c>
      <c r="AW145" s="13" t="s">
        <v>36</v>
      </c>
      <c r="AX145" s="13" t="s">
        <v>81</v>
      </c>
      <c r="AY145" s="169" t="s">
        <v>137</v>
      </c>
    </row>
    <row r="146" spans="2:65" s="1" customFormat="1" ht="16.5" customHeight="1">
      <c r="B146" s="144"/>
      <c r="C146" s="145" t="s">
        <v>9</v>
      </c>
      <c r="D146" s="145" t="s">
        <v>139</v>
      </c>
      <c r="E146" s="146" t="s">
        <v>212</v>
      </c>
      <c r="F146" s="147" t="s">
        <v>213</v>
      </c>
      <c r="G146" s="148" t="s">
        <v>142</v>
      </c>
      <c r="H146" s="149">
        <v>11.414</v>
      </c>
      <c r="I146" s="150"/>
      <c r="J146" s="151">
        <f>ROUND(I146*H146,2)</f>
        <v>0</v>
      </c>
      <c r="K146" s="147" t="s">
        <v>143</v>
      </c>
      <c r="L146" s="31"/>
      <c r="M146" s="152" t="s">
        <v>3</v>
      </c>
      <c r="N146" s="153" t="s">
        <v>45</v>
      </c>
      <c r="P146" s="154">
        <f>O146*H146</f>
        <v>0</v>
      </c>
      <c r="Q146" s="154">
        <v>0</v>
      </c>
      <c r="R146" s="154">
        <f>Q146*H146</f>
        <v>0</v>
      </c>
      <c r="S146" s="154">
        <v>0</v>
      </c>
      <c r="T146" s="155">
        <f>S146*H146</f>
        <v>0</v>
      </c>
      <c r="AR146" s="156" t="s">
        <v>98</v>
      </c>
      <c r="AT146" s="156" t="s">
        <v>139</v>
      </c>
      <c r="AU146" s="156" t="s">
        <v>83</v>
      </c>
      <c r="AY146" s="16" t="s">
        <v>137</v>
      </c>
      <c r="BE146" s="157">
        <f>IF(N146="základní",J146,0)</f>
        <v>0</v>
      </c>
      <c r="BF146" s="157">
        <f>IF(N146="snížená",J146,0)</f>
        <v>0</v>
      </c>
      <c r="BG146" s="157">
        <f>IF(N146="zákl. přenesená",J146,0)</f>
        <v>0</v>
      </c>
      <c r="BH146" s="157">
        <f>IF(N146="sníž. přenesená",J146,0)</f>
        <v>0</v>
      </c>
      <c r="BI146" s="157">
        <f>IF(N146="nulová",J146,0)</f>
        <v>0</v>
      </c>
      <c r="BJ146" s="16" t="s">
        <v>81</v>
      </c>
      <c r="BK146" s="157">
        <f>ROUND(I146*H146,2)</f>
        <v>0</v>
      </c>
      <c r="BL146" s="16" t="s">
        <v>98</v>
      </c>
      <c r="BM146" s="156" t="s">
        <v>214</v>
      </c>
    </row>
    <row r="147" spans="2:47" s="1" customFormat="1" ht="370.5">
      <c r="B147" s="31"/>
      <c r="D147" s="158" t="s">
        <v>145</v>
      </c>
      <c r="F147" s="159" t="s">
        <v>215</v>
      </c>
      <c r="I147" s="92"/>
      <c r="L147" s="31"/>
      <c r="M147" s="160"/>
      <c r="T147" s="52"/>
      <c r="AT147" s="16" t="s">
        <v>145</v>
      </c>
      <c r="AU147" s="16" t="s">
        <v>83</v>
      </c>
    </row>
    <row r="148" spans="2:51" s="12" customFormat="1" ht="12">
      <c r="B148" s="161"/>
      <c r="D148" s="158" t="s">
        <v>147</v>
      </c>
      <c r="E148" s="162" t="s">
        <v>3</v>
      </c>
      <c r="F148" s="163" t="s">
        <v>847</v>
      </c>
      <c r="H148" s="164">
        <v>32</v>
      </c>
      <c r="I148" s="165"/>
      <c r="L148" s="161"/>
      <c r="M148" s="166"/>
      <c r="T148" s="167"/>
      <c r="AT148" s="162" t="s">
        <v>147</v>
      </c>
      <c r="AU148" s="162" t="s">
        <v>83</v>
      </c>
      <c r="AV148" s="12" t="s">
        <v>83</v>
      </c>
      <c r="AW148" s="12" t="s">
        <v>36</v>
      </c>
      <c r="AX148" s="12" t="s">
        <v>74</v>
      </c>
      <c r="AY148" s="162" t="s">
        <v>137</v>
      </c>
    </row>
    <row r="149" spans="2:51" s="12" customFormat="1" ht="12">
      <c r="B149" s="161"/>
      <c r="D149" s="158" t="s">
        <v>147</v>
      </c>
      <c r="E149" s="162" t="s">
        <v>3</v>
      </c>
      <c r="F149" s="163" t="s">
        <v>848</v>
      </c>
      <c r="H149" s="164">
        <v>-20.8</v>
      </c>
      <c r="I149" s="165"/>
      <c r="L149" s="161"/>
      <c r="M149" s="166"/>
      <c r="T149" s="167"/>
      <c r="AT149" s="162" t="s">
        <v>147</v>
      </c>
      <c r="AU149" s="162" t="s">
        <v>83</v>
      </c>
      <c r="AV149" s="12" t="s">
        <v>83</v>
      </c>
      <c r="AW149" s="12" t="s">
        <v>36</v>
      </c>
      <c r="AX149" s="12" t="s">
        <v>74</v>
      </c>
      <c r="AY149" s="162" t="s">
        <v>137</v>
      </c>
    </row>
    <row r="150" spans="2:51" s="12" customFormat="1" ht="12">
      <c r="B150" s="161"/>
      <c r="D150" s="158" t="s">
        <v>147</v>
      </c>
      <c r="E150" s="162" t="s">
        <v>3</v>
      </c>
      <c r="F150" s="163" t="s">
        <v>849</v>
      </c>
      <c r="H150" s="164">
        <v>0.214</v>
      </c>
      <c r="I150" s="165"/>
      <c r="L150" s="161"/>
      <c r="M150" s="166"/>
      <c r="T150" s="167"/>
      <c r="AT150" s="162" t="s">
        <v>147</v>
      </c>
      <c r="AU150" s="162" t="s">
        <v>83</v>
      </c>
      <c r="AV150" s="12" t="s">
        <v>83</v>
      </c>
      <c r="AW150" s="12" t="s">
        <v>36</v>
      </c>
      <c r="AX150" s="12" t="s">
        <v>74</v>
      </c>
      <c r="AY150" s="162" t="s">
        <v>137</v>
      </c>
    </row>
    <row r="151" spans="2:51" s="13" customFormat="1" ht="12">
      <c r="B151" s="168"/>
      <c r="D151" s="158" t="s">
        <v>147</v>
      </c>
      <c r="E151" s="169" t="s">
        <v>3</v>
      </c>
      <c r="F151" s="170" t="s">
        <v>205</v>
      </c>
      <c r="H151" s="171">
        <v>11.414</v>
      </c>
      <c r="I151" s="172"/>
      <c r="L151" s="168"/>
      <c r="M151" s="173"/>
      <c r="T151" s="174"/>
      <c r="AT151" s="169" t="s">
        <v>147</v>
      </c>
      <c r="AU151" s="169" t="s">
        <v>83</v>
      </c>
      <c r="AV151" s="13" t="s">
        <v>98</v>
      </c>
      <c r="AW151" s="13" t="s">
        <v>36</v>
      </c>
      <c r="AX151" s="13" t="s">
        <v>81</v>
      </c>
      <c r="AY151" s="169" t="s">
        <v>137</v>
      </c>
    </row>
    <row r="152" spans="2:65" s="1" customFormat="1" ht="36" customHeight="1">
      <c r="B152" s="144"/>
      <c r="C152" s="145" t="s">
        <v>223</v>
      </c>
      <c r="D152" s="145" t="s">
        <v>139</v>
      </c>
      <c r="E152" s="146" t="s">
        <v>216</v>
      </c>
      <c r="F152" s="147" t="s">
        <v>217</v>
      </c>
      <c r="G152" s="148" t="s">
        <v>142</v>
      </c>
      <c r="H152" s="149">
        <v>20.8</v>
      </c>
      <c r="I152" s="150"/>
      <c r="J152" s="151">
        <f>ROUND(I152*H152,2)</f>
        <v>0</v>
      </c>
      <c r="K152" s="147" t="s">
        <v>143</v>
      </c>
      <c r="L152" s="31"/>
      <c r="M152" s="152" t="s">
        <v>3</v>
      </c>
      <c r="N152" s="153" t="s">
        <v>45</v>
      </c>
      <c r="P152" s="154">
        <f>O152*H152</f>
        <v>0</v>
      </c>
      <c r="Q152" s="154">
        <v>0</v>
      </c>
      <c r="R152" s="154">
        <f>Q152*H152</f>
        <v>0</v>
      </c>
      <c r="S152" s="154">
        <v>0</v>
      </c>
      <c r="T152" s="155">
        <f>S152*H152</f>
        <v>0</v>
      </c>
      <c r="AR152" s="156" t="s">
        <v>98</v>
      </c>
      <c r="AT152" s="156" t="s">
        <v>139</v>
      </c>
      <c r="AU152" s="156" t="s">
        <v>83</v>
      </c>
      <c r="AY152" s="16" t="s">
        <v>137</v>
      </c>
      <c r="BE152" s="157">
        <f>IF(N152="základní",J152,0)</f>
        <v>0</v>
      </c>
      <c r="BF152" s="157">
        <f>IF(N152="snížená",J152,0)</f>
        <v>0</v>
      </c>
      <c r="BG152" s="157">
        <f>IF(N152="zákl. přenesená",J152,0)</f>
        <v>0</v>
      </c>
      <c r="BH152" s="157">
        <f>IF(N152="sníž. přenesená",J152,0)</f>
        <v>0</v>
      </c>
      <c r="BI152" s="157">
        <f>IF(N152="nulová",J152,0)</f>
        <v>0</v>
      </c>
      <c r="BJ152" s="16" t="s">
        <v>81</v>
      </c>
      <c r="BK152" s="157">
        <f>ROUND(I152*H152,2)</f>
        <v>0</v>
      </c>
      <c r="BL152" s="16" t="s">
        <v>98</v>
      </c>
      <c r="BM152" s="156" t="s">
        <v>218</v>
      </c>
    </row>
    <row r="153" spans="2:47" s="1" customFormat="1" ht="409.5">
      <c r="B153" s="31"/>
      <c r="D153" s="158" t="s">
        <v>145</v>
      </c>
      <c r="F153" s="175" t="s">
        <v>219</v>
      </c>
      <c r="I153" s="92"/>
      <c r="L153" s="31"/>
      <c r="M153" s="160"/>
      <c r="T153" s="52"/>
      <c r="AT153" s="16" t="s">
        <v>145</v>
      </c>
      <c r="AU153" s="16" t="s">
        <v>83</v>
      </c>
    </row>
    <row r="154" spans="2:51" s="12" customFormat="1" ht="12">
      <c r="B154" s="161"/>
      <c r="D154" s="158" t="s">
        <v>147</v>
      </c>
      <c r="E154" s="162" t="s">
        <v>3</v>
      </c>
      <c r="F154" s="163" t="s">
        <v>850</v>
      </c>
      <c r="H154" s="164">
        <v>32</v>
      </c>
      <c r="I154" s="165"/>
      <c r="L154" s="161"/>
      <c r="M154" s="166"/>
      <c r="T154" s="167"/>
      <c r="AT154" s="162" t="s">
        <v>147</v>
      </c>
      <c r="AU154" s="162" t="s">
        <v>83</v>
      </c>
      <c r="AV154" s="12" t="s">
        <v>83</v>
      </c>
      <c r="AW154" s="12" t="s">
        <v>36</v>
      </c>
      <c r="AX154" s="12" t="s">
        <v>74</v>
      </c>
      <c r="AY154" s="162" t="s">
        <v>137</v>
      </c>
    </row>
    <row r="155" spans="2:51" s="12" customFormat="1" ht="12">
      <c r="B155" s="161"/>
      <c r="D155" s="158" t="s">
        <v>147</v>
      </c>
      <c r="E155" s="162" t="s">
        <v>3</v>
      </c>
      <c r="F155" s="163" t="s">
        <v>851</v>
      </c>
      <c r="H155" s="164">
        <v>-3.2</v>
      </c>
      <c r="I155" s="165"/>
      <c r="L155" s="161"/>
      <c r="M155" s="166"/>
      <c r="T155" s="167"/>
      <c r="AT155" s="162" t="s">
        <v>147</v>
      </c>
      <c r="AU155" s="162" t="s">
        <v>83</v>
      </c>
      <c r="AV155" s="12" t="s">
        <v>83</v>
      </c>
      <c r="AW155" s="12" t="s">
        <v>36</v>
      </c>
      <c r="AX155" s="12" t="s">
        <v>74</v>
      </c>
      <c r="AY155" s="162" t="s">
        <v>137</v>
      </c>
    </row>
    <row r="156" spans="2:51" s="12" customFormat="1" ht="12">
      <c r="B156" s="161"/>
      <c r="D156" s="158" t="s">
        <v>147</v>
      </c>
      <c r="E156" s="162" t="s">
        <v>3</v>
      </c>
      <c r="F156" s="163" t="s">
        <v>852</v>
      </c>
      <c r="H156" s="164">
        <v>-8</v>
      </c>
      <c r="I156" s="165"/>
      <c r="L156" s="161"/>
      <c r="M156" s="166"/>
      <c r="T156" s="167"/>
      <c r="AT156" s="162" t="s">
        <v>147</v>
      </c>
      <c r="AU156" s="162" t="s">
        <v>83</v>
      </c>
      <c r="AV156" s="12" t="s">
        <v>83</v>
      </c>
      <c r="AW156" s="12" t="s">
        <v>36</v>
      </c>
      <c r="AX156" s="12" t="s">
        <v>74</v>
      </c>
      <c r="AY156" s="162" t="s">
        <v>137</v>
      </c>
    </row>
    <row r="157" spans="2:51" s="13" customFormat="1" ht="12">
      <c r="B157" s="168"/>
      <c r="D157" s="158" t="s">
        <v>147</v>
      </c>
      <c r="E157" s="169" t="s">
        <v>3</v>
      </c>
      <c r="F157" s="170" t="s">
        <v>205</v>
      </c>
      <c r="H157" s="171">
        <v>20.8</v>
      </c>
      <c r="I157" s="172"/>
      <c r="L157" s="168"/>
      <c r="M157" s="173"/>
      <c r="T157" s="174"/>
      <c r="AT157" s="169" t="s">
        <v>147</v>
      </c>
      <c r="AU157" s="169" t="s">
        <v>83</v>
      </c>
      <c r="AV157" s="13" t="s">
        <v>98</v>
      </c>
      <c r="AW157" s="13" t="s">
        <v>36</v>
      </c>
      <c r="AX157" s="13" t="s">
        <v>81</v>
      </c>
      <c r="AY157" s="169" t="s">
        <v>137</v>
      </c>
    </row>
    <row r="158" spans="2:65" s="1" customFormat="1" ht="60" customHeight="1">
      <c r="B158" s="144"/>
      <c r="C158" s="145" t="s">
        <v>229</v>
      </c>
      <c r="D158" s="145" t="s">
        <v>139</v>
      </c>
      <c r="E158" s="146" t="s">
        <v>224</v>
      </c>
      <c r="F158" s="147" t="s">
        <v>225</v>
      </c>
      <c r="G158" s="148" t="s">
        <v>142</v>
      </c>
      <c r="H158" s="149">
        <v>8</v>
      </c>
      <c r="I158" s="150"/>
      <c r="J158" s="151">
        <f>ROUND(I158*H158,2)</f>
        <v>0</v>
      </c>
      <c r="K158" s="147" t="s">
        <v>143</v>
      </c>
      <c r="L158" s="31"/>
      <c r="M158" s="152" t="s">
        <v>3</v>
      </c>
      <c r="N158" s="153" t="s">
        <v>45</v>
      </c>
      <c r="P158" s="154">
        <f>O158*H158</f>
        <v>0</v>
      </c>
      <c r="Q158" s="154">
        <v>0</v>
      </c>
      <c r="R158" s="154">
        <f>Q158*H158</f>
        <v>0</v>
      </c>
      <c r="S158" s="154">
        <v>0</v>
      </c>
      <c r="T158" s="155">
        <f>S158*H158</f>
        <v>0</v>
      </c>
      <c r="AR158" s="156" t="s">
        <v>98</v>
      </c>
      <c r="AT158" s="156" t="s">
        <v>139</v>
      </c>
      <c r="AU158" s="156" t="s">
        <v>83</v>
      </c>
      <c r="AY158" s="16" t="s">
        <v>137</v>
      </c>
      <c r="BE158" s="157">
        <f>IF(N158="základní",J158,0)</f>
        <v>0</v>
      </c>
      <c r="BF158" s="157">
        <f>IF(N158="snížená",J158,0)</f>
        <v>0</v>
      </c>
      <c r="BG158" s="157">
        <f>IF(N158="zákl. přenesená",J158,0)</f>
        <v>0</v>
      </c>
      <c r="BH158" s="157">
        <f>IF(N158="sníž. přenesená",J158,0)</f>
        <v>0</v>
      </c>
      <c r="BI158" s="157">
        <f>IF(N158="nulová",J158,0)</f>
        <v>0</v>
      </c>
      <c r="BJ158" s="16" t="s">
        <v>81</v>
      </c>
      <c r="BK158" s="157">
        <f>ROUND(I158*H158,2)</f>
        <v>0</v>
      </c>
      <c r="BL158" s="16" t="s">
        <v>98</v>
      </c>
      <c r="BM158" s="156" t="s">
        <v>226</v>
      </c>
    </row>
    <row r="159" spans="2:47" s="1" customFormat="1" ht="136.5">
      <c r="B159" s="31"/>
      <c r="D159" s="158" t="s">
        <v>145</v>
      </c>
      <c r="F159" s="159" t="s">
        <v>227</v>
      </c>
      <c r="I159" s="92"/>
      <c r="L159" s="31"/>
      <c r="M159" s="160"/>
      <c r="T159" s="52"/>
      <c r="AT159" s="16" t="s">
        <v>145</v>
      </c>
      <c r="AU159" s="16" t="s">
        <v>83</v>
      </c>
    </row>
    <row r="160" spans="2:51" s="12" customFormat="1" ht="12">
      <c r="B160" s="161"/>
      <c r="D160" s="158" t="s">
        <v>147</v>
      </c>
      <c r="E160" s="162" t="s">
        <v>3</v>
      </c>
      <c r="F160" s="163" t="s">
        <v>853</v>
      </c>
      <c r="H160" s="164">
        <v>8</v>
      </c>
      <c r="I160" s="165"/>
      <c r="L160" s="161"/>
      <c r="M160" s="166"/>
      <c r="T160" s="167"/>
      <c r="AT160" s="162" t="s">
        <v>147</v>
      </c>
      <c r="AU160" s="162" t="s">
        <v>83</v>
      </c>
      <c r="AV160" s="12" t="s">
        <v>83</v>
      </c>
      <c r="AW160" s="12" t="s">
        <v>36</v>
      </c>
      <c r="AX160" s="12" t="s">
        <v>81</v>
      </c>
      <c r="AY160" s="162" t="s">
        <v>137</v>
      </c>
    </row>
    <row r="161" spans="2:65" s="1" customFormat="1" ht="16.5" customHeight="1">
      <c r="B161" s="144"/>
      <c r="C161" s="176" t="s">
        <v>236</v>
      </c>
      <c r="D161" s="176" t="s">
        <v>230</v>
      </c>
      <c r="E161" s="177" t="s">
        <v>231</v>
      </c>
      <c r="F161" s="178" t="s">
        <v>232</v>
      </c>
      <c r="G161" s="179" t="s">
        <v>233</v>
      </c>
      <c r="H161" s="180">
        <v>16</v>
      </c>
      <c r="I161" s="181"/>
      <c r="J161" s="182">
        <f>ROUND(I161*H161,2)</f>
        <v>0</v>
      </c>
      <c r="K161" s="178" t="s">
        <v>143</v>
      </c>
      <c r="L161" s="183"/>
      <c r="M161" s="184" t="s">
        <v>3</v>
      </c>
      <c r="N161" s="185" t="s">
        <v>45</v>
      </c>
      <c r="P161" s="154">
        <f>O161*H161</f>
        <v>0</v>
      </c>
      <c r="Q161" s="154">
        <v>1</v>
      </c>
      <c r="R161" s="154">
        <f>Q161*H161</f>
        <v>16</v>
      </c>
      <c r="S161" s="154">
        <v>0</v>
      </c>
      <c r="T161" s="155">
        <f>S161*H161</f>
        <v>0</v>
      </c>
      <c r="AR161" s="156" t="s">
        <v>177</v>
      </c>
      <c r="AT161" s="156" t="s">
        <v>230</v>
      </c>
      <c r="AU161" s="156" t="s">
        <v>83</v>
      </c>
      <c r="AY161" s="16" t="s">
        <v>137</v>
      </c>
      <c r="BE161" s="157">
        <f>IF(N161="základní",J161,0)</f>
        <v>0</v>
      </c>
      <c r="BF161" s="157">
        <f>IF(N161="snížená",J161,0)</f>
        <v>0</v>
      </c>
      <c r="BG161" s="157">
        <f>IF(N161="zákl. přenesená",J161,0)</f>
        <v>0</v>
      </c>
      <c r="BH161" s="157">
        <f>IF(N161="sníž. přenesená",J161,0)</f>
        <v>0</v>
      </c>
      <c r="BI161" s="157">
        <f>IF(N161="nulová",J161,0)</f>
        <v>0</v>
      </c>
      <c r="BJ161" s="16" t="s">
        <v>81</v>
      </c>
      <c r="BK161" s="157">
        <f>ROUND(I161*H161,2)</f>
        <v>0</v>
      </c>
      <c r="BL161" s="16" t="s">
        <v>98</v>
      </c>
      <c r="BM161" s="156" t="s">
        <v>234</v>
      </c>
    </row>
    <row r="162" spans="2:51" s="12" customFormat="1" ht="12">
      <c r="B162" s="161"/>
      <c r="D162" s="158" t="s">
        <v>147</v>
      </c>
      <c r="F162" s="163" t="s">
        <v>854</v>
      </c>
      <c r="H162" s="164">
        <v>16</v>
      </c>
      <c r="I162" s="165"/>
      <c r="L162" s="161"/>
      <c r="M162" s="166"/>
      <c r="T162" s="167"/>
      <c r="AT162" s="162" t="s">
        <v>147</v>
      </c>
      <c r="AU162" s="162" t="s">
        <v>83</v>
      </c>
      <c r="AV162" s="12" t="s">
        <v>83</v>
      </c>
      <c r="AW162" s="12" t="s">
        <v>4</v>
      </c>
      <c r="AX162" s="12" t="s">
        <v>81</v>
      </c>
      <c r="AY162" s="162" t="s">
        <v>137</v>
      </c>
    </row>
    <row r="163" spans="2:65" s="1" customFormat="1" ht="36" customHeight="1">
      <c r="B163" s="144"/>
      <c r="C163" s="145" t="s">
        <v>242</v>
      </c>
      <c r="D163" s="145" t="s">
        <v>139</v>
      </c>
      <c r="E163" s="146" t="s">
        <v>237</v>
      </c>
      <c r="F163" s="147" t="s">
        <v>238</v>
      </c>
      <c r="G163" s="148" t="s">
        <v>180</v>
      </c>
      <c r="H163" s="149">
        <v>24</v>
      </c>
      <c r="I163" s="150"/>
      <c r="J163" s="151">
        <f>ROUND(I163*H163,2)</f>
        <v>0</v>
      </c>
      <c r="K163" s="147" t="s">
        <v>143</v>
      </c>
      <c r="L163" s="31"/>
      <c r="M163" s="152" t="s">
        <v>3</v>
      </c>
      <c r="N163" s="153" t="s">
        <v>45</v>
      </c>
      <c r="P163" s="154">
        <f>O163*H163</f>
        <v>0</v>
      </c>
      <c r="Q163" s="154">
        <v>0</v>
      </c>
      <c r="R163" s="154">
        <f>Q163*H163</f>
        <v>0</v>
      </c>
      <c r="S163" s="154">
        <v>0</v>
      </c>
      <c r="T163" s="155">
        <f>S163*H163</f>
        <v>0</v>
      </c>
      <c r="AR163" s="156" t="s">
        <v>98</v>
      </c>
      <c r="AT163" s="156" t="s">
        <v>139</v>
      </c>
      <c r="AU163" s="156" t="s">
        <v>83</v>
      </c>
      <c r="AY163" s="16" t="s">
        <v>137</v>
      </c>
      <c r="BE163" s="157">
        <f>IF(N163="základní",J163,0)</f>
        <v>0</v>
      </c>
      <c r="BF163" s="157">
        <f>IF(N163="snížená",J163,0)</f>
        <v>0</v>
      </c>
      <c r="BG163" s="157">
        <f>IF(N163="zákl. přenesená",J163,0)</f>
        <v>0</v>
      </c>
      <c r="BH163" s="157">
        <f>IF(N163="sníž. přenesená",J163,0)</f>
        <v>0</v>
      </c>
      <c r="BI163" s="157">
        <f>IF(N163="nulová",J163,0)</f>
        <v>0</v>
      </c>
      <c r="BJ163" s="16" t="s">
        <v>81</v>
      </c>
      <c r="BK163" s="157">
        <f>ROUND(I163*H163,2)</f>
        <v>0</v>
      </c>
      <c r="BL163" s="16" t="s">
        <v>98</v>
      </c>
      <c r="BM163" s="156" t="s">
        <v>804</v>
      </c>
    </row>
    <row r="164" spans="2:47" s="1" customFormat="1" ht="146.25">
      <c r="B164" s="31"/>
      <c r="D164" s="158" t="s">
        <v>145</v>
      </c>
      <c r="F164" s="159" t="s">
        <v>240</v>
      </c>
      <c r="I164" s="92"/>
      <c r="L164" s="31"/>
      <c r="M164" s="160"/>
      <c r="T164" s="52"/>
      <c r="AT164" s="16" t="s">
        <v>145</v>
      </c>
      <c r="AU164" s="16" t="s">
        <v>83</v>
      </c>
    </row>
    <row r="165" spans="2:51" s="12" customFormat="1" ht="12">
      <c r="B165" s="161"/>
      <c r="D165" s="158" t="s">
        <v>147</v>
      </c>
      <c r="E165" s="162" t="s">
        <v>3</v>
      </c>
      <c r="F165" s="163" t="s">
        <v>855</v>
      </c>
      <c r="H165" s="164">
        <v>24</v>
      </c>
      <c r="I165" s="165"/>
      <c r="L165" s="161"/>
      <c r="M165" s="166"/>
      <c r="T165" s="167"/>
      <c r="AT165" s="162" t="s">
        <v>147</v>
      </c>
      <c r="AU165" s="162" t="s">
        <v>83</v>
      </c>
      <c r="AV165" s="12" t="s">
        <v>83</v>
      </c>
      <c r="AW165" s="12" t="s">
        <v>36</v>
      </c>
      <c r="AX165" s="12" t="s">
        <v>81</v>
      </c>
      <c r="AY165" s="162" t="s">
        <v>137</v>
      </c>
    </row>
    <row r="166" spans="2:65" s="1" customFormat="1" ht="36" customHeight="1">
      <c r="B166" s="144"/>
      <c r="C166" s="145" t="s">
        <v>247</v>
      </c>
      <c r="D166" s="145" t="s">
        <v>139</v>
      </c>
      <c r="E166" s="146" t="s">
        <v>243</v>
      </c>
      <c r="F166" s="147" t="s">
        <v>244</v>
      </c>
      <c r="G166" s="148" t="s">
        <v>180</v>
      </c>
      <c r="H166" s="149">
        <v>24</v>
      </c>
      <c r="I166" s="150"/>
      <c r="J166" s="151">
        <f>ROUND(I166*H166,2)</f>
        <v>0</v>
      </c>
      <c r="K166" s="147" t="s">
        <v>143</v>
      </c>
      <c r="L166" s="31"/>
      <c r="M166" s="152" t="s">
        <v>3</v>
      </c>
      <c r="N166" s="153" t="s">
        <v>45</v>
      </c>
      <c r="P166" s="154">
        <f>O166*H166</f>
        <v>0</v>
      </c>
      <c r="Q166" s="154">
        <v>0</v>
      </c>
      <c r="R166" s="154">
        <f>Q166*H166</f>
        <v>0</v>
      </c>
      <c r="S166" s="154">
        <v>0</v>
      </c>
      <c r="T166" s="155">
        <f>S166*H166</f>
        <v>0</v>
      </c>
      <c r="AR166" s="156" t="s">
        <v>98</v>
      </c>
      <c r="AT166" s="156" t="s">
        <v>139</v>
      </c>
      <c r="AU166" s="156" t="s">
        <v>83</v>
      </c>
      <c r="AY166" s="16" t="s">
        <v>137</v>
      </c>
      <c r="BE166" s="157">
        <f>IF(N166="základní",J166,0)</f>
        <v>0</v>
      </c>
      <c r="BF166" s="157">
        <f>IF(N166="snížená",J166,0)</f>
        <v>0</v>
      </c>
      <c r="BG166" s="157">
        <f>IF(N166="zákl. přenesená",J166,0)</f>
        <v>0</v>
      </c>
      <c r="BH166" s="157">
        <f>IF(N166="sníž. přenesená",J166,0)</f>
        <v>0</v>
      </c>
      <c r="BI166" s="157">
        <f>IF(N166="nulová",J166,0)</f>
        <v>0</v>
      </c>
      <c r="BJ166" s="16" t="s">
        <v>81</v>
      </c>
      <c r="BK166" s="157">
        <f>ROUND(I166*H166,2)</f>
        <v>0</v>
      </c>
      <c r="BL166" s="16" t="s">
        <v>98</v>
      </c>
      <c r="BM166" s="156" t="s">
        <v>806</v>
      </c>
    </row>
    <row r="167" spans="2:47" s="1" customFormat="1" ht="156">
      <c r="B167" s="31"/>
      <c r="D167" s="158" t="s">
        <v>145</v>
      </c>
      <c r="F167" s="159" t="s">
        <v>246</v>
      </c>
      <c r="I167" s="92"/>
      <c r="L167" s="31"/>
      <c r="M167" s="160"/>
      <c r="T167" s="52"/>
      <c r="AT167" s="16" t="s">
        <v>145</v>
      </c>
      <c r="AU167" s="16" t="s">
        <v>83</v>
      </c>
    </row>
    <row r="168" spans="2:51" s="12" customFormat="1" ht="12">
      <c r="B168" s="161"/>
      <c r="D168" s="158" t="s">
        <v>147</v>
      </c>
      <c r="E168" s="162" t="s">
        <v>3</v>
      </c>
      <c r="F168" s="163" t="s">
        <v>855</v>
      </c>
      <c r="H168" s="164">
        <v>24</v>
      </c>
      <c r="I168" s="165"/>
      <c r="L168" s="161"/>
      <c r="M168" s="166"/>
      <c r="T168" s="167"/>
      <c r="AT168" s="162" t="s">
        <v>147</v>
      </c>
      <c r="AU168" s="162" t="s">
        <v>83</v>
      </c>
      <c r="AV168" s="12" t="s">
        <v>83</v>
      </c>
      <c r="AW168" s="12" t="s">
        <v>36</v>
      </c>
      <c r="AX168" s="12" t="s">
        <v>81</v>
      </c>
      <c r="AY168" s="162" t="s">
        <v>137</v>
      </c>
    </row>
    <row r="169" spans="2:65" s="1" customFormat="1" ht="16.5" customHeight="1">
      <c r="B169" s="144"/>
      <c r="C169" s="176" t="s">
        <v>8</v>
      </c>
      <c r="D169" s="176" t="s">
        <v>230</v>
      </c>
      <c r="E169" s="177" t="s">
        <v>248</v>
      </c>
      <c r="F169" s="178" t="s">
        <v>249</v>
      </c>
      <c r="G169" s="179" t="s">
        <v>250</v>
      </c>
      <c r="H169" s="180">
        <v>0.6</v>
      </c>
      <c r="I169" s="181"/>
      <c r="J169" s="182">
        <f>ROUND(I169*H169,2)</f>
        <v>0</v>
      </c>
      <c r="K169" s="178" t="s">
        <v>143</v>
      </c>
      <c r="L169" s="183"/>
      <c r="M169" s="184" t="s">
        <v>3</v>
      </c>
      <c r="N169" s="185" t="s">
        <v>45</v>
      </c>
      <c r="P169" s="154">
        <f>O169*H169</f>
        <v>0</v>
      </c>
      <c r="Q169" s="154">
        <v>0.001</v>
      </c>
      <c r="R169" s="154">
        <f>Q169*H169</f>
        <v>0.0006</v>
      </c>
      <c r="S169" s="154">
        <v>0</v>
      </c>
      <c r="T169" s="155">
        <f>S169*H169</f>
        <v>0</v>
      </c>
      <c r="AR169" s="156" t="s">
        <v>177</v>
      </c>
      <c r="AT169" s="156" t="s">
        <v>230</v>
      </c>
      <c r="AU169" s="156" t="s">
        <v>83</v>
      </c>
      <c r="AY169" s="16" t="s">
        <v>137</v>
      </c>
      <c r="BE169" s="157">
        <f>IF(N169="základní",J169,0)</f>
        <v>0</v>
      </c>
      <c r="BF169" s="157">
        <f>IF(N169="snížená",J169,0)</f>
        <v>0</v>
      </c>
      <c r="BG169" s="157">
        <f>IF(N169="zákl. přenesená",J169,0)</f>
        <v>0</v>
      </c>
      <c r="BH169" s="157">
        <f>IF(N169="sníž. přenesená",J169,0)</f>
        <v>0</v>
      </c>
      <c r="BI169" s="157">
        <f>IF(N169="nulová",J169,0)</f>
        <v>0</v>
      </c>
      <c r="BJ169" s="16" t="s">
        <v>81</v>
      </c>
      <c r="BK169" s="157">
        <f>ROUND(I169*H169,2)</f>
        <v>0</v>
      </c>
      <c r="BL169" s="16" t="s">
        <v>98</v>
      </c>
      <c r="BM169" s="156" t="s">
        <v>807</v>
      </c>
    </row>
    <row r="170" spans="2:51" s="12" customFormat="1" ht="12">
      <c r="B170" s="161"/>
      <c r="D170" s="158" t="s">
        <v>147</v>
      </c>
      <c r="F170" s="163" t="s">
        <v>856</v>
      </c>
      <c r="H170" s="164">
        <v>0.6</v>
      </c>
      <c r="I170" s="165"/>
      <c r="L170" s="161"/>
      <c r="M170" s="166"/>
      <c r="T170" s="167"/>
      <c r="AT170" s="162" t="s">
        <v>147</v>
      </c>
      <c r="AU170" s="162" t="s">
        <v>83</v>
      </c>
      <c r="AV170" s="12" t="s">
        <v>83</v>
      </c>
      <c r="AW170" s="12" t="s">
        <v>4</v>
      </c>
      <c r="AX170" s="12" t="s">
        <v>81</v>
      </c>
      <c r="AY170" s="162" t="s">
        <v>137</v>
      </c>
    </row>
    <row r="171" spans="2:63" s="11" customFormat="1" ht="22.9" customHeight="1">
      <c r="B171" s="132"/>
      <c r="D171" s="133" t="s">
        <v>73</v>
      </c>
      <c r="E171" s="142" t="s">
        <v>98</v>
      </c>
      <c r="F171" s="142" t="s">
        <v>253</v>
      </c>
      <c r="I171" s="135"/>
      <c r="J171" s="143">
        <f>BK171</f>
        <v>0</v>
      </c>
      <c r="L171" s="132"/>
      <c r="M171" s="137"/>
      <c r="P171" s="138">
        <f>SUM(P172:P174)</f>
        <v>0</v>
      </c>
      <c r="R171" s="138">
        <f>SUM(R172:R174)</f>
        <v>0</v>
      </c>
      <c r="T171" s="139">
        <f>SUM(T172:T174)</f>
        <v>0</v>
      </c>
      <c r="AR171" s="133" t="s">
        <v>81</v>
      </c>
      <c r="AT171" s="140" t="s">
        <v>73</v>
      </c>
      <c r="AU171" s="140" t="s">
        <v>81</v>
      </c>
      <c r="AY171" s="133" t="s">
        <v>137</v>
      </c>
      <c r="BK171" s="141">
        <f>SUM(BK172:BK174)</f>
        <v>0</v>
      </c>
    </row>
    <row r="172" spans="2:65" s="1" customFormat="1" ht="24" customHeight="1">
      <c r="B172" s="144"/>
      <c r="C172" s="145" t="s">
        <v>260</v>
      </c>
      <c r="D172" s="145" t="s">
        <v>139</v>
      </c>
      <c r="E172" s="146" t="s">
        <v>254</v>
      </c>
      <c r="F172" s="147" t="s">
        <v>255</v>
      </c>
      <c r="G172" s="148" t="s">
        <v>142</v>
      </c>
      <c r="H172" s="149">
        <v>3.2</v>
      </c>
      <c r="I172" s="150"/>
      <c r="J172" s="151">
        <f>ROUND(I172*H172,2)</f>
        <v>0</v>
      </c>
      <c r="K172" s="147" t="s">
        <v>143</v>
      </c>
      <c r="L172" s="31"/>
      <c r="M172" s="152" t="s">
        <v>3</v>
      </c>
      <c r="N172" s="153" t="s">
        <v>45</v>
      </c>
      <c r="P172" s="154">
        <f>O172*H172</f>
        <v>0</v>
      </c>
      <c r="Q172" s="154">
        <v>0</v>
      </c>
      <c r="R172" s="154">
        <f>Q172*H172</f>
        <v>0</v>
      </c>
      <c r="S172" s="154">
        <v>0</v>
      </c>
      <c r="T172" s="155">
        <f>S172*H172</f>
        <v>0</v>
      </c>
      <c r="AR172" s="156" t="s">
        <v>98</v>
      </c>
      <c r="AT172" s="156" t="s">
        <v>139</v>
      </c>
      <c r="AU172" s="156" t="s">
        <v>83</v>
      </c>
      <c r="AY172" s="16" t="s">
        <v>137</v>
      </c>
      <c r="BE172" s="157">
        <f>IF(N172="základní",J172,0)</f>
        <v>0</v>
      </c>
      <c r="BF172" s="157">
        <f>IF(N172="snížená",J172,0)</f>
        <v>0</v>
      </c>
      <c r="BG172" s="157">
        <f>IF(N172="zákl. přenesená",J172,0)</f>
        <v>0</v>
      </c>
      <c r="BH172" s="157">
        <f>IF(N172="sníž. přenesená",J172,0)</f>
        <v>0</v>
      </c>
      <c r="BI172" s="157">
        <f>IF(N172="nulová",J172,0)</f>
        <v>0</v>
      </c>
      <c r="BJ172" s="16" t="s">
        <v>81</v>
      </c>
      <c r="BK172" s="157">
        <f>ROUND(I172*H172,2)</f>
        <v>0</v>
      </c>
      <c r="BL172" s="16" t="s">
        <v>98</v>
      </c>
      <c r="BM172" s="156" t="s">
        <v>256</v>
      </c>
    </row>
    <row r="173" spans="2:47" s="1" customFormat="1" ht="58.5">
      <c r="B173" s="31"/>
      <c r="D173" s="158" t="s">
        <v>145</v>
      </c>
      <c r="F173" s="159" t="s">
        <v>257</v>
      </c>
      <c r="I173" s="92"/>
      <c r="L173" s="31"/>
      <c r="M173" s="160"/>
      <c r="T173" s="52"/>
      <c r="AT173" s="16" t="s">
        <v>145</v>
      </c>
      <c r="AU173" s="16" t="s">
        <v>83</v>
      </c>
    </row>
    <row r="174" spans="2:51" s="12" customFormat="1" ht="12">
      <c r="B174" s="161"/>
      <c r="D174" s="158" t="s">
        <v>147</v>
      </c>
      <c r="E174" s="162" t="s">
        <v>3</v>
      </c>
      <c r="F174" s="163" t="s">
        <v>857</v>
      </c>
      <c r="H174" s="164">
        <v>3.2</v>
      </c>
      <c r="I174" s="165"/>
      <c r="L174" s="161"/>
      <c r="M174" s="166"/>
      <c r="T174" s="167"/>
      <c r="AT174" s="162" t="s">
        <v>147</v>
      </c>
      <c r="AU174" s="162" t="s">
        <v>83</v>
      </c>
      <c r="AV174" s="12" t="s">
        <v>83</v>
      </c>
      <c r="AW174" s="12" t="s">
        <v>36</v>
      </c>
      <c r="AX174" s="12" t="s">
        <v>81</v>
      </c>
      <c r="AY174" s="162" t="s">
        <v>137</v>
      </c>
    </row>
    <row r="175" spans="2:63" s="11" customFormat="1" ht="22.9" customHeight="1">
      <c r="B175" s="132"/>
      <c r="D175" s="133" t="s">
        <v>73</v>
      </c>
      <c r="E175" s="142" t="s">
        <v>100</v>
      </c>
      <c r="F175" s="142" t="s">
        <v>472</v>
      </c>
      <c r="I175" s="135"/>
      <c r="J175" s="143">
        <f>BK175</f>
        <v>0</v>
      </c>
      <c r="L175" s="132"/>
      <c r="M175" s="137"/>
      <c r="P175" s="138">
        <f>SUM(P176:P181)</f>
        <v>0</v>
      </c>
      <c r="R175" s="138">
        <f>SUM(R176:R181)</f>
        <v>1.8202</v>
      </c>
      <c r="T175" s="139">
        <f>SUM(T176:T181)</f>
        <v>0</v>
      </c>
      <c r="AR175" s="133" t="s">
        <v>81</v>
      </c>
      <c r="AT175" s="140" t="s">
        <v>73</v>
      </c>
      <c r="AU175" s="140" t="s">
        <v>81</v>
      </c>
      <c r="AY175" s="133" t="s">
        <v>137</v>
      </c>
      <c r="BK175" s="141">
        <f>SUM(BK176:BK181)</f>
        <v>0</v>
      </c>
    </row>
    <row r="176" spans="2:65" s="1" customFormat="1" ht="36" customHeight="1">
      <c r="B176" s="144"/>
      <c r="C176" s="145" t="s">
        <v>267</v>
      </c>
      <c r="D176" s="145" t="s">
        <v>139</v>
      </c>
      <c r="E176" s="146" t="s">
        <v>545</v>
      </c>
      <c r="F176" s="147" t="s">
        <v>546</v>
      </c>
      <c r="G176" s="148" t="s">
        <v>180</v>
      </c>
      <c r="H176" s="149">
        <v>4</v>
      </c>
      <c r="I176" s="150"/>
      <c r="J176" s="151">
        <f>ROUND(I176*H176,2)</f>
        <v>0</v>
      </c>
      <c r="K176" s="147" t="s">
        <v>143</v>
      </c>
      <c r="L176" s="31"/>
      <c r="M176" s="152" t="s">
        <v>3</v>
      </c>
      <c r="N176" s="153" t="s">
        <v>45</v>
      </c>
      <c r="P176" s="154">
        <f>O176*H176</f>
        <v>0</v>
      </c>
      <c r="Q176" s="154">
        <v>0.3708</v>
      </c>
      <c r="R176" s="154">
        <f>Q176*H176</f>
        <v>1.4832</v>
      </c>
      <c r="S176" s="154">
        <v>0</v>
      </c>
      <c r="T176" s="155">
        <f>S176*H176</f>
        <v>0</v>
      </c>
      <c r="AR176" s="156" t="s">
        <v>98</v>
      </c>
      <c r="AT176" s="156" t="s">
        <v>139</v>
      </c>
      <c r="AU176" s="156" t="s">
        <v>83</v>
      </c>
      <c r="AY176" s="16" t="s">
        <v>137</v>
      </c>
      <c r="BE176" s="157">
        <f>IF(N176="základní",J176,0)</f>
        <v>0</v>
      </c>
      <c r="BF176" s="157">
        <f>IF(N176="snížená",J176,0)</f>
        <v>0</v>
      </c>
      <c r="BG176" s="157">
        <f>IF(N176="zákl. přenesená",J176,0)</f>
        <v>0</v>
      </c>
      <c r="BH176" s="157">
        <f>IF(N176="sníž. přenesená",J176,0)</f>
        <v>0</v>
      </c>
      <c r="BI176" s="157">
        <f>IF(N176="nulová",J176,0)</f>
        <v>0</v>
      </c>
      <c r="BJ176" s="16" t="s">
        <v>81</v>
      </c>
      <c r="BK176" s="157">
        <f>ROUND(I176*H176,2)</f>
        <v>0</v>
      </c>
      <c r="BL176" s="16" t="s">
        <v>98</v>
      </c>
      <c r="BM176" s="156" t="s">
        <v>547</v>
      </c>
    </row>
    <row r="177" spans="2:47" s="1" customFormat="1" ht="97.5">
      <c r="B177" s="31"/>
      <c r="D177" s="158" t="s">
        <v>145</v>
      </c>
      <c r="F177" s="159" t="s">
        <v>548</v>
      </c>
      <c r="I177" s="92"/>
      <c r="L177" s="31"/>
      <c r="M177" s="160"/>
      <c r="T177" s="52"/>
      <c r="AT177" s="16" t="s">
        <v>145</v>
      </c>
      <c r="AU177" s="16" t="s">
        <v>83</v>
      </c>
    </row>
    <row r="178" spans="2:51" s="12" customFormat="1" ht="12">
      <c r="B178" s="161"/>
      <c r="D178" s="158" t="s">
        <v>147</v>
      </c>
      <c r="E178" s="162" t="s">
        <v>3</v>
      </c>
      <c r="F178" s="163" t="s">
        <v>805</v>
      </c>
      <c r="H178" s="164">
        <v>4</v>
      </c>
      <c r="I178" s="165"/>
      <c r="L178" s="161"/>
      <c r="M178" s="166"/>
      <c r="T178" s="167"/>
      <c r="AT178" s="162" t="s">
        <v>147</v>
      </c>
      <c r="AU178" s="162" t="s">
        <v>83</v>
      </c>
      <c r="AV178" s="12" t="s">
        <v>83</v>
      </c>
      <c r="AW178" s="12" t="s">
        <v>36</v>
      </c>
      <c r="AX178" s="12" t="s">
        <v>81</v>
      </c>
      <c r="AY178" s="162" t="s">
        <v>137</v>
      </c>
    </row>
    <row r="179" spans="2:65" s="1" customFormat="1" ht="72" customHeight="1">
      <c r="B179" s="144"/>
      <c r="C179" s="145" t="s">
        <v>271</v>
      </c>
      <c r="D179" s="145" t="s">
        <v>139</v>
      </c>
      <c r="E179" s="146" t="s">
        <v>562</v>
      </c>
      <c r="F179" s="147" t="s">
        <v>563</v>
      </c>
      <c r="G179" s="148" t="s">
        <v>180</v>
      </c>
      <c r="H179" s="149">
        <v>4</v>
      </c>
      <c r="I179" s="150"/>
      <c r="J179" s="151">
        <f>ROUND(I179*H179,2)</f>
        <v>0</v>
      </c>
      <c r="K179" s="147" t="s">
        <v>143</v>
      </c>
      <c r="L179" s="31"/>
      <c r="M179" s="152" t="s">
        <v>3</v>
      </c>
      <c r="N179" s="153" t="s">
        <v>45</v>
      </c>
      <c r="P179" s="154">
        <f>O179*H179</f>
        <v>0</v>
      </c>
      <c r="Q179" s="154">
        <v>0.08425</v>
      </c>
      <c r="R179" s="154">
        <f>Q179*H179</f>
        <v>0.337</v>
      </c>
      <c r="S179" s="154">
        <v>0</v>
      </c>
      <c r="T179" s="155">
        <f>S179*H179</f>
        <v>0</v>
      </c>
      <c r="AR179" s="156" t="s">
        <v>98</v>
      </c>
      <c r="AT179" s="156" t="s">
        <v>139</v>
      </c>
      <c r="AU179" s="156" t="s">
        <v>83</v>
      </c>
      <c r="AY179" s="16" t="s">
        <v>137</v>
      </c>
      <c r="BE179" s="157">
        <f>IF(N179="základní",J179,0)</f>
        <v>0</v>
      </c>
      <c r="BF179" s="157">
        <f>IF(N179="snížená",J179,0)</f>
        <v>0</v>
      </c>
      <c r="BG179" s="157">
        <f>IF(N179="zákl. přenesená",J179,0)</f>
        <v>0</v>
      </c>
      <c r="BH179" s="157">
        <f>IF(N179="sníž. přenesená",J179,0)</f>
        <v>0</v>
      </c>
      <c r="BI179" s="157">
        <f>IF(N179="nulová",J179,0)</f>
        <v>0</v>
      </c>
      <c r="BJ179" s="16" t="s">
        <v>81</v>
      </c>
      <c r="BK179" s="157">
        <f>ROUND(I179*H179,2)</f>
        <v>0</v>
      </c>
      <c r="BL179" s="16" t="s">
        <v>98</v>
      </c>
      <c r="BM179" s="156" t="s">
        <v>812</v>
      </c>
    </row>
    <row r="180" spans="2:47" s="1" customFormat="1" ht="156">
      <c r="B180" s="31"/>
      <c r="D180" s="158" t="s">
        <v>145</v>
      </c>
      <c r="F180" s="159" t="s">
        <v>565</v>
      </c>
      <c r="I180" s="92"/>
      <c r="L180" s="31"/>
      <c r="M180" s="160"/>
      <c r="T180" s="52"/>
      <c r="AT180" s="16" t="s">
        <v>145</v>
      </c>
      <c r="AU180" s="16" t="s">
        <v>83</v>
      </c>
    </row>
    <row r="181" spans="2:51" s="12" customFormat="1" ht="12">
      <c r="B181" s="161"/>
      <c r="D181" s="158" t="s">
        <v>147</v>
      </c>
      <c r="E181" s="162" t="s">
        <v>3</v>
      </c>
      <c r="F181" s="163" t="s">
        <v>805</v>
      </c>
      <c r="H181" s="164">
        <v>4</v>
      </c>
      <c r="I181" s="165"/>
      <c r="L181" s="161"/>
      <c r="M181" s="166"/>
      <c r="T181" s="167"/>
      <c r="AT181" s="162" t="s">
        <v>147</v>
      </c>
      <c r="AU181" s="162" t="s">
        <v>83</v>
      </c>
      <c r="AV181" s="12" t="s">
        <v>83</v>
      </c>
      <c r="AW181" s="12" t="s">
        <v>36</v>
      </c>
      <c r="AX181" s="12" t="s">
        <v>81</v>
      </c>
      <c r="AY181" s="162" t="s">
        <v>137</v>
      </c>
    </row>
    <row r="182" spans="2:63" s="11" customFormat="1" ht="22.9" customHeight="1">
      <c r="B182" s="132"/>
      <c r="D182" s="133" t="s">
        <v>73</v>
      </c>
      <c r="E182" s="142" t="s">
        <v>177</v>
      </c>
      <c r="F182" s="142" t="s">
        <v>259</v>
      </c>
      <c r="I182" s="135"/>
      <c r="J182" s="143">
        <f>BK182</f>
        <v>0</v>
      </c>
      <c r="L182" s="132"/>
      <c r="M182" s="137"/>
      <c r="P182" s="138">
        <f>SUM(P183:P230)</f>
        <v>0</v>
      </c>
      <c r="R182" s="138">
        <f>SUM(R183:R230)</f>
        <v>1.8426339200000001</v>
      </c>
      <c r="T182" s="139">
        <f>SUM(T183:T230)</f>
        <v>0</v>
      </c>
      <c r="AR182" s="133" t="s">
        <v>81</v>
      </c>
      <c r="AT182" s="140" t="s">
        <v>73</v>
      </c>
      <c r="AU182" s="140" t="s">
        <v>81</v>
      </c>
      <c r="AY182" s="133" t="s">
        <v>137</v>
      </c>
      <c r="BK182" s="141">
        <f>SUM(BK183:BK230)</f>
        <v>0</v>
      </c>
    </row>
    <row r="183" spans="2:65" s="1" customFormat="1" ht="36" customHeight="1">
      <c r="B183" s="144"/>
      <c r="C183" s="145" t="s">
        <v>275</v>
      </c>
      <c r="D183" s="145" t="s">
        <v>139</v>
      </c>
      <c r="E183" s="146" t="s">
        <v>261</v>
      </c>
      <c r="F183" s="147" t="s">
        <v>262</v>
      </c>
      <c r="G183" s="148" t="s">
        <v>263</v>
      </c>
      <c r="H183" s="149">
        <v>9</v>
      </c>
      <c r="I183" s="150"/>
      <c r="J183" s="151">
        <f>ROUND(I183*H183,2)</f>
        <v>0</v>
      </c>
      <c r="K183" s="147" t="s">
        <v>143</v>
      </c>
      <c r="L183" s="31"/>
      <c r="M183" s="152" t="s">
        <v>3</v>
      </c>
      <c r="N183" s="153" t="s">
        <v>45</v>
      </c>
      <c r="P183" s="154">
        <f>O183*H183</f>
        <v>0</v>
      </c>
      <c r="Q183" s="154">
        <v>0.00167</v>
      </c>
      <c r="R183" s="154">
        <f>Q183*H183</f>
        <v>0.01503</v>
      </c>
      <c r="S183" s="154">
        <v>0</v>
      </c>
      <c r="T183" s="155">
        <f>S183*H183</f>
        <v>0</v>
      </c>
      <c r="AR183" s="156" t="s">
        <v>98</v>
      </c>
      <c r="AT183" s="156" t="s">
        <v>139</v>
      </c>
      <c r="AU183" s="156" t="s">
        <v>83</v>
      </c>
      <c r="AY183" s="16" t="s">
        <v>137</v>
      </c>
      <c r="BE183" s="157">
        <f>IF(N183="základní",J183,0)</f>
        <v>0</v>
      </c>
      <c r="BF183" s="157">
        <f>IF(N183="snížená",J183,0)</f>
        <v>0</v>
      </c>
      <c r="BG183" s="157">
        <f>IF(N183="zákl. přenesená",J183,0)</f>
        <v>0</v>
      </c>
      <c r="BH183" s="157">
        <f>IF(N183="sníž. přenesená",J183,0)</f>
        <v>0</v>
      </c>
      <c r="BI183" s="157">
        <f>IF(N183="nulová",J183,0)</f>
        <v>0</v>
      </c>
      <c r="BJ183" s="16" t="s">
        <v>81</v>
      </c>
      <c r="BK183" s="157">
        <f>ROUND(I183*H183,2)</f>
        <v>0</v>
      </c>
      <c r="BL183" s="16" t="s">
        <v>98</v>
      </c>
      <c r="BM183" s="156" t="s">
        <v>264</v>
      </c>
    </row>
    <row r="184" spans="2:47" s="1" customFormat="1" ht="87.75">
      <c r="B184" s="31"/>
      <c r="D184" s="158" t="s">
        <v>145</v>
      </c>
      <c r="F184" s="159" t="s">
        <v>265</v>
      </c>
      <c r="I184" s="92"/>
      <c r="L184" s="31"/>
      <c r="M184" s="160"/>
      <c r="T184" s="52"/>
      <c r="AT184" s="16" t="s">
        <v>145</v>
      </c>
      <c r="AU184" s="16" t="s">
        <v>83</v>
      </c>
    </row>
    <row r="185" spans="2:51" s="12" customFormat="1" ht="12">
      <c r="B185" s="161"/>
      <c r="D185" s="158" t="s">
        <v>147</v>
      </c>
      <c r="E185" s="162" t="s">
        <v>3</v>
      </c>
      <c r="F185" s="163" t="s">
        <v>858</v>
      </c>
      <c r="H185" s="164">
        <v>9</v>
      </c>
      <c r="I185" s="165"/>
      <c r="L185" s="161"/>
      <c r="M185" s="166"/>
      <c r="T185" s="167"/>
      <c r="AT185" s="162" t="s">
        <v>147</v>
      </c>
      <c r="AU185" s="162" t="s">
        <v>83</v>
      </c>
      <c r="AV185" s="12" t="s">
        <v>83</v>
      </c>
      <c r="AW185" s="12" t="s">
        <v>36</v>
      </c>
      <c r="AX185" s="12" t="s">
        <v>81</v>
      </c>
      <c r="AY185" s="162" t="s">
        <v>137</v>
      </c>
    </row>
    <row r="186" spans="2:65" s="1" customFormat="1" ht="24" customHeight="1">
      <c r="B186" s="144"/>
      <c r="C186" s="176" t="s">
        <v>279</v>
      </c>
      <c r="D186" s="176" t="s">
        <v>230</v>
      </c>
      <c r="E186" s="177" t="s">
        <v>268</v>
      </c>
      <c r="F186" s="178" t="s">
        <v>269</v>
      </c>
      <c r="G186" s="179" t="s">
        <v>263</v>
      </c>
      <c r="H186" s="180">
        <v>1</v>
      </c>
      <c r="I186" s="181"/>
      <c r="J186" s="182">
        <f aca="true" t="shared" si="0" ref="J186:J192">ROUND(I186*H186,2)</f>
        <v>0</v>
      </c>
      <c r="K186" s="178" t="s">
        <v>143</v>
      </c>
      <c r="L186" s="183"/>
      <c r="M186" s="184" t="s">
        <v>3</v>
      </c>
      <c r="N186" s="185" t="s">
        <v>45</v>
      </c>
      <c r="P186" s="154">
        <f aca="true" t="shared" si="1" ref="P186:P192">O186*H186</f>
        <v>0</v>
      </c>
      <c r="Q186" s="154">
        <v>0.0122</v>
      </c>
      <c r="R186" s="154">
        <f aca="true" t="shared" si="2" ref="R186:R192">Q186*H186</f>
        <v>0.0122</v>
      </c>
      <c r="S186" s="154">
        <v>0</v>
      </c>
      <c r="T186" s="155">
        <f aca="true" t="shared" si="3" ref="T186:T192">S186*H186</f>
        <v>0</v>
      </c>
      <c r="AR186" s="156" t="s">
        <v>177</v>
      </c>
      <c r="AT186" s="156" t="s">
        <v>230</v>
      </c>
      <c r="AU186" s="156" t="s">
        <v>83</v>
      </c>
      <c r="AY186" s="16" t="s">
        <v>137</v>
      </c>
      <c r="BE186" s="157">
        <f aca="true" t="shared" si="4" ref="BE186:BE192">IF(N186="základní",J186,0)</f>
        <v>0</v>
      </c>
      <c r="BF186" s="157">
        <f aca="true" t="shared" si="5" ref="BF186:BF192">IF(N186="snížená",J186,0)</f>
        <v>0</v>
      </c>
      <c r="BG186" s="157">
        <f aca="true" t="shared" si="6" ref="BG186:BG192">IF(N186="zákl. přenesená",J186,0)</f>
        <v>0</v>
      </c>
      <c r="BH186" s="157">
        <f aca="true" t="shared" si="7" ref="BH186:BH192">IF(N186="sníž. přenesená",J186,0)</f>
        <v>0</v>
      </c>
      <c r="BI186" s="157">
        <f aca="true" t="shared" si="8" ref="BI186:BI192">IF(N186="nulová",J186,0)</f>
        <v>0</v>
      </c>
      <c r="BJ186" s="16" t="s">
        <v>81</v>
      </c>
      <c r="BK186" s="157">
        <f aca="true" t="shared" si="9" ref="BK186:BK192">ROUND(I186*H186,2)</f>
        <v>0</v>
      </c>
      <c r="BL186" s="16" t="s">
        <v>98</v>
      </c>
      <c r="BM186" s="156" t="s">
        <v>270</v>
      </c>
    </row>
    <row r="187" spans="2:65" s="1" customFormat="1" ht="24" customHeight="1">
      <c r="B187" s="144"/>
      <c r="C187" s="176" t="s">
        <v>283</v>
      </c>
      <c r="D187" s="176" t="s">
        <v>230</v>
      </c>
      <c r="E187" s="177" t="s">
        <v>484</v>
      </c>
      <c r="F187" s="178" t="s">
        <v>485</v>
      </c>
      <c r="G187" s="179" t="s">
        <v>263</v>
      </c>
      <c r="H187" s="180">
        <v>1</v>
      </c>
      <c r="I187" s="181"/>
      <c r="J187" s="182">
        <f t="shared" si="0"/>
        <v>0</v>
      </c>
      <c r="K187" s="178" t="s">
        <v>143</v>
      </c>
      <c r="L187" s="183"/>
      <c r="M187" s="184" t="s">
        <v>3</v>
      </c>
      <c r="N187" s="185" t="s">
        <v>45</v>
      </c>
      <c r="P187" s="154">
        <f t="shared" si="1"/>
        <v>0</v>
      </c>
      <c r="Q187" s="154">
        <v>0.0111</v>
      </c>
      <c r="R187" s="154">
        <f t="shared" si="2"/>
        <v>0.0111</v>
      </c>
      <c r="S187" s="154">
        <v>0</v>
      </c>
      <c r="T187" s="155">
        <f t="shared" si="3"/>
        <v>0</v>
      </c>
      <c r="AR187" s="156" t="s">
        <v>177</v>
      </c>
      <c r="AT187" s="156" t="s">
        <v>230</v>
      </c>
      <c r="AU187" s="156" t="s">
        <v>83</v>
      </c>
      <c r="AY187" s="16" t="s">
        <v>137</v>
      </c>
      <c r="BE187" s="157">
        <f t="shared" si="4"/>
        <v>0</v>
      </c>
      <c r="BF187" s="157">
        <f t="shared" si="5"/>
        <v>0</v>
      </c>
      <c r="BG187" s="157">
        <f t="shared" si="6"/>
        <v>0</v>
      </c>
      <c r="BH187" s="157">
        <f t="shared" si="7"/>
        <v>0</v>
      </c>
      <c r="BI187" s="157">
        <f t="shared" si="8"/>
        <v>0</v>
      </c>
      <c r="BJ187" s="16" t="s">
        <v>81</v>
      </c>
      <c r="BK187" s="157">
        <f t="shared" si="9"/>
        <v>0</v>
      </c>
      <c r="BL187" s="16" t="s">
        <v>98</v>
      </c>
      <c r="BM187" s="156" t="s">
        <v>813</v>
      </c>
    </row>
    <row r="188" spans="2:65" s="1" customFormat="1" ht="24" customHeight="1">
      <c r="B188" s="144"/>
      <c r="C188" s="176" t="s">
        <v>288</v>
      </c>
      <c r="D188" s="176" t="s">
        <v>230</v>
      </c>
      <c r="E188" s="177" t="s">
        <v>272</v>
      </c>
      <c r="F188" s="178" t="s">
        <v>273</v>
      </c>
      <c r="G188" s="179" t="s">
        <v>263</v>
      </c>
      <c r="H188" s="180">
        <v>1</v>
      </c>
      <c r="I188" s="181"/>
      <c r="J188" s="182">
        <f t="shared" si="0"/>
        <v>0</v>
      </c>
      <c r="K188" s="178" t="s">
        <v>143</v>
      </c>
      <c r="L188" s="183"/>
      <c r="M188" s="184" t="s">
        <v>3</v>
      </c>
      <c r="N188" s="185" t="s">
        <v>45</v>
      </c>
      <c r="P188" s="154">
        <f t="shared" si="1"/>
        <v>0</v>
      </c>
      <c r="Q188" s="154">
        <v>0.05534</v>
      </c>
      <c r="R188" s="154">
        <f t="shared" si="2"/>
        <v>0.05534</v>
      </c>
      <c r="S188" s="154">
        <v>0</v>
      </c>
      <c r="T188" s="155">
        <f t="shared" si="3"/>
        <v>0</v>
      </c>
      <c r="AR188" s="156" t="s">
        <v>177</v>
      </c>
      <c r="AT188" s="156" t="s">
        <v>230</v>
      </c>
      <c r="AU188" s="156" t="s">
        <v>83</v>
      </c>
      <c r="AY188" s="16" t="s">
        <v>137</v>
      </c>
      <c r="BE188" s="157">
        <f t="shared" si="4"/>
        <v>0</v>
      </c>
      <c r="BF188" s="157">
        <f t="shared" si="5"/>
        <v>0</v>
      </c>
      <c r="BG188" s="157">
        <f t="shared" si="6"/>
        <v>0</v>
      </c>
      <c r="BH188" s="157">
        <f t="shared" si="7"/>
        <v>0</v>
      </c>
      <c r="BI188" s="157">
        <f t="shared" si="8"/>
        <v>0</v>
      </c>
      <c r="BJ188" s="16" t="s">
        <v>81</v>
      </c>
      <c r="BK188" s="157">
        <f t="shared" si="9"/>
        <v>0</v>
      </c>
      <c r="BL188" s="16" t="s">
        <v>98</v>
      </c>
      <c r="BM188" s="156" t="s">
        <v>274</v>
      </c>
    </row>
    <row r="189" spans="2:65" s="1" customFormat="1" ht="16.5" customHeight="1">
      <c r="B189" s="144"/>
      <c r="C189" s="176" t="s">
        <v>292</v>
      </c>
      <c r="D189" s="176" t="s">
        <v>230</v>
      </c>
      <c r="E189" s="177" t="s">
        <v>276</v>
      </c>
      <c r="F189" s="178" t="s">
        <v>277</v>
      </c>
      <c r="G189" s="179" t="s">
        <v>263</v>
      </c>
      <c r="H189" s="180">
        <v>3</v>
      </c>
      <c r="I189" s="181"/>
      <c r="J189" s="182">
        <f t="shared" si="0"/>
        <v>0</v>
      </c>
      <c r="K189" s="178" t="s">
        <v>3</v>
      </c>
      <c r="L189" s="183"/>
      <c r="M189" s="184" t="s">
        <v>3</v>
      </c>
      <c r="N189" s="185" t="s">
        <v>45</v>
      </c>
      <c r="P189" s="154">
        <f t="shared" si="1"/>
        <v>0</v>
      </c>
      <c r="Q189" s="154">
        <v>0.0042</v>
      </c>
      <c r="R189" s="154">
        <f t="shared" si="2"/>
        <v>0.0126</v>
      </c>
      <c r="S189" s="154">
        <v>0</v>
      </c>
      <c r="T189" s="155">
        <f t="shared" si="3"/>
        <v>0</v>
      </c>
      <c r="AR189" s="156" t="s">
        <v>177</v>
      </c>
      <c r="AT189" s="156" t="s">
        <v>230</v>
      </c>
      <c r="AU189" s="156" t="s">
        <v>83</v>
      </c>
      <c r="AY189" s="16" t="s">
        <v>137</v>
      </c>
      <c r="BE189" s="157">
        <f t="shared" si="4"/>
        <v>0</v>
      </c>
      <c r="BF189" s="157">
        <f t="shared" si="5"/>
        <v>0</v>
      </c>
      <c r="BG189" s="157">
        <f t="shared" si="6"/>
        <v>0</v>
      </c>
      <c r="BH189" s="157">
        <f t="shared" si="7"/>
        <v>0</v>
      </c>
      <c r="BI189" s="157">
        <f t="shared" si="8"/>
        <v>0</v>
      </c>
      <c r="BJ189" s="16" t="s">
        <v>81</v>
      </c>
      <c r="BK189" s="157">
        <f t="shared" si="9"/>
        <v>0</v>
      </c>
      <c r="BL189" s="16" t="s">
        <v>98</v>
      </c>
      <c r="BM189" s="156" t="s">
        <v>278</v>
      </c>
    </row>
    <row r="190" spans="2:65" s="1" customFormat="1" ht="16.5" customHeight="1">
      <c r="B190" s="144"/>
      <c r="C190" s="176" t="s">
        <v>297</v>
      </c>
      <c r="D190" s="176" t="s">
        <v>230</v>
      </c>
      <c r="E190" s="177" t="s">
        <v>280</v>
      </c>
      <c r="F190" s="178" t="s">
        <v>281</v>
      </c>
      <c r="G190" s="179" t="s">
        <v>263</v>
      </c>
      <c r="H190" s="180">
        <v>2</v>
      </c>
      <c r="I190" s="181"/>
      <c r="J190" s="182">
        <f t="shared" si="0"/>
        <v>0</v>
      </c>
      <c r="K190" s="178" t="s">
        <v>3</v>
      </c>
      <c r="L190" s="183"/>
      <c r="M190" s="184" t="s">
        <v>3</v>
      </c>
      <c r="N190" s="185" t="s">
        <v>45</v>
      </c>
      <c r="P190" s="154">
        <f t="shared" si="1"/>
        <v>0</v>
      </c>
      <c r="Q190" s="154">
        <v>0.00704</v>
      </c>
      <c r="R190" s="154">
        <f t="shared" si="2"/>
        <v>0.01408</v>
      </c>
      <c r="S190" s="154">
        <v>0</v>
      </c>
      <c r="T190" s="155">
        <f t="shared" si="3"/>
        <v>0</v>
      </c>
      <c r="AR190" s="156" t="s">
        <v>177</v>
      </c>
      <c r="AT190" s="156" t="s">
        <v>230</v>
      </c>
      <c r="AU190" s="156" t="s">
        <v>83</v>
      </c>
      <c r="AY190" s="16" t="s">
        <v>137</v>
      </c>
      <c r="BE190" s="157">
        <f t="shared" si="4"/>
        <v>0</v>
      </c>
      <c r="BF190" s="157">
        <f t="shared" si="5"/>
        <v>0</v>
      </c>
      <c r="BG190" s="157">
        <f t="shared" si="6"/>
        <v>0</v>
      </c>
      <c r="BH190" s="157">
        <f t="shared" si="7"/>
        <v>0</v>
      </c>
      <c r="BI190" s="157">
        <f t="shared" si="8"/>
        <v>0</v>
      </c>
      <c r="BJ190" s="16" t="s">
        <v>81</v>
      </c>
      <c r="BK190" s="157">
        <f t="shared" si="9"/>
        <v>0</v>
      </c>
      <c r="BL190" s="16" t="s">
        <v>98</v>
      </c>
      <c r="BM190" s="156" t="s">
        <v>814</v>
      </c>
    </row>
    <row r="191" spans="2:65" s="1" customFormat="1" ht="24" customHeight="1">
      <c r="B191" s="144"/>
      <c r="C191" s="176" t="s">
        <v>301</v>
      </c>
      <c r="D191" s="176" t="s">
        <v>230</v>
      </c>
      <c r="E191" s="177" t="s">
        <v>481</v>
      </c>
      <c r="F191" s="178" t="s">
        <v>482</v>
      </c>
      <c r="G191" s="179" t="s">
        <v>263</v>
      </c>
      <c r="H191" s="180">
        <v>1</v>
      </c>
      <c r="I191" s="181"/>
      <c r="J191" s="182">
        <f t="shared" si="0"/>
        <v>0</v>
      </c>
      <c r="K191" s="178" t="s">
        <v>143</v>
      </c>
      <c r="L191" s="183"/>
      <c r="M191" s="184" t="s">
        <v>3</v>
      </c>
      <c r="N191" s="185" t="s">
        <v>45</v>
      </c>
      <c r="P191" s="154">
        <f t="shared" si="1"/>
        <v>0</v>
      </c>
      <c r="Q191" s="154">
        <v>0.004</v>
      </c>
      <c r="R191" s="154">
        <f t="shared" si="2"/>
        <v>0.004</v>
      </c>
      <c r="S191" s="154">
        <v>0</v>
      </c>
      <c r="T191" s="155">
        <f t="shared" si="3"/>
        <v>0</v>
      </c>
      <c r="AR191" s="156" t="s">
        <v>177</v>
      </c>
      <c r="AT191" s="156" t="s">
        <v>230</v>
      </c>
      <c r="AU191" s="156" t="s">
        <v>83</v>
      </c>
      <c r="AY191" s="16" t="s">
        <v>137</v>
      </c>
      <c r="BE191" s="157">
        <f t="shared" si="4"/>
        <v>0</v>
      </c>
      <c r="BF191" s="157">
        <f t="shared" si="5"/>
        <v>0</v>
      </c>
      <c r="BG191" s="157">
        <f t="shared" si="6"/>
        <v>0</v>
      </c>
      <c r="BH191" s="157">
        <f t="shared" si="7"/>
        <v>0</v>
      </c>
      <c r="BI191" s="157">
        <f t="shared" si="8"/>
        <v>0</v>
      </c>
      <c r="BJ191" s="16" t="s">
        <v>81</v>
      </c>
      <c r="BK191" s="157">
        <f t="shared" si="9"/>
        <v>0</v>
      </c>
      <c r="BL191" s="16" t="s">
        <v>98</v>
      </c>
      <c r="BM191" s="156" t="s">
        <v>859</v>
      </c>
    </row>
    <row r="192" spans="2:65" s="1" customFormat="1" ht="36" customHeight="1">
      <c r="B192" s="144"/>
      <c r="C192" s="145" t="s">
        <v>305</v>
      </c>
      <c r="D192" s="145" t="s">
        <v>139</v>
      </c>
      <c r="E192" s="146" t="s">
        <v>284</v>
      </c>
      <c r="F192" s="147" t="s">
        <v>285</v>
      </c>
      <c r="G192" s="148" t="s">
        <v>263</v>
      </c>
      <c r="H192" s="149">
        <v>3</v>
      </c>
      <c r="I192" s="150"/>
      <c r="J192" s="151">
        <f t="shared" si="0"/>
        <v>0</v>
      </c>
      <c r="K192" s="147" t="s">
        <v>143</v>
      </c>
      <c r="L192" s="31"/>
      <c r="M192" s="152" t="s">
        <v>3</v>
      </c>
      <c r="N192" s="153" t="s">
        <v>45</v>
      </c>
      <c r="P192" s="154">
        <f t="shared" si="1"/>
        <v>0</v>
      </c>
      <c r="Q192" s="154">
        <v>0.00171</v>
      </c>
      <c r="R192" s="154">
        <f t="shared" si="2"/>
        <v>0.00513</v>
      </c>
      <c r="S192" s="154">
        <v>0</v>
      </c>
      <c r="T192" s="155">
        <f t="shared" si="3"/>
        <v>0</v>
      </c>
      <c r="AR192" s="156" t="s">
        <v>98</v>
      </c>
      <c r="AT192" s="156" t="s">
        <v>139</v>
      </c>
      <c r="AU192" s="156" t="s">
        <v>83</v>
      </c>
      <c r="AY192" s="16" t="s">
        <v>137</v>
      </c>
      <c r="BE192" s="157">
        <f t="shared" si="4"/>
        <v>0</v>
      </c>
      <c r="BF192" s="157">
        <f t="shared" si="5"/>
        <v>0</v>
      </c>
      <c r="BG192" s="157">
        <f t="shared" si="6"/>
        <v>0</v>
      </c>
      <c r="BH192" s="157">
        <f t="shared" si="7"/>
        <v>0</v>
      </c>
      <c r="BI192" s="157">
        <f t="shared" si="8"/>
        <v>0</v>
      </c>
      <c r="BJ192" s="16" t="s">
        <v>81</v>
      </c>
      <c r="BK192" s="157">
        <f t="shared" si="9"/>
        <v>0</v>
      </c>
      <c r="BL192" s="16" t="s">
        <v>98</v>
      </c>
      <c r="BM192" s="156" t="s">
        <v>286</v>
      </c>
    </row>
    <row r="193" spans="2:47" s="1" customFormat="1" ht="87.75">
      <c r="B193" s="31"/>
      <c r="D193" s="158" t="s">
        <v>145</v>
      </c>
      <c r="F193" s="159" t="s">
        <v>265</v>
      </c>
      <c r="I193" s="92"/>
      <c r="L193" s="31"/>
      <c r="M193" s="160"/>
      <c r="T193" s="52"/>
      <c r="AT193" s="16" t="s">
        <v>145</v>
      </c>
      <c r="AU193" s="16" t="s">
        <v>83</v>
      </c>
    </row>
    <row r="194" spans="2:51" s="12" customFormat="1" ht="12">
      <c r="B194" s="161"/>
      <c r="D194" s="158" t="s">
        <v>147</v>
      </c>
      <c r="E194" s="162" t="s">
        <v>3</v>
      </c>
      <c r="F194" s="163" t="s">
        <v>860</v>
      </c>
      <c r="H194" s="164">
        <v>3</v>
      </c>
      <c r="I194" s="165"/>
      <c r="L194" s="161"/>
      <c r="M194" s="166"/>
      <c r="T194" s="167"/>
      <c r="AT194" s="162" t="s">
        <v>147</v>
      </c>
      <c r="AU194" s="162" t="s">
        <v>83</v>
      </c>
      <c r="AV194" s="12" t="s">
        <v>83</v>
      </c>
      <c r="AW194" s="12" t="s">
        <v>36</v>
      </c>
      <c r="AX194" s="12" t="s">
        <v>81</v>
      </c>
      <c r="AY194" s="162" t="s">
        <v>137</v>
      </c>
    </row>
    <row r="195" spans="2:65" s="1" customFormat="1" ht="24" customHeight="1">
      <c r="B195" s="144"/>
      <c r="C195" s="176" t="s">
        <v>309</v>
      </c>
      <c r="D195" s="176" t="s">
        <v>230</v>
      </c>
      <c r="E195" s="177" t="s">
        <v>289</v>
      </c>
      <c r="F195" s="178" t="s">
        <v>290</v>
      </c>
      <c r="G195" s="179" t="s">
        <v>263</v>
      </c>
      <c r="H195" s="180">
        <v>3</v>
      </c>
      <c r="I195" s="181"/>
      <c r="J195" s="182">
        <f>ROUND(I195*H195,2)</f>
        <v>0</v>
      </c>
      <c r="K195" s="178" t="s">
        <v>143</v>
      </c>
      <c r="L195" s="183"/>
      <c r="M195" s="184" t="s">
        <v>3</v>
      </c>
      <c r="N195" s="185" t="s">
        <v>45</v>
      </c>
      <c r="P195" s="154">
        <f>O195*H195</f>
        <v>0</v>
      </c>
      <c r="Q195" s="154">
        <v>0.0149</v>
      </c>
      <c r="R195" s="154">
        <f>Q195*H195</f>
        <v>0.044700000000000004</v>
      </c>
      <c r="S195" s="154">
        <v>0</v>
      </c>
      <c r="T195" s="155">
        <f>S195*H195</f>
        <v>0</v>
      </c>
      <c r="AR195" s="156" t="s">
        <v>177</v>
      </c>
      <c r="AT195" s="156" t="s">
        <v>230</v>
      </c>
      <c r="AU195" s="156" t="s">
        <v>83</v>
      </c>
      <c r="AY195" s="16" t="s">
        <v>137</v>
      </c>
      <c r="BE195" s="157">
        <f>IF(N195="základní",J195,0)</f>
        <v>0</v>
      </c>
      <c r="BF195" s="157">
        <f>IF(N195="snížená",J195,0)</f>
        <v>0</v>
      </c>
      <c r="BG195" s="157">
        <f>IF(N195="zákl. přenesená",J195,0)</f>
        <v>0</v>
      </c>
      <c r="BH195" s="157">
        <f>IF(N195="sníž. přenesená",J195,0)</f>
        <v>0</v>
      </c>
      <c r="BI195" s="157">
        <f>IF(N195="nulová",J195,0)</f>
        <v>0</v>
      </c>
      <c r="BJ195" s="16" t="s">
        <v>81</v>
      </c>
      <c r="BK195" s="157">
        <f>ROUND(I195*H195,2)</f>
        <v>0</v>
      </c>
      <c r="BL195" s="16" t="s">
        <v>98</v>
      </c>
      <c r="BM195" s="156" t="s">
        <v>291</v>
      </c>
    </row>
    <row r="196" spans="2:65" s="1" customFormat="1" ht="36" customHeight="1">
      <c r="B196" s="144"/>
      <c r="C196" s="145" t="s">
        <v>313</v>
      </c>
      <c r="D196" s="145" t="s">
        <v>139</v>
      </c>
      <c r="E196" s="146" t="s">
        <v>323</v>
      </c>
      <c r="F196" s="147" t="s">
        <v>324</v>
      </c>
      <c r="G196" s="148" t="s">
        <v>173</v>
      </c>
      <c r="H196" s="149">
        <v>33.6</v>
      </c>
      <c r="I196" s="150"/>
      <c r="J196" s="151">
        <f>ROUND(I196*H196,2)</f>
        <v>0</v>
      </c>
      <c r="K196" s="147" t="s">
        <v>143</v>
      </c>
      <c r="L196" s="31"/>
      <c r="M196" s="152" t="s">
        <v>3</v>
      </c>
      <c r="N196" s="153" t="s">
        <v>45</v>
      </c>
      <c r="P196" s="154">
        <f>O196*H196</f>
        <v>0</v>
      </c>
      <c r="Q196" s="154">
        <v>0</v>
      </c>
      <c r="R196" s="154">
        <f>Q196*H196</f>
        <v>0</v>
      </c>
      <c r="S196" s="154">
        <v>0</v>
      </c>
      <c r="T196" s="155">
        <f>S196*H196</f>
        <v>0</v>
      </c>
      <c r="AR196" s="156" t="s">
        <v>98</v>
      </c>
      <c r="AT196" s="156" t="s">
        <v>139</v>
      </c>
      <c r="AU196" s="156" t="s">
        <v>83</v>
      </c>
      <c r="AY196" s="16" t="s">
        <v>137</v>
      </c>
      <c r="BE196" s="157">
        <f>IF(N196="základní",J196,0)</f>
        <v>0</v>
      </c>
      <c r="BF196" s="157">
        <f>IF(N196="snížená",J196,0)</f>
        <v>0</v>
      </c>
      <c r="BG196" s="157">
        <f>IF(N196="zákl. přenesená",J196,0)</f>
        <v>0</v>
      </c>
      <c r="BH196" s="157">
        <f>IF(N196="sníž. přenesená",J196,0)</f>
        <v>0</v>
      </c>
      <c r="BI196" s="157">
        <f>IF(N196="nulová",J196,0)</f>
        <v>0</v>
      </c>
      <c r="BJ196" s="16" t="s">
        <v>81</v>
      </c>
      <c r="BK196" s="157">
        <f>ROUND(I196*H196,2)</f>
        <v>0</v>
      </c>
      <c r="BL196" s="16" t="s">
        <v>98</v>
      </c>
      <c r="BM196" s="156" t="s">
        <v>325</v>
      </c>
    </row>
    <row r="197" spans="2:47" s="1" customFormat="1" ht="87.75">
      <c r="B197" s="31"/>
      <c r="D197" s="158" t="s">
        <v>145</v>
      </c>
      <c r="F197" s="159" t="s">
        <v>326</v>
      </c>
      <c r="I197" s="92"/>
      <c r="L197" s="31"/>
      <c r="M197" s="160"/>
      <c r="T197" s="52"/>
      <c r="AT197" s="16" t="s">
        <v>145</v>
      </c>
      <c r="AU197" s="16" t="s">
        <v>83</v>
      </c>
    </row>
    <row r="198" spans="2:51" s="12" customFormat="1" ht="12">
      <c r="B198" s="161"/>
      <c r="D198" s="158" t="s">
        <v>147</v>
      </c>
      <c r="E198" s="162" t="s">
        <v>3</v>
      </c>
      <c r="F198" s="163" t="s">
        <v>861</v>
      </c>
      <c r="H198" s="164">
        <v>33.6</v>
      </c>
      <c r="I198" s="165"/>
      <c r="L198" s="161"/>
      <c r="M198" s="166"/>
      <c r="T198" s="167"/>
      <c r="AT198" s="162" t="s">
        <v>147</v>
      </c>
      <c r="AU198" s="162" t="s">
        <v>83</v>
      </c>
      <c r="AV198" s="12" t="s">
        <v>83</v>
      </c>
      <c r="AW198" s="12" t="s">
        <v>36</v>
      </c>
      <c r="AX198" s="12" t="s">
        <v>81</v>
      </c>
      <c r="AY198" s="162" t="s">
        <v>137</v>
      </c>
    </row>
    <row r="199" spans="2:65" s="1" customFormat="1" ht="16.5" customHeight="1">
      <c r="B199" s="144"/>
      <c r="C199" s="176" t="s">
        <v>318</v>
      </c>
      <c r="D199" s="176" t="s">
        <v>230</v>
      </c>
      <c r="E199" s="177" t="s">
        <v>328</v>
      </c>
      <c r="F199" s="178" t="s">
        <v>329</v>
      </c>
      <c r="G199" s="179" t="s">
        <v>173</v>
      </c>
      <c r="H199" s="180">
        <v>37.044</v>
      </c>
      <c r="I199" s="181"/>
      <c r="J199" s="182">
        <f>ROUND(I199*H199,2)</f>
        <v>0</v>
      </c>
      <c r="K199" s="178" t="s">
        <v>143</v>
      </c>
      <c r="L199" s="183"/>
      <c r="M199" s="184" t="s">
        <v>3</v>
      </c>
      <c r="N199" s="185" t="s">
        <v>45</v>
      </c>
      <c r="P199" s="154">
        <f>O199*H199</f>
        <v>0</v>
      </c>
      <c r="Q199" s="154">
        <v>0.00318</v>
      </c>
      <c r="R199" s="154">
        <f>Q199*H199</f>
        <v>0.11779991999999999</v>
      </c>
      <c r="S199" s="154">
        <v>0</v>
      </c>
      <c r="T199" s="155">
        <f>S199*H199</f>
        <v>0</v>
      </c>
      <c r="AR199" s="156" t="s">
        <v>177</v>
      </c>
      <c r="AT199" s="156" t="s">
        <v>230</v>
      </c>
      <c r="AU199" s="156" t="s">
        <v>83</v>
      </c>
      <c r="AY199" s="16" t="s">
        <v>137</v>
      </c>
      <c r="BE199" s="157">
        <f>IF(N199="základní",J199,0)</f>
        <v>0</v>
      </c>
      <c r="BF199" s="157">
        <f>IF(N199="snížená",J199,0)</f>
        <v>0</v>
      </c>
      <c r="BG199" s="157">
        <f>IF(N199="zákl. přenesená",J199,0)</f>
        <v>0</v>
      </c>
      <c r="BH199" s="157">
        <f>IF(N199="sníž. přenesená",J199,0)</f>
        <v>0</v>
      </c>
      <c r="BI199" s="157">
        <f>IF(N199="nulová",J199,0)</f>
        <v>0</v>
      </c>
      <c r="BJ199" s="16" t="s">
        <v>81</v>
      </c>
      <c r="BK199" s="157">
        <f>ROUND(I199*H199,2)</f>
        <v>0</v>
      </c>
      <c r="BL199" s="16" t="s">
        <v>98</v>
      </c>
      <c r="BM199" s="156" t="s">
        <v>330</v>
      </c>
    </row>
    <row r="200" spans="2:51" s="12" customFormat="1" ht="12">
      <c r="B200" s="161"/>
      <c r="D200" s="158" t="s">
        <v>147</v>
      </c>
      <c r="E200" s="162" t="s">
        <v>3</v>
      </c>
      <c r="F200" s="163" t="s">
        <v>862</v>
      </c>
      <c r="H200" s="164">
        <v>35.28</v>
      </c>
      <c r="I200" s="165"/>
      <c r="L200" s="161"/>
      <c r="M200" s="166"/>
      <c r="T200" s="167"/>
      <c r="AT200" s="162" t="s">
        <v>147</v>
      </c>
      <c r="AU200" s="162" t="s">
        <v>83</v>
      </c>
      <c r="AV200" s="12" t="s">
        <v>83</v>
      </c>
      <c r="AW200" s="12" t="s">
        <v>36</v>
      </c>
      <c r="AX200" s="12" t="s">
        <v>81</v>
      </c>
      <c r="AY200" s="162" t="s">
        <v>137</v>
      </c>
    </row>
    <row r="201" spans="2:51" s="12" customFormat="1" ht="12">
      <c r="B201" s="161"/>
      <c r="D201" s="158" t="s">
        <v>147</v>
      </c>
      <c r="F201" s="163" t="s">
        <v>863</v>
      </c>
      <c r="H201" s="164">
        <v>37.044</v>
      </c>
      <c r="I201" s="165"/>
      <c r="L201" s="161"/>
      <c r="M201" s="166"/>
      <c r="T201" s="167"/>
      <c r="AT201" s="162" t="s">
        <v>147</v>
      </c>
      <c r="AU201" s="162" t="s">
        <v>83</v>
      </c>
      <c r="AV201" s="12" t="s">
        <v>83</v>
      </c>
      <c r="AW201" s="12" t="s">
        <v>4</v>
      </c>
      <c r="AX201" s="12" t="s">
        <v>81</v>
      </c>
      <c r="AY201" s="162" t="s">
        <v>137</v>
      </c>
    </row>
    <row r="202" spans="2:65" s="1" customFormat="1" ht="16.5" customHeight="1">
      <c r="B202" s="144"/>
      <c r="C202" s="176" t="s">
        <v>322</v>
      </c>
      <c r="D202" s="176" t="s">
        <v>230</v>
      </c>
      <c r="E202" s="177" t="s">
        <v>333</v>
      </c>
      <c r="F202" s="178" t="s">
        <v>334</v>
      </c>
      <c r="G202" s="179" t="s">
        <v>263</v>
      </c>
      <c r="H202" s="180">
        <v>1</v>
      </c>
      <c r="I202" s="181"/>
      <c r="J202" s="182">
        <f>ROUND(I202*H202,2)</f>
        <v>0</v>
      </c>
      <c r="K202" s="178" t="s">
        <v>143</v>
      </c>
      <c r="L202" s="183"/>
      <c r="M202" s="184" t="s">
        <v>3</v>
      </c>
      <c r="N202" s="185" t="s">
        <v>45</v>
      </c>
      <c r="P202" s="154">
        <f>O202*H202</f>
        <v>0</v>
      </c>
      <c r="Q202" s="154">
        <v>0.00039</v>
      </c>
      <c r="R202" s="154">
        <f>Q202*H202</f>
        <v>0.00039</v>
      </c>
      <c r="S202" s="154">
        <v>0</v>
      </c>
      <c r="T202" s="155">
        <f>S202*H202</f>
        <v>0</v>
      </c>
      <c r="AR202" s="156" t="s">
        <v>177</v>
      </c>
      <c r="AT202" s="156" t="s">
        <v>230</v>
      </c>
      <c r="AU202" s="156" t="s">
        <v>83</v>
      </c>
      <c r="AY202" s="16" t="s">
        <v>137</v>
      </c>
      <c r="BE202" s="157">
        <f>IF(N202="základní",J202,0)</f>
        <v>0</v>
      </c>
      <c r="BF202" s="157">
        <f>IF(N202="snížená",J202,0)</f>
        <v>0</v>
      </c>
      <c r="BG202" s="157">
        <f>IF(N202="zákl. přenesená",J202,0)</f>
        <v>0</v>
      </c>
      <c r="BH202" s="157">
        <f>IF(N202="sníž. přenesená",J202,0)</f>
        <v>0</v>
      </c>
      <c r="BI202" s="157">
        <f>IF(N202="nulová",J202,0)</f>
        <v>0</v>
      </c>
      <c r="BJ202" s="16" t="s">
        <v>81</v>
      </c>
      <c r="BK202" s="157">
        <f>ROUND(I202*H202,2)</f>
        <v>0</v>
      </c>
      <c r="BL202" s="16" t="s">
        <v>98</v>
      </c>
      <c r="BM202" s="156" t="s">
        <v>335</v>
      </c>
    </row>
    <row r="203" spans="2:51" s="12" customFormat="1" ht="12">
      <c r="B203" s="161"/>
      <c r="D203" s="158" t="s">
        <v>147</v>
      </c>
      <c r="E203" s="162" t="s">
        <v>3</v>
      </c>
      <c r="F203" s="163" t="s">
        <v>818</v>
      </c>
      <c r="H203" s="164">
        <v>1</v>
      </c>
      <c r="I203" s="165"/>
      <c r="L203" s="161"/>
      <c r="M203" s="166"/>
      <c r="T203" s="167"/>
      <c r="AT203" s="162" t="s">
        <v>147</v>
      </c>
      <c r="AU203" s="162" t="s">
        <v>83</v>
      </c>
      <c r="AV203" s="12" t="s">
        <v>83</v>
      </c>
      <c r="AW203" s="12" t="s">
        <v>36</v>
      </c>
      <c r="AX203" s="12" t="s">
        <v>81</v>
      </c>
      <c r="AY203" s="162" t="s">
        <v>137</v>
      </c>
    </row>
    <row r="204" spans="2:65" s="1" customFormat="1" ht="48" customHeight="1">
      <c r="B204" s="144"/>
      <c r="C204" s="145" t="s">
        <v>327</v>
      </c>
      <c r="D204" s="145" t="s">
        <v>139</v>
      </c>
      <c r="E204" s="146" t="s">
        <v>347</v>
      </c>
      <c r="F204" s="147" t="s">
        <v>348</v>
      </c>
      <c r="G204" s="148" t="s">
        <v>263</v>
      </c>
      <c r="H204" s="149">
        <v>7</v>
      </c>
      <c r="I204" s="150"/>
      <c r="J204" s="151">
        <f>ROUND(I204*H204,2)</f>
        <v>0</v>
      </c>
      <c r="K204" s="147" t="s">
        <v>143</v>
      </c>
      <c r="L204" s="31"/>
      <c r="M204" s="152" t="s">
        <v>3</v>
      </c>
      <c r="N204" s="153" t="s">
        <v>45</v>
      </c>
      <c r="P204" s="154">
        <f>O204*H204</f>
        <v>0</v>
      </c>
      <c r="Q204" s="154">
        <v>0.00162</v>
      </c>
      <c r="R204" s="154">
        <f>Q204*H204</f>
        <v>0.01134</v>
      </c>
      <c r="S204" s="154">
        <v>0</v>
      </c>
      <c r="T204" s="155">
        <f>S204*H204</f>
        <v>0</v>
      </c>
      <c r="AR204" s="156" t="s">
        <v>98</v>
      </c>
      <c r="AT204" s="156" t="s">
        <v>139</v>
      </c>
      <c r="AU204" s="156" t="s">
        <v>83</v>
      </c>
      <c r="AY204" s="16" t="s">
        <v>137</v>
      </c>
      <c r="BE204" s="157">
        <f>IF(N204="základní",J204,0)</f>
        <v>0</v>
      </c>
      <c r="BF204" s="157">
        <f>IF(N204="snížená",J204,0)</f>
        <v>0</v>
      </c>
      <c r="BG204" s="157">
        <f>IF(N204="zákl. přenesená",J204,0)</f>
        <v>0</v>
      </c>
      <c r="BH204" s="157">
        <f>IF(N204="sníž. přenesená",J204,0)</f>
        <v>0</v>
      </c>
      <c r="BI204" s="157">
        <f>IF(N204="nulová",J204,0)</f>
        <v>0</v>
      </c>
      <c r="BJ204" s="16" t="s">
        <v>81</v>
      </c>
      <c r="BK204" s="157">
        <f>ROUND(I204*H204,2)</f>
        <v>0</v>
      </c>
      <c r="BL204" s="16" t="s">
        <v>98</v>
      </c>
      <c r="BM204" s="156" t="s">
        <v>349</v>
      </c>
    </row>
    <row r="205" spans="2:47" s="1" customFormat="1" ht="302.25">
      <c r="B205" s="31"/>
      <c r="D205" s="158" t="s">
        <v>145</v>
      </c>
      <c r="F205" s="159" t="s">
        <v>350</v>
      </c>
      <c r="I205" s="92"/>
      <c r="L205" s="31"/>
      <c r="M205" s="160"/>
      <c r="T205" s="52"/>
      <c r="AT205" s="16" t="s">
        <v>145</v>
      </c>
      <c r="AU205" s="16" t="s">
        <v>83</v>
      </c>
    </row>
    <row r="206" spans="2:51" s="12" customFormat="1" ht="12">
      <c r="B206" s="161"/>
      <c r="D206" s="158" t="s">
        <v>147</v>
      </c>
      <c r="E206" s="162" t="s">
        <v>3</v>
      </c>
      <c r="F206" s="163" t="s">
        <v>864</v>
      </c>
      <c r="H206" s="164">
        <v>7</v>
      </c>
      <c r="I206" s="165"/>
      <c r="L206" s="161"/>
      <c r="M206" s="166"/>
      <c r="T206" s="167"/>
      <c r="AT206" s="162" t="s">
        <v>147</v>
      </c>
      <c r="AU206" s="162" t="s">
        <v>83</v>
      </c>
      <c r="AV206" s="12" t="s">
        <v>83</v>
      </c>
      <c r="AW206" s="12" t="s">
        <v>36</v>
      </c>
      <c r="AX206" s="12" t="s">
        <v>81</v>
      </c>
      <c r="AY206" s="162" t="s">
        <v>137</v>
      </c>
    </row>
    <row r="207" spans="2:65" s="1" customFormat="1" ht="16.5" customHeight="1">
      <c r="B207" s="144"/>
      <c r="C207" s="176" t="s">
        <v>332</v>
      </c>
      <c r="D207" s="176" t="s">
        <v>230</v>
      </c>
      <c r="E207" s="177" t="s">
        <v>353</v>
      </c>
      <c r="F207" s="178" t="s">
        <v>354</v>
      </c>
      <c r="G207" s="179" t="s">
        <v>263</v>
      </c>
      <c r="H207" s="180">
        <v>7</v>
      </c>
      <c r="I207" s="181"/>
      <c r="J207" s="182">
        <f>ROUND(I207*H207,2)</f>
        <v>0</v>
      </c>
      <c r="K207" s="178" t="s">
        <v>143</v>
      </c>
      <c r="L207" s="183"/>
      <c r="M207" s="184" t="s">
        <v>3</v>
      </c>
      <c r="N207" s="185" t="s">
        <v>45</v>
      </c>
      <c r="P207" s="154">
        <f>O207*H207</f>
        <v>0</v>
      </c>
      <c r="Q207" s="154">
        <v>0.01847</v>
      </c>
      <c r="R207" s="154">
        <f>Q207*H207</f>
        <v>0.12929000000000002</v>
      </c>
      <c r="S207" s="154">
        <v>0</v>
      </c>
      <c r="T207" s="155">
        <f>S207*H207</f>
        <v>0</v>
      </c>
      <c r="AR207" s="156" t="s">
        <v>177</v>
      </c>
      <c r="AT207" s="156" t="s">
        <v>230</v>
      </c>
      <c r="AU207" s="156" t="s">
        <v>83</v>
      </c>
      <c r="AY207" s="16" t="s">
        <v>137</v>
      </c>
      <c r="BE207" s="157">
        <f>IF(N207="základní",J207,0)</f>
        <v>0</v>
      </c>
      <c r="BF207" s="157">
        <f>IF(N207="snížená",J207,0)</f>
        <v>0</v>
      </c>
      <c r="BG207" s="157">
        <f>IF(N207="zákl. přenesená",J207,0)</f>
        <v>0</v>
      </c>
      <c r="BH207" s="157">
        <f>IF(N207="sníž. přenesená",J207,0)</f>
        <v>0</v>
      </c>
      <c r="BI207" s="157">
        <f>IF(N207="nulová",J207,0)</f>
        <v>0</v>
      </c>
      <c r="BJ207" s="16" t="s">
        <v>81</v>
      </c>
      <c r="BK207" s="157">
        <f>ROUND(I207*H207,2)</f>
        <v>0</v>
      </c>
      <c r="BL207" s="16" t="s">
        <v>98</v>
      </c>
      <c r="BM207" s="156" t="s">
        <v>355</v>
      </c>
    </row>
    <row r="208" spans="2:65" s="1" customFormat="1" ht="24" customHeight="1">
      <c r="B208" s="144"/>
      <c r="C208" s="145" t="s">
        <v>337</v>
      </c>
      <c r="D208" s="145" t="s">
        <v>139</v>
      </c>
      <c r="E208" s="146" t="s">
        <v>357</v>
      </c>
      <c r="F208" s="147" t="s">
        <v>358</v>
      </c>
      <c r="G208" s="148" t="s">
        <v>263</v>
      </c>
      <c r="H208" s="149">
        <v>1</v>
      </c>
      <c r="I208" s="150"/>
      <c r="J208" s="151">
        <f>ROUND(I208*H208,2)</f>
        <v>0</v>
      </c>
      <c r="K208" s="147" t="s">
        <v>143</v>
      </c>
      <c r="L208" s="31"/>
      <c r="M208" s="152" t="s">
        <v>3</v>
      </c>
      <c r="N208" s="153" t="s">
        <v>45</v>
      </c>
      <c r="P208" s="154">
        <f>O208*H208</f>
        <v>0</v>
      </c>
      <c r="Q208" s="154">
        <v>0.00034</v>
      </c>
      <c r="R208" s="154">
        <f>Q208*H208</f>
        <v>0.00034</v>
      </c>
      <c r="S208" s="154">
        <v>0</v>
      </c>
      <c r="T208" s="155">
        <f>S208*H208</f>
        <v>0</v>
      </c>
      <c r="AR208" s="156" t="s">
        <v>98</v>
      </c>
      <c r="AT208" s="156" t="s">
        <v>139</v>
      </c>
      <c r="AU208" s="156" t="s">
        <v>83</v>
      </c>
      <c r="AY208" s="16" t="s">
        <v>137</v>
      </c>
      <c r="BE208" s="157">
        <f>IF(N208="základní",J208,0)</f>
        <v>0</v>
      </c>
      <c r="BF208" s="157">
        <f>IF(N208="snížená",J208,0)</f>
        <v>0</v>
      </c>
      <c r="BG208" s="157">
        <f>IF(N208="zákl. přenesená",J208,0)</f>
        <v>0</v>
      </c>
      <c r="BH208" s="157">
        <f>IF(N208="sníž. přenesená",J208,0)</f>
        <v>0</v>
      </c>
      <c r="BI208" s="157">
        <f>IF(N208="nulová",J208,0)</f>
        <v>0</v>
      </c>
      <c r="BJ208" s="16" t="s">
        <v>81</v>
      </c>
      <c r="BK208" s="157">
        <f>ROUND(I208*H208,2)</f>
        <v>0</v>
      </c>
      <c r="BL208" s="16" t="s">
        <v>98</v>
      </c>
      <c r="BM208" s="156" t="s">
        <v>359</v>
      </c>
    </row>
    <row r="209" spans="2:47" s="1" customFormat="1" ht="302.25">
      <c r="B209" s="31"/>
      <c r="D209" s="158" t="s">
        <v>145</v>
      </c>
      <c r="F209" s="159" t="s">
        <v>350</v>
      </c>
      <c r="I209" s="92"/>
      <c r="L209" s="31"/>
      <c r="M209" s="160"/>
      <c r="T209" s="52"/>
      <c r="AT209" s="16" t="s">
        <v>145</v>
      </c>
      <c r="AU209" s="16" t="s">
        <v>83</v>
      </c>
    </row>
    <row r="210" spans="2:51" s="12" customFormat="1" ht="12">
      <c r="B210" s="161"/>
      <c r="D210" s="158" t="s">
        <v>147</v>
      </c>
      <c r="E210" s="162" t="s">
        <v>3</v>
      </c>
      <c r="F210" s="163" t="s">
        <v>317</v>
      </c>
      <c r="H210" s="164">
        <v>1</v>
      </c>
      <c r="I210" s="165"/>
      <c r="L210" s="161"/>
      <c r="M210" s="166"/>
      <c r="T210" s="167"/>
      <c r="AT210" s="162" t="s">
        <v>147</v>
      </c>
      <c r="AU210" s="162" t="s">
        <v>83</v>
      </c>
      <c r="AV210" s="12" t="s">
        <v>83</v>
      </c>
      <c r="AW210" s="12" t="s">
        <v>36</v>
      </c>
      <c r="AX210" s="12" t="s">
        <v>81</v>
      </c>
      <c r="AY210" s="162" t="s">
        <v>137</v>
      </c>
    </row>
    <row r="211" spans="2:65" s="1" customFormat="1" ht="24" customHeight="1">
      <c r="B211" s="144"/>
      <c r="C211" s="176" t="s">
        <v>342</v>
      </c>
      <c r="D211" s="176" t="s">
        <v>230</v>
      </c>
      <c r="E211" s="177" t="s">
        <v>362</v>
      </c>
      <c r="F211" s="178" t="s">
        <v>363</v>
      </c>
      <c r="G211" s="179" t="s">
        <v>263</v>
      </c>
      <c r="H211" s="180">
        <v>1</v>
      </c>
      <c r="I211" s="181"/>
      <c r="J211" s="182">
        <f>ROUND(I211*H211,2)</f>
        <v>0</v>
      </c>
      <c r="K211" s="178" t="s">
        <v>143</v>
      </c>
      <c r="L211" s="183"/>
      <c r="M211" s="184" t="s">
        <v>3</v>
      </c>
      <c r="N211" s="185" t="s">
        <v>45</v>
      </c>
      <c r="P211" s="154">
        <f>O211*H211</f>
        <v>0</v>
      </c>
      <c r="Q211" s="154">
        <v>0.0375</v>
      </c>
      <c r="R211" s="154">
        <f>Q211*H211</f>
        <v>0.0375</v>
      </c>
      <c r="S211" s="154">
        <v>0</v>
      </c>
      <c r="T211" s="155">
        <f>S211*H211</f>
        <v>0</v>
      </c>
      <c r="AR211" s="156" t="s">
        <v>177</v>
      </c>
      <c r="AT211" s="156" t="s">
        <v>230</v>
      </c>
      <c r="AU211" s="156" t="s">
        <v>83</v>
      </c>
      <c r="AY211" s="16" t="s">
        <v>137</v>
      </c>
      <c r="BE211" s="157">
        <f>IF(N211="základní",J211,0)</f>
        <v>0</v>
      </c>
      <c r="BF211" s="157">
        <f>IF(N211="snížená",J211,0)</f>
        <v>0</v>
      </c>
      <c r="BG211" s="157">
        <f>IF(N211="zákl. přenesená",J211,0)</f>
        <v>0</v>
      </c>
      <c r="BH211" s="157">
        <f>IF(N211="sníž. přenesená",J211,0)</f>
        <v>0</v>
      </c>
      <c r="BI211" s="157">
        <f>IF(N211="nulová",J211,0)</f>
        <v>0</v>
      </c>
      <c r="BJ211" s="16" t="s">
        <v>81</v>
      </c>
      <c r="BK211" s="157">
        <f>ROUND(I211*H211,2)</f>
        <v>0</v>
      </c>
      <c r="BL211" s="16" t="s">
        <v>98</v>
      </c>
      <c r="BM211" s="156" t="s">
        <v>364</v>
      </c>
    </row>
    <row r="212" spans="2:65" s="1" customFormat="1" ht="24" customHeight="1">
      <c r="B212" s="144"/>
      <c r="C212" s="176" t="s">
        <v>346</v>
      </c>
      <c r="D212" s="176" t="s">
        <v>230</v>
      </c>
      <c r="E212" s="177" t="s">
        <v>374</v>
      </c>
      <c r="F212" s="178" t="s">
        <v>375</v>
      </c>
      <c r="G212" s="179" t="s">
        <v>263</v>
      </c>
      <c r="H212" s="180">
        <v>7</v>
      </c>
      <c r="I212" s="181"/>
      <c r="J212" s="182">
        <f>ROUND(I212*H212,2)</f>
        <v>0</v>
      </c>
      <c r="K212" s="178" t="s">
        <v>3</v>
      </c>
      <c r="L212" s="183"/>
      <c r="M212" s="184" t="s">
        <v>3</v>
      </c>
      <c r="N212" s="185" t="s">
        <v>45</v>
      </c>
      <c r="P212" s="154">
        <f>O212*H212</f>
        <v>0</v>
      </c>
      <c r="Q212" s="154">
        <v>0.0073</v>
      </c>
      <c r="R212" s="154">
        <f>Q212*H212</f>
        <v>0.0511</v>
      </c>
      <c r="S212" s="154">
        <v>0</v>
      </c>
      <c r="T212" s="155">
        <f>S212*H212</f>
        <v>0</v>
      </c>
      <c r="AR212" s="156" t="s">
        <v>177</v>
      </c>
      <c r="AT212" s="156" t="s">
        <v>230</v>
      </c>
      <c r="AU212" s="156" t="s">
        <v>83</v>
      </c>
      <c r="AY212" s="16" t="s">
        <v>137</v>
      </c>
      <c r="BE212" s="157">
        <f>IF(N212="základní",J212,0)</f>
        <v>0</v>
      </c>
      <c r="BF212" s="157">
        <f>IF(N212="snížená",J212,0)</f>
        <v>0</v>
      </c>
      <c r="BG212" s="157">
        <f>IF(N212="zákl. přenesená",J212,0)</f>
        <v>0</v>
      </c>
      <c r="BH212" s="157">
        <f>IF(N212="sníž. přenesená",J212,0)</f>
        <v>0</v>
      </c>
      <c r="BI212" s="157">
        <f>IF(N212="nulová",J212,0)</f>
        <v>0</v>
      </c>
      <c r="BJ212" s="16" t="s">
        <v>81</v>
      </c>
      <c r="BK212" s="157">
        <f>ROUND(I212*H212,2)</f>
        <v>0</v>
      </c>
      <c r="BL212" s="16" t="s">
        <v>98</v>
      </c>
      <c r="BM212" s="156" t="s">
        <v>376</v>
      </c>
    </row>
    <row r="213" spans="2:65" s="1" customFormat="1" ht="16.5" customHeight="1">
      <c r="B213" s="144"/>
      <c r="C213" s="145" t="s">
        <v>352</v>
      </c>
      <c r="D213" s="145" t="s">
        <v>139</v>
      </c>
      <c r="E213" s="146" t="s">
        <v>378</v>
      </c>
      <c r="F213" s="147" t="s">
        <v>379</v>
      </c>
      <c r="G213" s="148" t="s">
        <v>173</v>
      </c>
      <c r="H213" s="149">
        <v>33.6</v>
      </c>
      <c r="I213" s="150"/>
      <c r="J213" s="151">
        <f>ROUND(I213*H213,2)</f>
        <v>0</v>
      </c>
      <c r="K213" s="147" t="s">
        <v>143</v>
      </c>
      <c r="L213" s="31"/>
      <c r="M213" s="152" t="s">
        <v>3</v>
      </c>
      <c r="N213" s="153" t="s">
        <v>45</v>
      </c>
      <c r="P213" s="154">
        <f>O213*H213</f>
        <v>0</v>
      </c>
      <c r="Q213" s="154">
        <v>0</v>
      </c>
      <c r="R213" s="154">
        <f>Q213*H213</f>
        <v>0</v>
      </c>
      <c r="S213" s="154">
        <v>0</v>
      </c>
      <c r="T213" s="155">
        <f>S213*H213</f>
        <v>0</v>
      </c>
      <c r="AR213" s="156" t="s">
        <v>98</v>
      </c>
      <c r="AT213" s="156" t="s">
        <v>139</v>
      </c>
      <c r="AU213" s="156" t="s">
        <v>83</v>
      </c>
      <c r="AY213" s="16" t="s">
        <v>137</v>
      </c>
      <c r="BE213" s="157">
        <f>IF(N213="základní",J213,0)</f>
        <v>0</v>
      </c>
      <c r="BF213" s="157">
        <f>IF(N213="snížená",J213,0)</f>
        <v>0</v>
      </c>
      <c r="BG213" s="157">
        <f>IF(N213="zákl. přenesená",J213,0)</f>
        <v>0</v>
      </c>
      <c r="BH213" s="157">
        <f>IF(N213="sníž. přenesená",J213,0)</f>
        <v>0</v>
      </c>
      <c r="BI213" s="157">
        <f>IF(N213="nulová",J213,0)</f>
        <v>0</v>
      </c>
      <c r="BJ213" s="16" t="s">
        <v>81</v>
      </c>
      <c r="BK213" s="157">
        <f>ROUND(I213*H213,2)</f>
        <v>0</v>
      </c>
      <c r="BL213" s="16" t="s">
        <v>98</v>
      </c>
      <c r="BM213" s="156" t="s">
        <v>380</v>
      </c>
    </row>
    <row r="214" spans="2:47" s="1" customFormat="1" ht="126.75">
      <c r="B214" s="31"/>
      <c r="D214" s="158" t="s">
        <v>145</v>
      </c>
      <c r="F214" s="159" t="s">
        <v>381</v>
      </c>
      <c r="I214" s="92"/>
      <c r="L214" s="31"/>
      <c r="M214" s="160"/>
      <c r="T214" s="52"/>
      <c r="AT214" s="16" t="s">
        <v>145</v>
      </c>
      <c r="AU214" s="16" t="s">
        <v>83</v>
      </c>
    </row>
    <row r="215" spans="2:51" s="12" customFormat="1" ht="12">
      <c r="B215" s="161"/>
      <c r="D215" s="158" t="s">
        <v>147</v>
      </c>
      <c r="E215" s="162" t="s">
        <v>3</v>
      </c>
      <c r="F215" s="163" t="s">
        <v>861</v>
      </c>
      <c r="H215" s="164">
        <v>33.6</v>
      </c>
      <c r="I215" s="165"/>
      <c r="L215" s="161"/>
      <c r="M215" s="166"/>
      <c r="T215" s="167"/>
      <c r="AT215" s="162" t="s">
        <v>147</v>
      </c>
      <c r="AU215" s="162" t="s">
        <v>83</v>
      </c>
      <c r="AV215" s="12" t="s">
        <v>83</v>
      </c>
      <c r="AW215" s="12" t="s">
        <v>36</v>
      </c>
      <c r="AX215" s="12" t="s">
        <v>81</v>
      </c>
      <c r="AY215" s="162" t="s">
        <v>137</v>
      </c>
    </row>
    <row r="216" spans="2:65" s="1" customFormat="1" ht="24" customHeight="1">
      <c r="B216" s="144"/>
      <c r="C216" s="145" t="s">
        <v>356</v>
      </c>
      <c r="D216" s="145" t="s">
        <v>139</v>
      </c>
      <c r="E216" s="146" t="s">
        <v>383</v>
      </c>
      <c r="F216" s="147" t="s">
        <v>384</v>
      </c>
      <c r="G216" s="148" t="s">
        <v>173</v>
      </c>
      <c r="H216" s="149">
        <v>33.6</v>
      </c>
      <c r="I216" s="150"/>
      <c r="J216" s="151">
        <f>ROUND(I216*H216,2)</f>
        <v>0</v>
      </c>
      <c r="K216" s="147" t="s">
        <v>143</v>
      </c>
      <c r="L216" s="31"/>
      <c r="M216" s="152" t="s">
        <v>3</v>
      </c>
      <c r="N216" s="153" t="s">
        <v>45</v>
      </c>
      <c r="P216" s="154">
        <f>O216*H216</f>
        <v>0</v>
      </c>
      <c r="Q216" s="154">
        <v>0</v>
      </c>
      <c r="R216" s="154">
        <f>Q216*H216</f>
        <v>0</v>
      </c>
      <c r="S216" s="154">
        <v>0</v>
      </c>
      <c r="T216" s="155">
        <f>S216*H216</f>
        <v>0</v>
      </c>
      <c r="AR216" s="156" t="s">
        <v>98</v>
      </c>
      <c r="AT216" s="156" t="s">
        <v>139</v>
      </c>
      <c r="AU216" s="156" t="s">
        <v>83</v>
      </c>
      <c r="AY216" s="16" t="s">
        <v>137</v>
      </c>
      <c r="BE216" s="157">
        <f>IF(N216="základní",J216,0)</f>
        <v>0</v>
      </c>
      <c r="BF216" s="157">
        <f>IF(N216="snížená",J216,0)</f>
        <v>0</v>
      </c>
      <c r="BG216" s="157">
        <f>IF(N216="zákl. přenesená",J216,0)</f>
        <v>0</v>
      </c>
      <c r="BH216" s="157">
        <f>IF(N216="sníž. přenesená",J216,0)</f>
        <v>0</v>
      </c>
      <c r="BI216" s="157">
        <f>IF(N216="nulová",J216,0)</f>
        <v>0</v>
      </c>
      <c r="BJ216" s="16" t="s">
        <v>81</v>
      </c>
      <c r="BK216" s="157">
        <f>ROUND(I216*H216,2)</f>
        <v>0</v>
      </c>
      <c r="BL216" s="16" t="s">
        <v>98</v>
      </c>
      <c r="BM216" s="156" t="s">
        <v>385</v>
      </c>
    </row>
    <row r="217" spans="2:47" s="1" customFormat="1" ht="39">
      <c r="B217" s="31"/>
      <c r="D217" s="158" t="s">
        <v>145</v>
      </c>
      <c r="F217" s="159" t="s">
        <v>386</v>
      </c>
      <c r="I217" s="92"/>
      <c r="L217" s="31"/>
      <c r="M217" s="160"/>
      <c r="T217" s="52"/>
      <c r="AT217" s="16" t="s">
        <v>145</v>
      </c>
      <c r="AU217" s="16" t="s">
        <v>83</v>
      </c>
    </row>
    <row r="218" spans="2:51" s="12" customFormat="1" ht="12">
      <c r="B218" s="161"/>
      <c r="D218" s="158" t="s">
        <v>147</v>
      </c>
      <c r="E218" s="162" t="s">
        <v>3</v>
      </c>
      <c r="F218" s="163" t="s">
        <v>861</v>
      </c>
      <c r="H218" s="164">
        <v>33.6</v>
      </c>
      <c r="I218" s="165"/>
      <c r="L218" s="161"/>
      <c r="M218" s="166"/>
      <c r="T218" s="167"/>
      <c r="AT218" s="162" t="s">
        <v>147</v>
      </c>
      <c r="AU218" s="162" t="s">
        <v>83</v>
      </c>
      <c r="AV218" s="12" t="s">
        <v>83</v>
      </c>
      <c r="AW218" s="12" t="s">
        <v>36</v>
      </c>
      <c r="AX218" s="12" t="s">
        <v>81</v>
      </c>
      <c r="AY218" s="162" t="s">
        <v>137</v>
      </c>
    </row>
    <row r="219" spans="2:65" s="1" customFormat="1" ht="16.5" customHeight="1">
      <c r="B219" s="144"/>
      <c r="C219" s="145" t="s">
        <v>361</v>
      </c>
      <c r="D219" s="145" t="s">
        <v>139</v>
      </c>
      <c r="E219" s="146" t="s">
        <v>389</v>
      </c>
      <c r="F219" s="147" t="s">
        <v>390</v>
      </c>
      <c r="G219" s="148" t="s">
        <v>263</v>
      </c>
      <c r="H219" s="149">
        <v>7</v>
      </c>
      <c r="I219" s="150"/>
      <c r="J219" s="151">
        <f>ROUND(I219*H219,2)</f>
        <v>0</v>
      </c>
      <c r="K219" s="147" t="s">
        <v>143</v>
      </c>
      <c r="L219" s="31"/>
      <c r="M219" s="152" t="s">
        <v>3</v>
      </c>
      <c r="N219" s="153" t="s">
        <v>45</v>
      </c>
      <c r="P219" s="154">
        <f>O219*H219</f>
        <v>0</v>
      </c>
      <c r="Q219" s="154">
        <v>0.12303</v>
      </c>
      <c r="R219" s="154">
        <f>Q219*H219</f>
        <v>0.86121</v>
      </c>
      <c r="S219" s="154">
        <v>0</v>
      </c>
      <c r="T219" s="155">
        <f>S219*H219</f>
        <v>0</v>
      </c>
      <c r="AR219" s="156" t="s">
        <v>98</v>
      </c>
      <c r="AT219" s="156" t="s">
        <v>139</v>
      </c>
      <c r="AU219" s="156" t="s">
        <v>83</v>
      </c>
      <c r="AY219" s="16" t="s">
        <v>137</v>
      </c>
      <c r="BE219" s="157">
        <f>IF(N219="základní",J219,0)</f>
        <v>0</v>
      </c>
      <c r="BF219" s="157">
        <f>IF(N219="snížená",J219,0)</f>
        <v>0</v>
      </c>
      <c r="BG219" s="157">
        <f>IF(N219="zákl. přenesená",J219,0)</f>
        <v>0</v>
      </c>
      <c r="BH219" s="157">
        <f>IF(N219="sníž. přenesená",J219,0)</f>
        <v>0</v>
      </c>
      <c r="BI219" s="157">
        <f>IF(N219="nulová",J219,0)</f>
        <v>0</v>
      </c>
      <c r="BJ219" s="16" t="s">
        <v>81</v>
      </c>
      <c r="BK219" s="157">
        <f>ROUND(I219*H219,2)</f>
        <v>0</v>
      </c>
      <c r="BL219" s="16" t="s">
        <v>98</v>
      </c>
      <c r="BM219" s="156" t="s">
        <v>391</v>
      </c>
    </row>
    <row r="220" spans="2:47" s="1" customFormat="1" ht="58.5">
      <c r="B220" s="31"/>
      <c r="D220" s="158" t="s">
        <v>145</v>
      </c>
      <c r="F220" s="159" t="s">
        <v>392</v>
      </c>
      <c r="I220" s="92"/>
      <c r="L220" s="31"/>
      <c r="M220" s="160"/>
      <c r="T220" s="52"/>
      <c r="AT220" s="16" t="s">
        <v>145</v>
      </c>
      <c r="AU220" s="16" t="s">
        <v>83</v>
      </c>
    </row>
    <row r="221" spans="2:51" s="12" customFormat="1" ht="12">
      <c r="B221" s="161"/>
      <c r="D221" s="158" t="s">
        <v>147</v>
      </c>
      <c r="E221" s="162" t="s">
        <v>3</v>
      </c>
      <c r="F221" s="163" t="s">
        <v>864</v>
      </c>
      <c r="H221" s="164">
        <v>7</v>
      </c>
      <c r="I221" s="165"/>
      <c r="L221" s="161"/>
      <c r="M221" s="166"/>
      <c r="T221" s="167"/>
      <c r="AT221" s="162" t="s">
        <v>147</v>
      </c>
      <c r="AU221" s="162" t="s">
        <v>83</v>
      </c>
      <c r="AV221" s="12" t="s">
        <v>83</v>
      </c>
      <c r="AW221" s="12" t="s">
        <v>36</v>
      </c>
      <c r="AX221" s="12" t="s">
        <v>81</v>
      </c>
      <c r="AY221" s="162" t="s">
        <v>137</v>
      </c>
    </row>
    <row r="222" spans="2:65" s="1" customFormat="1" ht="24" customHeight="1">
      <c r="B222" s="144"/>
      <c r="C222" s="176" t="s">
        <v>365</v>
      </c>
      <c r="D222" s="176" t="s">
        <v>230</v>
      </c>
      <c r="E222" s="177" t="s">
        <v>395</v>
      </c>
      <c r="F222" s="178" t="s">
        <v>396</v>
      </c>
      <c r="G222" s="179" t="s">
        <v>263</v>
      </c>
      <c r="H222" s="180">
        <v>7</v>
      </c>
      <c r="I222" s="181"/>
      <c r="J222" s="182">
        <f>ROUND(I222*H222,2)</f>
        <v>0</v>
      </c>
      <c r="K222" s="178" t="s">
        <v>143</v>
      </c>
      <c r="L222" s="183"/>
      <c r="M222" s="184" t="s">
        <v>3</v>
      </c>
      <c r="N222" s="185" t="s">
        <v>45</v>
      </c>
      <c r="P222" s="154">
        <f>O222*H222</f>
        <v>0</v>
      </c>
      <c r="Q222" s="154">
        <v>0.0133</v>
      </c>
      <c r="R222" s="154">
        <f>Q222*H222</f>
        <v>0.09309999999999999</v>
      </c>
      <c r="S222" s="154">
        <v>0</v>
      </c>
      <c r="T222" s="155">
        <f>S222*H222</f>
        <v>0</v>
      </c>
      <c r="AR222" s="156" t="s">
        <v>177</v>
      </c>
      <c r="AT222" s="156" t="s">
        <v>230</v>
      </c>
      <c r="AU222" s="156" t="s">
        <v>83</v>
      </c>
      <c r="AY222" s="16" t="s">
        <v>137</v>
      </c>
      <c r="BE222" s="157">
        <f>IF(N222="základní",J222,0)</f>
        <v>0</v>
      </c>
      <c r="BF222" s="157">
        <f>IF(N222="snížená",J222,0)</f>
        <v>0</v>
      </c>
      <c r="BG222" s="157">
        <f>IF(N222="zákl. přenesená",J222,0)</f>
        <v>0</v>
      </c>
      <c r="BH222" s="157">
        <f>IF(N222="sníž. přenesená",J222,0)</f>
        <v>0</v>
      </c>
      <c r="BI222" s="157">
        <f>IF(N222="nulová",J222,0)</f>
        <v>0</v>
      </c>
      <c r="BJ222" s="16" t="s">
        <v>81</v>
      </c>
      <c r="BK222" s="157">
        <f>ROUND(I222*H222,2)</f>
        <v>0</v>
      </c>
      <c r="BL222" s="16" t="s">
        <v>98</v>
      </c>
      <c r="BM222" s="156" t="s">
        <v>397</v>
      </c>
    </row>
    <row r="223" spans="2:65" s="1" customFormat="1" ht="16.5" customHeight="1">
      <c r="B223" s="144"/>
      <c r="C223" s="145" t="s">
        <v>369</v>
      </c>
      <c r="D223" s="145" t="s">
        <v>139</v>
      </c>
      <c r="E223" s="146" t="s">
        <v>399</v>
      </c>
      <c r="F223" s="147" t="s">
        <v>400</v>
      </c>
      <c r="G223" s="148" t="s">
        <v>263</v>
      </c>
      <c r="H223" s="149">
        <v>1</v>
      </c>
      <c r="I223" s="150"/>
      <c r="J223" s="151">
        <f>ROUND(I223*H223,2)</f>
        <v>0</v>
      </c>
      <c r="K223" s="147" t="s">
        <v>143</v>
      </c>
      <c r="L223" s="31"/>
      <c r="M223" s="152" t="s">
        <v>3</v>
      </c>
      <c r="N223" s="153" t="s">
        <v>45</v>
      </c>
      <c r="P223" s="154">
        <f>O223*H223</f>
        <v>0</v>
      </c>
      <c r="Q223" s="154">
        <v>0.32906</v>
      </c>
      <c r="R223" s="154">
        <f>Q223*H223</f>
        <v>0.32906</v>
      </c>
      <c r="S223" s="154">
        <v>0</v>
      </c>
      <c r="T223" s="155">
        <f>S223*H223</f>
        <v>0</v>
      </c>
      <c r="AR223" s="156" t="s">
        <v>98</v>
      </c>
      <c r="AT223" s="156" t="s">
        <v>139</v>
      </c>
      <c r="AU223" s="156" t="s">
        <v>83</v>
      </c>
      <c r="AY223" s="16" t="s">
        <v>137</v>
      </c>
      <c r="BE223" s="157">
        <f>IF(N223="základní",J223,0)</f>
        <v>0</v>
      </c>
      <c r="BF223" s="157">
        <f>IF(N223="snížená",J223,0)</f>
        <v>0</v>
      </c>
      <c r="BG223" s="157">
        <f>IF(N223="zákl. přenesená",J223,0)</f>
        <v>0</v>
      </c>
      <c r="BH223" s="157">
        <f>IF(N223="sníž. přenesená",J223,0)</f>
        <v>0</v>
      </c>
      <c r="BI223" s="157">
        <f>IF(N223="nulová",J223,0)</f>
        <v>0</v>
      </c>
      <c r="BJ223" s="16" t="s">
        <v>81</v>
      </c>
      <c r="BK223" s="157">
        <f>ROUND(I223*H223,2)</f>
        <v>0</v>
      </c>
      <c r="BL223" s="16" t="s">
        <v>98</v>
      </c>
      <c r="BM223" s="156" t="s">
        <v>401</v>
      </c>
    </row>
    <row r="224" spans="2:47" s="1" customFormat="1" ht="58.5">
      <c r="B224" s="31"/>
      <c r="D224" s="158" t="s">
        <v>145</v>
      </c>
      <c r="F224" s="159" t="s">
        <v>392</v>
      </c>
      <c r="I224" s="92"/>
      <c r="L224" s="31"/>
      <c r="M224" s="160"/>
      <c r="T224" s="52"/>
      <c r="AT224" s="16" t="s">
        <v>145</v>
      </c>
      <c r="AU224" s="16" t="s">
        <v>83</v>
      </c>
    </row>
    <row r="225" spans="2:51" s="12" customFormat="1" ht="12">
      <c r="B225" s="161"/>
      <c r="D225" s="158" t="s">
        <v>147</v>
      </c>
      <c r="E225" s="162" t="s">
        <v>3</v>
      </c>
      <c r="F225" s="163" t="s">
        <v>317</v>
      </c>
      <c r="H225" s="164">
        <v>1</v>
      </c>
      <c r="I225" s="165"/>
      <c r="L225" s="161"/>
      <c r="M225" s="166"/>
      <c r="T225" s="167"/>
      <c r="AT225" s="162" t="s">
        <v>147</v>
      </c>
      <c r="AU225" s="162" t="s">
        <v>83</v>
      </c>
      <c r="AV225" s="12" t="s">
        <v>83</v>
      </c>
      <c r="AW225" s="12" t="s">
        <v>36</v>
      </c>
      <c r="AX225" s="12" t="s">
        <v>81</v>
      </c>
      <c r="AY225" s="162" t="s">
        <v>137</v>
      </c>
    </row>
    <row r="226" spans="2:65" s="1" customFormat="1" ht="16.5" customHeight="1">
      <c r="B226" s="144"/>
      <c r="C226" s="176" t="s">
        <v>373</v>
      </c>
      <c r="D226" s="176" t="s">
        <v>230</v>
      </c>
      <c r="E226" s="177" t="s">
        <v>404</v>
      </c>
      <c r="F226" s="178" t="s">
        <v>405</v>
      </c>
      <c r="G226" s="179" t="s">
        <v>263</v>
      </c>
      <c r="H226" s="180">
        <v>1</v>
      </c>
      <c r="I226" s="181"/>
      <c r="J226" s="182">
        <f>ROUND(I226*H226,2)</f>
        <v>0</v>
      </c>
      <c r="K226" s="178" t="s">
        <v>143</v>
      </c>
      <c r="L226" s="183"/>
      <c r="M226" s="184" t="s">
        <v>3</v>
      </c>
      <c r="N226" s="185" t="s">
        <v>45</v>
      </c>
      <c r="P226" s="154">
        <f>O226*H226</f>
        <v>0</v>
      </c>
      <c r="Q226" s="154">
        <v>0.0295</v>
      </c>
      <c r="R226" s="154">
        <f>Q226*H226</f>
        <v>0.0295</v>
      </c>
      <c r="S226" s="154">
        <v>0</v>
      </c>
      <c r="T226" s="155">
        <f>S226*H226</f>
        <v>0</v>
      </c>
      <c r="AR226" s="156" t="s">
        <v>177</v>
      </c>
      <c r="AT226" s="156" t="s">
        <v>230</v>
      </c>
      <c r="AU226" s="156" t="s">
        <v>83</v>
      </c>
      <c r="AY226" s="16" t="s">
        <v>137</v>
      </c>
      <c r="BE226" s="157">
        <f>IF(N226="základní",J226,0)</f>
        <v>0</v>
      </c>
      <c r="BF226" s="157">
        <f>IF(N226="snížená",J226,0)</f>
        <v>0</v>
      </c>
      <c r="BG226" s="157">
        <f>IF(N226="zákl. přenesená",J226,0)</f>
        <v>0</v>
      </c>
      <c r="BH226" s="157">
        <f>IF(N226="sníž. přenesená",J226,0)</f>
        <v>0</v>
      </c>
      <c r="BI226" s="157">
        <f>IF(N226="nulová",J226,0)</f>
        <v>0</v>
      </c>
      <c r="BJ226" s="16" t="s">
        <v>81</v>
      </c>
      <c r="BK226" s="157">
        <f>ROUND(I226*H226,2)</f>
        <v>0</v>
      </c>
      <c r="BL226" s="16" t="s">
        <v>98</v>
      </c>
      <c r="BM226" s="156" t="s">
        <v>406</v>
      </c>
    </row>
    <row r="227" spans="2:65" s="1" customFormat="1" ht="16.5" customHeight="1">
      <c r="B227" s="144"/>
      <c r="C227" s="145" t="s">
        <v>377</v>
      </c>
      <c r="D227" s="145" t="s">
        <v>139</v>
      </c>
      <c r="E227" s="146" t="s">
        <v>408</v>
      </c>
      <c r="F227" s="147" t="s">
        <v>409</v>
      </c>
      <c r="G227" s="148" t="s">
        <v>173</v>
      </c>
      <c r="H227" s="149">
        <v>33.6</v>
      </c>
      <c r="I227" s="150"/>
      <c r="J227" s="151">
        <f>ROUND(I227*H227,2)</f>
        <v>0</v>
      </c>
      <c r="K227" s="147" t="s">
        <v>143</v>
      </c>
      <c r="L227" s="31"/>
      <c r="M227" s="152" t="s">
        <v>3</v>
      </c>
      <c r="N227" s="153" t="s">
        <v>45</v>
      </c>
      <c r="P227" s="154">
        <f>O227*H227</f>
        <v>0</v>
      </c>
      <c r="Q227" s="154">
        <v>0.00019</v>
      </c>
      <c r="R227" s="154">
        <f>Q227*H227</f>
        <v>0.006384000000000001</v>
      </c>
      <c r="S227" s="154">
        <v>0</v>
      </c>
      <c r="T227" s="155">
        <f>S227*H227</f>
        <v>0</v>
      </c>
      <c r="AR227" s="156" t="s">
        <v>98</v>
      </c>
      <c r="AT227" s="156" t="s">
        <v>139</v>
      </c>
      <c r="AU227" s="156" t="s">
        <v>83</v>
      </c>
      <c r="AY227" s="16" t="s">
        <v>137</v>
      </c>
      <c r="BE227" s="157">
        <f>IF(N227="základní",J227,0)</f>
        <v>0</v>
      </c>
      <c r="BF227" s="157">
        <f>IF(N227="snížená",J227,0)</f>
        <v>0</v>
      </c>
      <c r="BG227" s="157">
        <f>IF(N227="zákl. přenesená",J227,0)</f>
        <v>0</v>
      </c>
      <c r="BH227" s="157">
        <f>IF(N227="sníž. přenesená",J227,0)</f>
        <v>0</v>
      </c>
      <c r="BI227" s="157">
        <f>IF(N227="nulová",J227,0)</f>
        <v>0</v>
      </c>
      <c r="BJ227" s="16" t="s">
        <v>81</v>
      </c>
      <c r="BK227" s="157">
        <f>ROUND(I227*H227,2)</f>
        <v>0</v>
      </c>
      <c r="BL227" s="16" t="s">
        <v>98</v>
      </c>
      <c r="BM227" s="156" t="s">
        <v>410</v>
      </c>
    </row>
    <row r="228" spans="2:51" s="12" customFormat="1" ht="12">
      <c r="B228" s="161"/>
      <c r="D228" s="158" t="s">
        <v>147</v>
      </c>
      <c r="E228" s="162" t="s">
        <v>3</v>
      </c>
      <c r="F228" s="163" t="s">
        <v>861</v>
      </c>
      <c r="H228" s="164">
        <v>33.6</v>
      </c>
      <c r="I228" s="165"/>
      <c r="L228" s="161"/>
      <c r="M228" s="166"/>
      <c r="T228" s="167"/>
      <c r="AT228" s="162" t="s">
        <v>147</v>
      </c>
      <c r="AU228" s="162" t="s">
        <v>83</v>
      </c>
      <c r="AV228" s="12" t="s">
        <v>83</v>
      </c>
      <c r="AW228" s="12" t="s">
        <v>36</v>
      </c>
      <c r="AX228" s="12" t="s">
        <v>81</v>
      </c>
      <c r="AY228" s="162" t="s">
        <v>137</v>
      </c>
    </row>
    <row r="229" spans="2:65" s="1" customFormat="1" ht="16.5" customHeight="1">
      <c r="B229" s="144"/>
      <c r="C229" s="145" t="s">
        <v>382</v>
      </c>
      <c r="D229" s="145" t="s">
        <v>139</v>
      </c>
      <c r="E229" s="146" t="s">
        <v>412</v>
      </c>
      <c r="F229" s="147" t="s">
        <v>413</v>
      </c>
      <c r="G229" s="148" t="s">
        <v>173</v>
      </c>
      <c r="H229" s="149">
        <v>16</v>
      </c>
      <c r="I229" s="150"/>
      <c r="J229" s="151">
        <f>ROUND(I229*H229,2)</f>
        <v>0</v>
      </c>
      <c r="K229" s="147" t="s">
        <v>143</v>
      </c>
      <c r="L229" s="31"/>
      <c r="M229" s="152" t="s">
        <v>3</v>
      </c>
      <c r="N229" s="153" t="s">
        <v>45</v>
      </c>
      <c r="P229" s="154">
        <f>O229*H229</f>
        <v>0</v>
      </c>
      <c r="Q229" s="154">
        <v>9E-05</v>
      </c>
      <c r="R229" s="154">
        <f>Q229*H229</f>
        <v>0.00144</v>
      </c>
      <c r="S229" s="154">
        <v>0</v>
      </c>
      <c r="T229" s="155">
        <f>S229*H229</f>
        <v>0</v>
      </c>
      <c r="AR229" s="156" t="s">
        <v>98</v>
      </c>
      <c r="AT229" s="156" t="s">
        <v>139</v>
      </c>
      <c r="AU229" s="156" t="s">
        <v>83</v>
      </c>
      <c r="AY229" s="16" t="s">
        <v>137</v>
      </c>
      <c r="BE229" s="157">
        <f>IF(N229="základní",J229,0)</f>
        <v>0</v>
      </c>
      <c r="BF229" s="157">
        <f>IF(N229="snížená",J229,0)</f>
        <v>0</v>
      </c>
      <c r="BG229" s="157">
        <f>IF(N229="zákl. přenesená",J229,0)</f>
        <v>0</v>
      </c>
      <c r="BH229" s="157">
        <f>IF(N229="sníž. přenesená",J229,0)</f>
        <v>0</v>
      </c>
      <c r="BI229" s="157">
        <f>IF(N229="nulová",J229,0)</f>
        <v>0</v>
      </c>
      <c r="BJ229" s="16" t="s">
        <v>81</v>
      </c>
      <c r="BK229" s="157">
        <f>ROUND(I229*H229,2)</f>
        <v>0</v>
      </c>
      <c r="BL229" s="16" t="s">
        <v>98</v>
      </c>
      <c r="BM229" s="156" t="s">
        <v>414</v>
      </c>
    </row>
    <row r="230" spans="2:51" s="12" customFormat="1" ht="12">
      <c r="B230" s="161"/>
      <c r="D230" s="158" t="s">
        <v>147</v>
      </c>
      <c r="E230" s="162" t="s">
        <v>3</v>
      </c>
      <c r="F230" s="163" t="s">
        <v>865</v>
      </c>
      <c r="H230" s="164">
        <v>16</v>
      </c>
      <c r="I230" s="165"/>
      <c r="L230" s="161"/>
      <c r="M230" s="166"/>
      <c r="T230" s="167"/>
      <c r="AT230" s="162" t="s">
        <v>147</v>
      </c>
      <c r="AU230" s="162" t="s">
        <v>83</v>
      </c>
      <c r="AV230" s="12" t="s">
        <v>83</v>
      </c>
      <c r="AW230" s="12" t="s">
        <v>36</v>
      </c>
      <c r="AX230" s="12" t="s">
        <v>81</v>
      </c>
      <c r="AY230" s="162" t="s">
        <v>137</v>
      </c>
    </row>
    <row r="231" spans="2:63" s="11" customFormat="1" ht="22.9" customHeight="1">
      <c r="B231" s="132"/>
      <c r="D231" s="133" t="s">
        <v>73</v>
      </c>
      <c r="E231" s="142" t="s">
        <v>184</v>
      </c>
      <c r="F231" s="142" t="s">
        <v>588</v>
      </c>
      <c r="I231" s="135"/>
      <c r="J231" s="143">
        <f>BK231</f>
        <v>0</v>
      </c>
      <c r="L231" s="132"/>
      <c r="M231" s="137"/>
      <c r="P231" s="138">
        <f>SUM(P232:P242)</f>
        <v>0</v>
      </c>
      <c r="R231" s="138">
        <f>SUM(R232:R242)</f>
        <v>0.6718143999999999</v>
      </c>
      <c r="T231" s="139">
        <f>SUM(T232:T242)</f>
        <v>0</v>
      </c>
      <c r="AR231" s="133" t="s">
        <v>81</v>
      </c>
      <c r="AT231" s="140" t="s">
        <v>73</v>
      </c>
      <c r="AU231" s="140" t="s">
        <v>81</v>
      </c>
      <c r="AY231" s="133" t="s">
        <v>137</v>
      </c>
      <c r="BK231" s="141">
        <f>SUM(BK232:BK242)</f>
        <v>0</v>
      </c>
    </row>
    <row r="232" spans="2:65" s="1" customFormat="1" ht="48" customHeight="1">
      <c r="B232" s="144"/>
      <c r="C232" s="145" t="s">
        <v>388</v>
      </c>
      <c r="D232" s="145" t="s">
        <v>139</v>
      </c>
      <c r="E232" s="146" t="s">
        <v>819</v>
      </c>
      <c r="F232" s="147" t="s">
        <v>820</v>
      </c>
      <c r="G232" s="148" t="s">
        <v>173</v>
      </c>
      <c r="H232" s="149">
        <v>2</v>
      </c>
      <c r="I232" s="150"/>
      <c r="J232" s="151">
        <f>ROUND(I232*H232,2)</f>
        <v>0</v>
      </c>
      <c r="K232" s="147" t="s">
        <v>143</v>
      </c>
      <c r="L232" s="31"/>
      <c r="M232" s="152" t="s">
        <v>3</v>
      </c>
      <c r="N232" s="153" t="s">
        <v>45</v>
      </c>
      <c r="P232" s="154">
        <f>O232*H232</f>
        <v>0</v>
      </c>
      <c r="Q232" s="154">
        <v>0.1554</v>
      </c>
      <c r="R232" s="154">
        <f>Q232*H232</f>
        <v>0.3108</v>
      </c>
      <c r="S232" s="154">
        <v>0</v>
      </c>
      <c r="T232" s="155">
        <f>S232*H232</f>
        <v>0</v>
      </c>
      <c r="AR232" s="156" t="s">
        <v>98</v>
      </c>
      <c r="AT232" s="156" t="s">
        <v>139</v>
      </c>
      <c r="AU232" s="156" t="s">
        <v>83</v>
      </c>
      <c r="AY232" s="16" t="s">
        <v>137</v>
      </c>
      <c r="BE232" s="157">
        <f>IF(N232="základní",J232,0)</f>
        <v>0</v>
      </c>
      <c r="BF232" s="157">
        <f>IF(N232="snížená",J232,0)</f>
        <v>0</v>
      </c>
      <c r="BG232" s="157">
        <f>IF(N232="zákl. přenesená",J232,0)</f>
        <v>0</v>
      </c>
      <c r="BH232" s="157">
        <f>IF(N232="sníž. přenesená",J232,0)</f>
        <v>0</v>
      </c>
      <c r="BI232" s="157">
        <f>IF(N232="nulová",J232,0)</f>
        <v>0</v>
      </c>
      <c r="BJ232" s="16" t="s">
        <v>81</v>
      </c>
      <c r="BK232" s="157">
        <f>ROUND(I232*H232,2)</f>
        <v>0</v>
      </c>
      <c r="BL232" s="16" t="s">
        <v>98</v>
      </c>
      <c r="BM232" s="156" t="s">
        <v>821</v>
      </c>
    </row>
    <row r="233" spans="2:47" s="1" customFormat="1" ht="136.5">
      <c r="B233" s="31"/>
      <c r="D233" s="158" t="s">
        <v>145</v>
      </c>
      <c r="F233" s="159" t="s">
        <v>822</v>
      </c>
      <c r="I233" s="92"/>
      <c r="L233" s="31"/>
      <c r="M233" s="160"/>
      <c r="T233" s="52"/>
      <c r="AT233" s="16" t="s">
        <v>145</v>
      </c>
      <c r="AU233" s="16" t="s">
        <v>83</v>
      </c>
    </row>
    <row r="234" spans="2:51" s="12" customFormat="1" ht="12">
      <c r="B234" s="161"/>
      <c r="D234" s="158" t="s">
        <v>147</v>
      </c>
      <c r="E234" s="162" t="s">
        <v>3</v>
      </c>
      <c r="F234" s="163" t="s">
        <v>823</v>
      </c>
      <c r="H234" s="164">
        <v>2</v>
      </c>
      <c r="I234" s="165"/>
      <c r="L234" s="161"/>
      <c r="M234" s="166"/>
      <c r="T234" s="167"/>
      <c r="AT234" s="162" t="s">
        <v>147</v>
      </c>
      <c r="AU234" s="162" t="s">
        <v>83</v>
      </c>
      <c r="AV234" s="12" t="s">
        <v>83</v>
      </c>
      <c r="AW234" s="12" t="s">
        <v>36</v>
      </c>
      <c r="AX234" s="12" t="s">
        <v>81</v>
      </c>
      <c r="AY234" s="162" t="s">
        <v>137</v>
      </c>
    </row>
    <row r="235" spans="2:65" s="1" customFormat="1" ht="24" customHeight="1">
      <c r="B235" s="144"/>
      <c r="C235" s="145" t="s">
        <v>394</v>
      </c>
      <c r="D235" s="145" t="s">
        <v>139</v>
      </c>
      <c r="E235" s="146" t="s">
        <v>828</v>
      </c>
      <c r="F235" s="147" t="s">
        <v>829</v>
      </c>
      <c r="G235" s="148" t="s">
        <v>142</v>
      </c>
      <c r="H235" s="149">
        <v>0.16</v>
      </c>
      <c r="I235" s="150"/>
      <c r="J235" s="151">
        <f>ROUND(I235*H235,2)</f>
        <v>0</v>
      </c>
      <c r="K235" s="147" t="s">
        <v>143</v>
      </c>
      <c r="L235" s="31"/>
      <c r="M235" s="152" t="s">
        <v>3</v>
      </c>
      <c r="N235" s="153" t="s">
        <v>45</v>
      </c>
      <c r="P235" s="154">
        <f>O235*H235</f>
        <v>0</v>
      </c>
      <c r="Q235" s="154">
        <v>2.25634</v>
      </c>
      <c r="R235" s="154">
        <f>Q235*H235</f>
        <v>0.36101439999999996</v>
      </c>
      <c r="S235" s="154">
        <v>0</v>
      </c>
      <c r="T235" s="155">
        <f>S235*H235</f>
        <v>0</v>
      </c>
      <c r="AR235" s="156" t="s">
        <v>98</v>
      </c>
      <c r="AT235" s="156" t="s">
        <v>139</v>
      </c>
      <c r="AU235" s="156" t="s">
        <v>83</v>
      </c>
      <c r="AY235" s="16" t="s">
        <v>137</v>
      </c>
      <c r="BE235" s="157">
        <f>IF(N235="základní",J235,0)</f>
        <v>0</v>
      </c>
      <c r="BF235" s="157">
        <f>IF(N235="snížená",J235,0)</f>
        <v>0</v>
      </c>
      <c r="BG235" s="157">
        <f>IF(N235="zákl. přenesená",J235,0)</f>
        <v>0</v>
      </c>
      <c r="BH235" s="157">
        <f>IF(N235="sníž. přenesená",J235,0)</f>
        <v>0</v>
      </c>
      <c r="BI235" s="157">
        <f>IF(N235="nulová",J235,0)</f>
        <v>0</v>
      </c>
      <c r="BJ235" s="16" t="s">
        <v>81</v>
      </c>
      <c r="BK235" s="157">
        <f>ROUND(I235*H235,2)</f>
        <v>0</v>
      </c>
      <c r="BL235" s="16" t="s">
        <v>98</v>
      </c>
      <c r="BM235" s="156" t="s">
        <v>830</v>
      </c>
    </row>
    <row r="236" spans="2:51" s="12" customFormat="1" ht="12">
      <c r="B236" s="161"/>
      <c r="D236" s="158" t="s">
        <v>147</v>
      </c>
      <c r="E236" s="162" t="s">
        <v>3</v>
      </c>
      <c r="F236" s="163" t="s">
        <v>866</v>
      </c>
      <c r="H236" s="164">
        <v>0.16</v>
      </c>
      <c r="I236" s="165"/>
      <c r="L236" s="161"/>
      <c r="M236" s="166"/>
      <c r="T236" s="167"/>
      <c r="AT236" s="162" t="s">
        <v>147</v>
      </c>
      <c r="AU236" s="162" t="s">
        <v>83</v>
      </c>
      <c r="AV236" s="12" t="s">
        <v>83</v>
      </c>
      <c r="AW236" s="12" t="s">
        <v>36</v>
      </c>
      <c r="AX236" s="12" t="s">
        <v>81</v>
      </c>
      <c r="AY236" s="162" t="s">
        <v>137</v>
      </c>
    </row>
    <row r="237" spans="2:65" s="1" customFormat="1" ht="84" customHeight="1">
      <c r="B237" s="144"/>
      <c r="C237" s="145" t="s">
        <v>398</v>
      </c>
      <c r="D237" s="145" t="s">
        <v>139</v>
      </c>
      <c r="E237" s="146" t="s">
        <v>833</v>
      </c>
      <c r="F237" s="147" t="s">
        <v>834</v>
      </c>
      <c r="G237" s="148" t="s">
        <v>173</v>
      </c>
      <c r="H237" s="149">
        <v>2</v>
      </c>
      <c r="I237" s="150"/>
      <c r="J237" s="151">
        <f>ROUND(I237*H237,2)</f>
        <v>0</v>
      </c>
      <c r="K237" s="147" t="s">
        <v>143</v>
      </c>
      <c r="L237" s="31"/>
      <c r="M237" s="152" t="s">
        <v>3</v>
      </c>
      <c r="N237" s="153" t="s">
        <v>45</v>
      </c>
      <c r="P237" s="154">
        <f>O237*H237</f>
        <v>0</v>
      </c>
      <c r="Q237" s="154">
        <v>0</v>
      </c>
      <c r="R237" s="154">
        <f>Q237*H237</f>
        <v>0</v>
      </c>
      <c r="S237" s="154">
        <v>0</v>
      </c>
      <c r="T237" s="155">
        <f>S237*H237</f>
        <v>0</v>
      </c>
      <c r="AR237" s="156" t="s">
        <v>98</v>
      </c>
      <c r="AT237" s="156" t="s">
        <v>139</v>
      </c>
      <c r="AU237" s="156" t="s">
        <v>83</v>
      </c>
      <c r="AY237" s="16" t="s">
        <v>137</v>
      </c>
      <c r="BE237" s="157">
        <f>IF(N237="základní",J237,0)</f>
        <v>0</v>
      </c>
      <c r="BF237" s="157">
        <f>IF(N237="snížená",J237,0)</f>
        <v>0</v>
      </c>
      <c r="BG237" s="157">
        <f>IF(N237="zákl. přenesená",J237,0)</f>
        <v>0</v>
      </c>
      <c r="BH237" s="157">
        <f>IF(N237="sníž. přenesená",J237,0)</f>
        <v>0</v>
      </c>
      <c r="BI237" s="157">
        <f>IF(N237="nulová",J237,0)</f>
        <v>0</v>
      </c>
      <c r="BJ237" s="16" t="s">
        <v>81</v>
      </c>
      <c r="BK237" s="157">
        <f>ROUND(I237*H237,2)</f>
        <v>0</v>
      </c>
      <c r="BL237" s="16" t="s">
        <v>98</v>
      </c>
      <c r="BM237" s="156" t="s">
        <v>835</v>
      </c>
    </row>
    <row r="238" spans="2:47" s="1" customFormat="1" ht="107.25">
      <c r="B238" s="31"/>
      <c r="D238" s="158" t="s">
        <v>145</v>
      </c>
      <c r="F238" s="159" t="s">
        <v>604</v>
      </c>
      <c r="I238" s="92"/>
      <c r="L238" s="31"/>
      <c r="M238" s="160"/>
      <c r="T238" s="52"/>
      <c r="AT238" s="16" t="s">
        <v>145</v>
      </c>
      <c r="AU238" s="16" t="s">
        <v>83</v>
      </c>
    </row>
    <row r="239" spans="2:51" s="12" customFormat="1" ht="12">
      <c r="B239" s="161"/>
      <c r="D239" s="158" t="s">
        <v>147</v>
      </c>
      <c r="E239" s="162" t="s">
        <v>3</v>
      </c>
      <c r="F239" s="163" t="s">
        <v>823</v>
      </c>
      <c r="H239" s="164">
        <v>2</v>
      </c>
      <c r="I239" s="165"/>
      <c r="L239" s="161"/>
      <c r="M239" s="166"/>
      <c r="T239" s="167"/>
      <c r="AT239" s="162" t="s">
        <v>147</v>
      </c>
      <c r="AU239" s="162" t="s">
        <v>83</v>
      </c>
      <c r="AV239" s="12" t="s">
        <v>83</v>
      </c>
      <c r="AW239" s="12" t="s">
        <v>36</v>
      </c>
      <c r="AX239" s="12" t="s">
        <v>81</v>
      </c>
      <c r="AY239" s="162" t="s">
        <v>137</v>
      </c>
    </row>
    <row r="240" spans="2:65" s="1" customFormat="1" ht="72" customHeight="1">
      <c r="B240" s="144"/>
      <c r="C240" s="145" t="s">
        <v>403</v>
      </c>
      <c r="D240" s="145" t="s">
        <v>139</v>
      </c>
      <c r="E240" s="146" t="s">
        <v>601</v>
      </c>
      <c r="F240" s="147" t="s">
        <v>602</v>
      </c>
      <c r="G240" s="148" t="s">
        <v>180</v>
      </c>
      <c r="H240" s="149">
        <v>2</v>
      </c>
      <c r="I240" s="150"/>
      <c r="J240" s="151">
        <f>ROUND(I240*H240,2)</f>
        <v>0</v>
      </c>
      <c r="K240" s="147" t="s">
        <v>143</v>
      </c>
      <c r="L240" s="31"/>
      <c r="M240" s="152" t="s">
        <v>3</v>
      </c>
      <c r="N240" s="153" t="s">
        <v>45</v>
      </c>
      <c r="P240" s="154">
        <f>O240*H240</f>
        <v>0</v>
      </c>
      <c r="Q240" s="154">
        <v>0</v>
      </c>
      <c r="R240" s="154">
        <f>Q240*H240</f>
        <v>0</v>
      </c>
      <c r="S240" s="154">
        <v>0</v>
      </c>
      <c r="T240" s="155">
        <f>S240*H240</f>
        <v>0</v>
      </c>
      <c r="AR240" s="156" t="s">
        <v>98</v>
      </c>
      <c r="AT240" s="156" t="s">
        <v>139</v>
      </c>
      <c r="AU240" s="156" t="s">
        <v>83</v>
      </c>
      <c r="AY240" s="16" t="s">
        <v>137</v>
      </c>
      <c r="BE240" s="157">
        <f>IF(N240="základní",J240,0)</f>
        <v>0</v>
      </c>
      <c r="BF240" s="157">
        <f>IF(N240="snížená",J240,0)</f>
        <v>0</v>
      </c>
      <c r="BG240" s="157">
        <f>IF(N240="zákl. přenesená",J240,0)</f>
        <v>0</v>
      </c>
      <c r="BH240" s="157">
        <f>IF(N240="sníž. přenesená",J240,0)</f>
        <v>0</v>
      </c>
      <c r="BI240" s="157">
        <f>IF(N240="nulová",J240,0)</f>
        <v>0</v>
      </c>
      <c r="BJ240" s="16" t="s">
        <v>81</v>
      </c>
      <c r="BK240" s="157">
        <f>ROUND(I240*H240,2)</f>
        <v>0</v>
      </c>
      <c r="BL240" s="16" t="s">
        <v>98</v>
      </c>
      <c r="BM240" s="156" t="s">
        <v>836</v>
      </c>
    </row>
    <row r="241" spans="2:47" s="1" customFormat="1" ht="107.25">
      <c r="B241" s="31"/>
      <c r="D241" s="158" t="s">
        <v>145</v>
      </c>
      <c r="F241" s="159" t="s">
        <v>604</v>
      </c>
      <c r="I241" s="92"/>
      <c r="L241" s="31"/>
      <c r="M241" s="160"/>
      <c r="T241" s="52"/>
      <c r="AT241" s="16" t="s">
        <v>145</v>
      </c>
      <c r="AU241" s="16" t="s">
        <v>83</v>
      </c>
    </row>
    <row r="242" spans="2:51" s="12" customFormat="1" ht="12">
      <c r="B242" s="161"/>
      <c r="D242" s="158" t="s">
        <v>147</v>
      </c>
      <c r="E242" s="162" t="s">
        <v>3</v>
      </c>
      <c r="F242" s="163" t="s">
        <v>867</v>
      </c>
      <c r="H242" s="164">
        <v>2</v>
      </c>
      <c r="I242" s="165"/>
      <c r="L242" s="161"/>
      <c r="M242" s="166"/>
      <c r="T242" s="167"/>
      <c r="AT242" s="162" t="s">
        <v>147</v>
      </c>
      <c r="AU242" s="162" t="s">
        <v>83</v>
      </c>
      <c r="AV242" s="12" t="s">
        <v>83</v>
      </c>
      <c r="AW242" s="12" t="s">
        <v>36</v>
      </c>
      <c r="AX242" s="12" t="s">
        <v>81</v>
      </c>
      <c r="AY242" s="162" t="s">
        <v>137</v>
      </c>
    </row>
    <row r="243" spans="2:63" s="11" customFormat="1" ht="22.9" customHeight="1">
      <c r="B243" s="132"/>
      <c r="D243" s="133" t="s">
        <v>73</v>
      </c>
      <c r="E243" s="142" t="s">
        <v>416</v>
      </c>
      <c r="F243" s="142" t="s">
        <v>417</v>
      </c>
      <c r="I243" s="135"/>
      <c r="J243" s="143">
        <f>BK243</f>
        <v>0</v>
      </c>
      <c r="L243" s="132"/>
      <c r="M243" s="137"/>
      <c r="P243" s="138">
        <f>SUM(P244:P245)</f>
        <v>0</v>
      </c>
      <c r="R243" s="138">
        <f>SUM(R244:R245)</f>
        <v>0</v>
      </c>
      <c r="T243" s="139">
        <f>SUM(T244:T245)</f>
        <v>0</v>
      </c>
      <c r="AR243" s="133" t="s">
        <v>81</v>
      </c>
      <c r="AT243" s="140" t="s">
        <v>73</v>
      </c>
      <c r="AU243" s="140" t="s">
        <v>81</v>
      </c>
      <c r="AY243" s="133" t="s">
        <v>137</v>
      </c>
      <c r="BK243" s="141">
        <f>SUM(BK244:BK245)</f>
        <v>0</v>
      </c>
    </row>
    <row r="244" spans="2:65" s="1" customFormat="1" ht="48" customHeight="1">
      <c r="B244" s="144"/>
      <c r="C244" s="145" t="s">
        <v>407</v>
      </c>
      <c r="D244" s="145" t="s">
        <v>139</v>
      </c>
      <c r="E244" s="146" t="s">
        <v>419</v>
      </c>
      <c r="F244" s="147" t="s">
        <v>420</v>
      </c>
      <c r="G244" s="148" t="s">
        <v>233</v>
      </c>
      <c r="H244" s="149">
        <v>20.421</v>
      </c>
      <c r="I244" s="150"/>
      <c r="J244" s="151">
        <f>ROUND(I244*H244,2)</f>
        <v>0</v>
      </c>
      <c r="K244" s="147" t="s">
        <v>143</v>
      </c>
      <c r="L244" s="31"/>
      <c r="M244" s="152" t="s">
        <v>3</v>
      </c>
      <c r="N244" s="153" t="s">
        <v>45</v>
      </c>
      <c r="P244" s="154">
        <f>O244*H244</f>
        <v>0</v>
      </c>
      <c r="Q244" s="154">
        <v>0</v>
      </c>
      <c r="R244" s="154">
        <f>Q244*H244</f>
        <v>0</v>
      </c>
      <c r="S244" s="154">
        <v>0</v>
      </c>
      <c r="T244" s="155">
        <f>S244*H244</f>
        <v>0</v>
      </c>
      <c r="AR244" s="156" t="s">
        <v>98</v>
      </c>
      <c r="AT244" s="156" t="s">
        <v>139</v>
      </c>
      <c r="AU244" s="156" t="s">
        <v>83</v>
      </c>
      <c r="AY244" s="16" t="s">
        <v>137</v>
      </c>
      <c r="BE244" s="157">
        <f>IF(N244="základní",J244,0)</f>
        <v>0</v>
      </c>
      <c r="BF244" s="157">
        <f>IF(N244="snížená",J244,0)</f>
        <v>0</v>
      </c>
      <c r="BG244" s="157">
        <f>IF(N244="zákl. přenesená",J244,0)</f>
        <v>0</v>
      </c>
      <c r="BH244" s="157">
        <f>IF(N244="sníž. přenesená",J244,0)</f>
        <v>0</v>
      </c>
      <c r="BI244" s="157">
        <f>IF(N244="nulová",J244,0)</f>
        <v>0</v>
      </c>
      <c r="BJ244" s="16" t="s">
        <v>81</v>
      </c>
      <c r="BK244" s="157">
        <f>ROUND(I244*H244,2)</f>
        <v>0</v>
      </c>
      <c r="BL244" s="16" t="s">
        <v>98</v>
      </c>
      <c r="BM244" s="156" t="s">
        <v>421</v>
      </c>
    </row>
    <row r="245" spans="2:47" s="1" customFormat="1" ht="58.5">
      <c r="B245" s="31"/>
      <c r="D245" s="158" t="s">
        <v>145</v>
      </c>
      <c r="F245" s="159" t="s">
        <v>422</v>
      </c>
      <c r="I245" s="92"/>
      <c r="L245" s="31"/>
      <c r="M245" s="186"/>
      <c r="N245" s="187"/>
      <c r="O245" s="187"/>
      <c r="P245" s="187"/>
      <c r="Q245" s="187"/>
      <c r="R245" s="187"/>
      <c r="S245" s="187"/>
      <c r="T245" s="188"/>
      <c r="AT245" s="16" t="s">
        <v>145</v>
      </c>
      <c r="AU245" s="16" t="s">
        <v>83</v>
      </c>
    </row>
    <row r="246" spans="2:12" s="1" customFormat="1" ht="6.95" customHeight="1">
      <c r="B246" s="40"/>
      <c r="C246" s="41"/>
      <c r="D246" s="41"/>
      <c r="E246" s="41"/>
      <c r="F246" s="41"/>
      <c r="G246" s="41"/>
      <c r="H246" s="41"/>
      <c r="I246" s="107"/>
      <c r="J246" s="41"/>
      <c r="K246" s="41"/>
      <c r="L246" s="31"/>
    </row>
  </sheetData>
  <autoFilter ref="C91:K245"/>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295"/>
  <sheetViews>
    <sheetView showGridLines="0" workbookViewId="0" topLeftCell="A1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98" t="s">
        <v>6</v>
      </c>
      <c r="M2" s="299"/>
      <c r="N2" s="299"/>
      <c r="O2" s="299"/>
      <c r="P2" s="299"/>
      <c r="Q2" s="299"/>
      <c r="R2" s="299"/>
      <c r="S2" s="299"/>
      <c r="T2" s="299"/>
      <c r="U2" s="299"/>
      <c r="V2" s="299"/>
      <c r="AT2" s="16" t="s">
        <v>104</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868</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ROUND(J93,2)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ROUND((SUM(BE93:BE294)),2)</f>
        <v>0</v>
      </c>
      <c r="I35" s="99">
        <v>0.21</v>
      </c>
      <c r="J35" s="82">
        <f>ROUND(((SUM(BE93:BE294))*I35),2)</f>
        <v>0</v>
      </c>
      <c r="L35" s="31"/>
    </row>
    <row r="36" spans="2:12" s="1" customFormat="1" ht="14.45" customHeight="1">
      <c r="B36" s="31"/>
      <c r="E36" s="26" t="s">
        <v>46</v>
      </c>
      <c r="F36" s="82">
        <f>ROUND((SUM(BF93:BF294)),2)</f>
        <v>0</v>
      </c>
      <c r="I36" s="99">
        <v>0.15</v>
      </c>
      <c r="J36" s="82">
        <f>ROUND(((SUM(BF93:BF294))*I36),2)</f>
        <v>0</v>
      </c>
      <c r="L36" s="31"/>
    </row>
    <row r="37" spans="2:12" s="1" customFormat="1" ht="14.45" customHeight="1" hidden="1">
      <c r="B37" s="31"/>
      <c r="E37" s="26" t="s">
        <v>47</v>
      </c>
      <c r="F37" s="82">
        <f>ROUND((SUM(BG93:BG294)),2)</f>
        <v>0</v>
      </c>
      <c r="I37" s="99">
        <v>0.21</v>
      </c>
      <c r="J37" s="82">
        <f>0</f>
        <v>0</v>
      </c>
      <c r="L37" s="31"/>
    </row>
    <row r="38" spans="2:12" s="1" customFormat="1" ht="14.45" customHeight="1" hidden="1">
      <c r="B38" s="31"/>
      <c r="E38" s="26" t="s">
        <v>48</v>
      </c>
      <c r="F38" s="82">
        <f>ROUND((SUM(BH93:BH294)),2)</f>
        <v>0</v>
      </c>
      <c r="I38" s="99">
        <v>0.15</v>
      </c>
      <c r="J38" s="82">
        <f>0</f>
        <v>0</v>
      </c>
      <c r="L38" s="31"/>
    </row>
    <row r="39" spans="2:12" s="1" customFormat="1" ht="14.45" customHeight="1" hidden="1">
      <c r="B39" s="31"/>
      <c r="E39" s="26" t="s">
        <v>49</v>
      </c>
      <c r="F39" s="82">
        <f>ROUND((SUM(BI93:BI294)),2)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VP - vodovodní přípojky</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J93</f>
        <v>0</v>
      </c>
      <c r="L63" s="31"/>
      <c r="AU63" s="16" t="s">
        <v>116</v>
      </c>
    </row>
    <row r="64" spans="2:12" s="8" customFormat="1" ht="24.95" customHeight="1">
      <c r="B64" s="113"/>
      <c r="D64" s="114" t="s">
        <v>117</v>
      </c>
      <c r="E64" s="115"/>
      <c r="F64" s="115"/>
      <c r="G64" s="115"/>
      <c r="H64" s="115"/>
      <c r="I64" s="116"/>
      <c r="J64" s="117">
        <f>J94</f>
        <v>0</v>
      </c>
      <c r="L64" s="113"/>
    </row>
    <row r="65" spans="2:12" s="9" customFormat="1" ht="19.9" customHeight="1">
      <c r="B65" s="118"/>
      <c r="D65" s="119" t="s">
        <v>118</v>
      </c>
      <c r="E65" s="120"/>
      <c r="F65" s="120"/>
      <c r="G65" s="120"/>
      <c r="H65" s="120"/>
      <c r="I65" s="121"/>
      <c r="J65" s="122">
        <f>J95</f>
        <v>0</v>
      </c>
      <c r="L65" s="118"/>
    </row>
    <row r="66" spans="2:12" s="9" customFormat="1" ht="19.9" customHeight="1">
      <c r="B66" s="118"/>
      <c r="D66" s="119" t="s">
        <v>119</v>
      </c>
      <c r="E66" s="120"/>
      <c r="F66" s="120"/>
      <c r="G66" s="120"/>
      <c r="H66" s="120"/>
      <c r="I66" s="121"/>
      <c r="J66" s="122">
        <f>J194</f>
        <v>0</v>
      </c>
      <c r="L66" s="118"/>
    </row>
    <row r="67" spans="2:12" s="9" customFormat="1" ht="19.9" customHeight="1">
      <c r="B67" s="118"/>
      <c r="D67" s="119" t="s">
        <v>424</v>
      </c>
      <c r="E67" s="120"/>
      <c r="F67" s="120"/>
      <c r="G67" s="120"/>
      <c r="H67" s="120"/>
      <c r="I67" s="121"/>
      <c r="J67" s="122">
        <f>J200</f>
        <v>0</v>
      </c>
      <c r="L67" s="118"/>
    </row>
    <row r="68" spans="2:12" s="9" customFormat="1" ht="19.9" customHeight="1">
      <c r="B68" s="118"/>
      <c r="D68" s="119" t="s">
        <v>120</v>
      </c>
      <c r="E68" s="120"/>
      <c r="F68" s="120"/>
      <c r="G68" s="120"/>
      <c r="H68" s="120"/>
      <c r="I68" s="121"/>
      <c r="J68" s="122">
        <f>J226</f>
        <v>0</v>
      </c>
      <c r="L68" s="118"/>
    </row>
    <row r="69" spans="2:12" s="9" customFormat="1" ht="19.9" customHeight="1">
      <c r="B69" s="118"/>
      <c r="D69" s="119" t="s">
        <v>492</v>
      </c>
      <c r="E69" s="120"/>
      <c r="F69" s="120"/>
      <c r="G69" s="120"/>
      <c r="H69" s="120"/>
      <c r="I69" s="121"/>
      <c r="J69" s="122">
        <f>J259</f>
        <v>0</v>
      </c>
      <c r="L69" s="118"/>
    </row>
    <row r="70" spans="2:12" s="9" customFormat="1" ht="19.9" customHeight="1">
      <c r="B70" s="118"/>
      <c r="D70" s="119" t="s">
        <v>493</v>
      </c>
      <c r="E70" s="120"/>
      <c r="F70" s="120"/>
      <c r="G70" s="120"/>
      <c r="H70" s="120"/>
      <c r="I70" s="121"/>
      <c r="J70" s="122">
        <f>J280</f>
        <v>0</v>
      </c>
      <c r="L70" s="118"/>
    </row>
    <row r="71" spans="2:12" s="9" customFormat="1" ht="19.9" customHeight="1">
      <c r="B71" s="118"/>
      <c r="D71" s="119" t="s">
        <v>121</v>
      </c>
      <c r="E71" s="120"/>
      <c r="F71" s="120"/>
      <c r="G71" s="120"/>
      <c r="H71" s="120"/>
      <c r="I71" s="121"/>
      <c r="J71" s="122">
        <f>J292</f>
        <v>0</v>
      </c>
      <c r="L71" s="118"/>
    </row>
    <row r="72" spans="2:12" s="1" customFormat="1" ht="21.75" customHeight="1">
      <c r="B72" s="31"/>
      <c r="I72" s="92"/>
      <c r="L72" s="31"/>
    </row>
    <row r="73" spans="2:12" s="1" customFormat="1" ht="6.95" customHeight="1">
      <c r="B73" s="40"/>
      <c r="C73" s="41"/>
      <c r="D73" s="41"/>
      <c r="E73" s="41"/>
      <c r="F73" s="41"/>
      <c r="G73" s="41"/>
      <c r="H73" s="41"/>
      <c r="I73" s="107"/>
      <c r="J73" s="41"/>
      <c r="K73" s="41"/>
      <c r="L73" s="31"/>
    </row>
    <row r="77" spans="2:12" s="1" customFormat="1" ht="6.95" customHeight="1">
      <c r="B77" s="42"/>
      <c r="C77" s="43"/>
      <c r="D77" s="43"/>
      <c r="E77" s="43"/>
      <c r="F77" s="43"/>
      <c r="G77" s="43"/>
      <c r="H77" s="43"/>
      <c r="I77" s="108"/>
      <c r="J77" s="43"/>
      <c r="K77" s="43"/>
      <c r="L77" s="31"/>
    </row>
    <row r="78" spans="2:12" s="1" customFormat="1" ht="24.95" customHeight="1">
      <c r="B78" s="31"/>
      <c r="C78" s="20" t="s">
        <v>122</v>
      </c>
      <c r="I78" s="92"/>
      <c r="L78" s="31"/>
    </row>
    <row r="79" spans="2:12" s="1" customFormat="1" ht="6.95" customHeight="1">
      <c r="B79" s="31"/>
      <c r="I79" s="92"/>
      <c r="L79" s="31"/>
    </row>
    <row r="80" spans="2:12" s="1" customFormat="1" ht="12" customHeight="1">
      <c r="B80" s="31"/>
      <c r="C80" s="26" t="s">
        <v>17</v>
      </c>
      <c r="I80" s="92"/>
      <c r="L80" s="31"/>
    </row>
    <row r="81" spans="2:12" s="1" customFormat="1" ht="16.5" customHeight="1">
      <c r="B81" s="31"/>
      <c r="E81" s="312" t="str">
        <f>E7</f>
        <v>Rekonstrukce vodovodu - III.ETAPA</v>
      </c>
      <c r="F81" s="313"/>
      <c r="G81" s="313"/>
      <c r="H81" s="313"/>
      <c r="I81" s="92"/>
      <c r="L81" s="31"/>
    </row>
    <row r="82" spans="2:12" ht="12" customHeight="1">
      <c r="B82" s="19"/>
      <c r="C82" s="26" t="s">
        <v>109</v>
      </c>
      <c r="L82" s="19"/>
    </row>
    <row r="83" spans="2:12" s="1" customFormat="1" ht="16.5" customHeight="1">
      <c r="B83" s="31"/>
      <c r="E83" s="312" t="s">
        <v>110</v>
      </c>
      <c r="F83" s="311"/>
      <c r="G83" s="311"/>
      <c r="H83" s="311"/>
      <c r="I83" s="92"/>
      <c r="L83" s="31"/>
    </row>
    <row r="84" spans="2:12" s="1" customFormat="1" ht="12" customHeight="1">
      <c r="B84" s="31"/>
      <c r="C84" s="26" t="s">
        <v>111</v>
      </c>
      <c r="I84" s="92"/>
      <c r="L84" s="31"/>
    </row>
    <row r="85" spans="2:12" s="1" customFormat="1" ht="16.5" customHeight="1">
      <c r="B85" s="31"/>
      <c r="E85" s="295" t="str">
        <f>E11</f>
        <v>VP - vodovodní přípojky</v>
      </c>
      <c r="F85" s="311"/>
      <c r="G85" s="311"/>
      <c r="H85" s="311"/>
      <c r="I85" s="92"/>
      <c r="L85" s="31"/>
    </row>
    <row r="86" spans="2:12" s="1" customFormat="1" ht="6.95" customHeight="1">
      <c r="B86" s="31"/>
      <c r="I86" s="92"/>
      <c r="L86" s="31"/>
    </row>
    <row r="87" spans="2:12" s="1" customFormat="1" ht="12" customHeight="1">
      <c r="B87" s="31"/>
      <c r="C87" s="26" t="s">
        <v>22</v>
      </c>
      <c r="F87" s="24" t="str">
        <f>F14</f>
        <v>k.ú.Český Rudolec</v>
      </c>
      <c r="I87" s="93" t="s">
        <v>24</v>
      </c>
      <c r="J87" s="48" t="str">
        <f>IF(J14="","",J14)</f>
        <v>10. 9. 2019</v>
      </c>
      <c r="L87" s="31"/>
    </row>
    <row r="88" spans="2:12" s="1" customFormat="1" ht="6.95" customHeight="1">
      <c r="B88" s="31"/>
      <c r="I88" s="92"/>
      <c r="L88" s="31"/>
    </row>
    <row r="89" spans="2:12" s="1" customFormat="1" ht="43.15" customHeight="1">
      <c r="B89" s="31"/>
      <c r="C89" s="26" t="s">
        <v>26</v>
      </c>
      <c r="F89" s="24" t="str">
        <f>E17</f>
        <v xml:space="preserve"> </v>
      </c>
      <c r="I89" s="93" t="s">
        <v>32</v>
      </c>
      <c r="J89" s="29" t="str">
        <f>E23</f>
        <v>ALCEDO - Ing. Martin Růžička CSc., Jindř.Hradec</v>
      </c>
      <c r="L89" s="31"/>
    </row>
    <row r="90" spans="2:12" s="1" customFormat="1" ht="15.2" customHeight="1">
      <c r="B90" s="31"/>
      <c r="C90" s="26" t="s">
        <v>30</v>
      </c>
      <c r="F90" s="24" t="str">
        <f>IF(E20="","",E20)</f>
        <v>Vyplň údaj</v>
      </c>
      <c r="I90" s="93" t="s">
        <v>37</v>
      </c>
      <c r="J90" s="29" t="str">
        <f>E26</f>
        <v xml:space="preserve"> </v>
      </c>
      <c r="L90" s="31"/>
    </row>
    <row r="91" spans="2:12" s="1" customFormat="1" ht="10.35" customHeight="1">
      <c r="B91" s="31"/>
      <c r="I91" s="92"/>
      <c r="L91" s="31"/>
    </row>
    <row r="92" spans="2:20" s="10" customFormat="1" ht="29.25" customHeight="1">
      <c r="B92" s="123"/>
      <c r="C92" s="124" t="s">
        <v>123</v>
      </c>
      <c r="D92" s="125" t="s">
        <v>59</v>
      </c>
      <c r="E92" s="125" t="s">
        <v>55</v>
      </c>
      <c r="F92" s="125" t="s">
        <v>56</v>
      </c>
      <c r="G92" s="125" t="s">
        <v>124</v>
      </c>
      <c r="H92" s="125" t="s">
        <v>125</v>
      </c>
      <c r="I92" s="126" t="s">
        <v>126</v>
      </c>
      <c r="J92" s="125" t="s">
        <v>115</v>
      </c>
      <c r="K92" s="127" t="s">
        <v>127</v>
      </c>
      <c r="L92" s="123"/>
      <c r="M92" s="55" t="s">
        <v>3</v>
      </c>
      <c r="N92" s="56" t="s">
        <v>44</v>
      </c>
      <c r="O92" s="56" t="s">
        <v>128</v>
      </c>
      <c r="P92" s="56" t="s">
        <v>129</v>
      </c>
      <c r="Q92" s="56" t="s">
        <v>130</v>
      </c>
      <c r="R92" s="56" t="s">
        <v>131</v>
      </c>
      <c r="S92" s="56" t="s">
        <v>132</v>
      </c>
      <c r="T92" s="57" t="s">
        <v>133</v>
      </c>
    </row>
    <row r="93" spans="2:63" s="1" customFormat="1" ht="22.9" customHeight="1">
      <c r="B93" s="31"/>
      <c r="C93" s="60" t="s">
        <v>134</v>
      </c>
      <c r="I93" s="92"/>
      <c r="J93" s="128">
        <f>BK93</f>
        <v>0</v>
      </c>
      <c r="L93" s="31"/>
      <c r="M93" s="58"/>
      <c r="N93" s="49"/>
      <c r="O93" s="49"/>
      <c r="P93" s="129">
        <f>P94</f>
        <v>0</v>
      </c>
      <c r="Q93" s="49"/>
      <c r="R93" s="129">
        <f>R94</f>
        <v>189.657863</v>
      </c>
      <c r="S93" s="49"/>
      <c r="T93" s="130">
        <f>T94</f>
        <v>56.6088</v>
      </c>
      <c r="AT93" s="16" t="s">
        <v>73</v>
      </c>
      <c r="AU93" s="16" t="s">
        <v>116</v>
      </c>
      <c r="BK93" s="131">
        <f>BK94</f>
        <v>0</v>
      </c>
    </row>
    <row r="94" spans="2:63" s="11" customFormat="1" ht="25.9" customHeight="1">
      <c r="B94" s="132"/>
      <c r="D94" s="133" t="s">
        <v>73</v>
      </c>
      <c r="E94" s="134" t="s">
        <v>135</v>
      </c>
      <c r="F94" s="134" t="s">
        <v>136</v>
      </c>
      <c r="I94" s="135"/>
      <c r="J94" s="136">
        <f>BK94</f>
        <v>0</v>
      </c>
      <c r="L94" s="132"/>
      <c r="M94" s="137"/>
      <c r="P94" s="138">
        <f>P95+P194+P200+P226+P259+P280+P292</f>
        <v>0</v>
      </c>
      <c r="R94" s="138">
        <f>R95+R194+R200+R226+R259+R280+R292</f>
        <v>189.657863</v>
      </c>
      <c r="T94" s="139">
        <f>T95+T194+T200+T226+T259+T280+T292</f>
        <v>56.6088</v>
      </c>
      <c r="AR94" s="133" t="s">
        <v>81</v>
      </c>
      <c r="AT94" s="140" t="s">
        <v>73</v>
      </c>
      <c r="AU94" s="140" t="s">
        <v>74</v>
      </c>
      <c r="AY94" s="133" t="s">
        <v>137</v>
      </c>
      <c r="BK94" s="141">
        <f>BK95+BK194+BK200+BK226+BK259+BK280+BK292</f>
        <v>0</v>
      </c>
    </row>
    <row r="95" spans="2:63" s="11" customFormat="1" ht="22.9" customHeight="1">
      <c r="B95" s="132"/>
      <c r="D95" s="133" t="s">
        <v>73</v>
      </c>
      <c r="E95" s="142" t="s">
        <v>81</v>
      </c>
      <c r="F95" s="142" t="s">
        <v>138</v>
      </c>
      <c r="I95" s="135"/>
      <c r="J95" s="143">
        <f>BK95</f>
        <v>0</v>
      </c>
      <c r="L95" s="132"/>
      <c r="M95" s="137"/>
      <c r="P95" s="138">
        <f>SUM(P96:P193)</f>
        <v>0</v>
      </c>
      <c r="R95" s="138">
        <f>SUM(R96:R193)</f>
        <v>94.6193994</v>
      </c>
      <c r="T95" s="139">
        <f>SUM(T96:T193)</f>
        <v>56.6088</v>
      </c>
      <c r="AR95" s="133" t="s">
        <v>81</v>
      </c>
      <c r="AT95" s="140" t="s">
        <v>73</v>
      </c>
      <c r="AU95" s="140" t="s">
        <v>81</v>
      </c>
      <c r="AY95" s="133" t="s">
        <v>137</v>
      </c>
      <c r="BK95" s="141">
        <f>SUM(BK96:BK193)</f>
        <v>0</v>
      </c>
    </row>
    <row r="96" spans="2:65" s="1" customFormat="1" ht="60" customHeight="1">
      <c r="B96" s="144"/>
      <c r="C96" s="145" t="s">
        <v>81</v>
      </c>
      <c r="D96" s="145" t="s">
        <v>139</v>
      </c>
      <c r="E96" s="146" t="s">
        <v>494</v>
      </c>
      <c r="F96" s="147" t="s">
        <v>495</v>
      </c>
      <c r="G96" s="148" t="s">
        <v>180</v>
      </c>
      <c r="H96" s="149">
        <v>17</v>
      </c>
      <c r="I96" s="150"/>
      <c r="J96" s="151">
        <f>ROUND(I96*H96,2)</f>
        <v>0</v>
      </c>
      <c r="K96" s="147" t="s">
        <v>143</v>
      </c>
      <c r="L96" s="31"/>
      <c r="M96" s="152" t="s">
        <v>3</v>
      </c>
      <c r="N96" s="153" t="s">
        <v>45</v>
      </c>
      <c r="P96" s="154">
        <f>O96*H96</f>
        <v>0</v>
      </c>
      <c r="Q96" s="154">
        <v>0</v>
      </c>
      <c r="R96" s="154">
        <f>Q96*H96</f>
        <v>0</v>
      </c>
      <c r="S96" s="154">
        <v>0</v>
      </c>
      <c r="T96" s="155">
        <f>S96*H96</f>
        <v>0</v>
      </c>
      <c r="AR96" s="156" t="s">
        <v>98</v>
      </c>
      <c r="AT96" s="156" t="s">
        <v>139</v>
      </c>
      <c r="AU96" s="156" t="s">
        <v>83</v>
      </c>
      <c r="AY96" s="16" t="s">
        <v>137</v>
      </c>
      <c r="BE96" s="157">
        <f>IF(N96="základní",J96,0)</f>
        <v>0</v>
      </c>
      <c r="BF96" s="157">
        <f>IF(N96="snížená",J96,0)</f>
        <v>0</v>
      </c>
      <c r="BG96" s="157">
        <f>IF(N96="zákl. přenesená",J96,0)</f>
        <v>0</v>
      </c>
      <c r="BH96" s="157">
        <f>IF(N96="sníž. přenesená",J96,0)</f>
        <v>0</v>
      </c>
      <c r="BI96" s="157">
        <f>IF(N96="nulová",J96,0)</f>
        <v>0</v>
      </c>
      <c r="BJ96" s="16" t="s">
        <v>81</v>
      </c>
      <c r="BK96" s="157">
        <f>ROUND(I96*H96,2)</f>
        <v>0</v>
      </c>
      <c r="BL96" s="16" t="s">
        <v>98</v>
      </c>
      <c r="BM96" s="156" t="s">
        <v>496</v>
      </c>
    </row>
    <row r="97" spans="2:47" s="1" customFormat="1" ht="214.5">
      <c r="B97" s="31"/>
      <c r="D97" s="158" t="s">
        <v>145</v>
      </c>
      <c r="F97" s="159" t="s">
        <v>497</v>
      </c>
      <c r="I97" s="92"/>
      <c r="L97" s="31"/>
      <c r="M97" s="160"/>
      <c r="T97" s="52"/>
      <c r="AT97" s="16" t="s">
        <v>145</v>
      </c>
      <c r="AU97" s="16" t="s">
        <v>83</v>
      </c>
    </row>
    <row r="98" spans="2:51" s="12" customFormat="1" ht="12">
      <c r="B98" s="161"/>
      <c r="D98" s="158" t="s">
        <v>147</v>
      </c>
      <c r="E98" s="162" t="s">
        <v>3</v>
      </c>
      <c r="F98" s="163" t="s">
        <v>869</v>
      </c>
      <c r="H98" s="164">
        <v>17</v>
      </c>
      <c r="I98" s="165"/>
      <c r="L98" s="161"/>
      <c r="M98" s="166"/>
      <c r="T98" s="167"/>
      <c r="AT98" s="162" t="s">
        <v>147</v>
      </c>
      <c r="AU98" s="162" t="s">
        <v>83</v>
      </c>
      <c r="AV98" s="12" t="s">
        <v>83</v>
      </c>
      <c r="AW98" s="12" t="s">
        <v>36</v>
      </c>
      <c r="AX98" s="12" t="s">
        <v>81</v>
      </c>
      <c r="AY98" s="162" t="s">
        <v>137</v>
      </c>
    </row>
    <row r="99" spans="2:65" s="1" customFormat="1" ht="72" customHeight="1">
      <c r="B99" s="144"/>
      <c r="C99" s="145" t="s">
        <v>83</v>
      </c>
      <c r="D99" s="145" t="s">
        <v>139</v>
      </c>
      <c r="E99" s="146" t="s">
        <v>499</v>
      </c>
      <c r="F99" s="147" t="s">
        <v>500</v>
      </c>
      <c r="G99" s="148" t="s">
        <v>180</v>
      </c>
      <c r="H99" s="149">
        <v>54.96</v>
      </c>
      <c r="I99" s="150"/>
      <c r="J99" s="151">
        <f>ROUND(I99*H99,2)</f>
        <v>0</v>
      </c>
      <c r="K99" s="147" t="s">
        <v>143</v>
      </c>
      <c r="L99" s="31"/>
      <c r="M99" s="152" t="s">
        <v>3</v>
      </c>
      <c r="N99" s="153" t="s">
        <v>45</v>
      </c>
      <c r="P99" s="154">
        <f>O99*H99</f>
        <v>0</v>
      </c>
      <c r="Q99" s="154">
        <v>0</v>
      </c>
      <c r="R99" s="154">
        <f>Q99*H99</f>
        <v>0</v>
      </c>
      <c r="S99" s="154">
        <v>0.58</v>
      </c>
      <c r="T99" s="155">
        <f>S99*H99</f>
        <v>31.8768</v>
      </c>
      <c r="AR99" s="156" t="s">
        <v>98</v>
      </c>
      <c r="AT99" s="156" t="s">
        <v>139</v>
      </c>
      <c r="AU99" s="156" t="s">
        <v>83</v>
      </c>
      <c r="AY99" s="16" t="s">
        <v>137</v>
      </c>
      <c r="BE99" s="157">
        <f>IF(N99="základní",J99,0)</f>
        <v>0</v>
      </c>
      <c r="BF99" s="157">
        <f>IF(N99="snížená",J99,0)</f>
        <v>0</v>
      </c>
      <c r="BG99" s="157">
        <f>IF(N99="zákl. přenesená",J99,0)</f>
        <v>0</v>
      </c>
      <c r="BH99" s="157">
        <f>IF(N99="sníž. přenesená",J99,0)</f>
        <v>0</v>
      </c>
      <c r="BI99" s="157">
        <f>IF(N99="nulová",J99,0)</f>
        <v>0</v>
      </c>
      <c r="BJ99" s="16" t="s">
        <v>81</v>
      </c>
      <c r="BK99" s="157">
        <f>ROUND(I99*H99,2)</f>
        <v>0</v>
      </c>
      <c r="BL99" s="16" t="s">
        <v>98</v>
      </c>
      <c r="BM99" s="156" t="s">
        <v>501</v>
      </c>
    </row>
    <row r="100" spans="2:47" s="1" customFormat="1" ht="282.75">
      <c r="B100" s="31"/>
      <c r="D100" s="158" t="s">
        <v>145</v>
      </c>
      <c r="F100" s="159" t="s">
        <v>502</v>
      </c>
      <c r="I100" s="92"/>
      <c r="L100" s="31"/>
      <c r="M100" s="160"/>
      <c r="T100" s="52"/>
      <c r="AT100" s="16" t="s">
        <v>145</v>
      </c>
      <c r="AU100" s="16" t="s">
        <v>83</v>
      </c>
    </row>
    <row r="101" spans="2:51" s="12" customFormat="1" ht="22.5">
      <c r="B101" s="161"/>
      <c r="D101" s="158" t="s">
        <v>147</v>
      </c>
      <c r="E101" s="162" t="s">
        <v>3</v>
      </c>
      <c r="F101" s="163" t="s">
        <v>870</v>
      </c>
      <c r="H101" s="164">
        <v>54.96</v>
      </c>
      <c r="I101" s="165"/>
      <c r="L101" s="161"/>
      <c r="M101" s="166"/>
      <c r="T101" s="167"/>
      <c r="AT101" s="162" t="s">
        <v>147</v>
      </c>
      <c r="AU101" s="162" t="s">
        <v>83</v>
      </c>
      <c r="AV101" s="12" t="s">
        <v>83</v>
      </c>
      <c r="AW101" s="12" t="s">
        <v>36</v>
      </c>
      <c r="AX101" s="12" t="s">
        <v>81</v>
      </c>
      <c r="AY101" s="162" t="s">
        <v>137</v>
      </c>
    </row>
    <row r="102" spans="2:65" s="1" customFormat="1" ht="60" customHeight="1">
      <c r="B102" s="144"/>
      <c r="C102" s="145" t="s">
        <v>96</v>
      </c>
      <c r="D102" s="145" t="s">
        <v>139</v>
      </c>
      <c r="E102" s="146" t="s">
        <v>504</v>
      </c>
      <c r="F102" s="147" t="s">
        <v>505</v>
      </c>
      <c r="G102" s="148" t="s">
        <v>180</v>
      </c>
      <c r="H102" s="149">
        <v>54.96</v>
      </c>
      <c r="I102" s="150"/>
      <c r="J102" s="151">
        <f>ROUND(I102*H102,2)</f>
        <v>0</v>
      </c>
      <c r="K102" s="147" t="s">
        <v>143</v>
      </c>
      <c r="L102" s="31"/>
      <c r="M102" s="152" t="s">
        <v>3</v>
      </c>
      <c r="N102" s="153" t="s">
        <v>45</v>
      </c>
      <c r="P102" s="154">
        <f>O102*H102</f>
        <v>0</v>
      </c>
      <c r="Q102" s="154">
        <v>0</v>
      </c>
      <c r="R102" s="154">
        <f>Q102*H102</f>
        <v>0</v>
      </c>
      <c r="S102" s="154">
        <v>0.45</v>
      </c>
      <c r="T102" s="155">
        <f>S102*H102</f>
        <v>24.732</v>
      </c>
      <c r="AR102" s="156" t="s">
        <v>98</v>
      </c>
      <c r="AT102" s="156" t="s">
        <v>139</v>
      </c>
      <c r="AU102" s="156" t="s">
        <v>83</v>
      </c>
      <c r="AY102" s="16" t="s">
        <v>137</v>
      </c>
      <c r="BE102" s="157">
        <f>IF(N102="základní",J102,0)</f>
        <v>0</v>
      </c>
      <c r="BF102" s="157">
        <f>IF(N102="snížená",J102,0)</f>
        <v>0</v>
      </c>
      <c r="BG102" s="157">
        <f>IF(N102="zákl. přenesená",J102,0)</f>
        <v>0</v>
      </c>
      <c r="BH102" s="157">
        <f>IF(N102="sníž. přenesená",J102,0)</f>
        <v>0</v>
      </c>
      <c r="BI102" s="157">
        <f>IF(N102="nulová",J102,0)</f>
        <v>0</v>
      </c>
      <c r="BJ102" s="16" t="s">
        <v>81</v>
      </c>
      <c r="BK102" s="157">
        <f>ROUND(I102*H102,2)</f>
        <v>0</v>
      </c>
      <c r="BL102" s="16" t="s">
        <v>98</v>
      </c>
      <c r="BM102" s="156" t="s">
        <v>506</v>
      </c>
    </row>
    <row r="103" spans="2:47" s="1" customFormat="1" ht="282.75">
      <c r="B103" s="31"/>
      <c r="D103" s="158" t="s">
        <v>145</v>
      </c>
      <c r="F103" s="159" t="s">
        <v>502</v>
      </c>
      <c r="I103" s="92"/>
      <c r="L103" s="31"/>
      <c r="M103" s="160"/>
      <c r="T103" s="52"/>
      <c r="AT103" s="16" t="s">
        <v>145</v>
      </c>
      <c r="AU103" s="16" t="s">
        <v>83</v>
      </c>
    </row>
    <row r="104" spans="2:51" s="12" customFormat="1" ht="22.5">
      <c r="B104" s="161"/>
      <c r="D104" s="158" t="s">
        <v>147</v>
      </c>
      <c r="E104" s="162" t="s">
        <v>3</v>
      </c>
      <c r="F104" s="163" t="s">
        <v>870</v>
      </c>
      <c r="H104" s="164">
        <v>54.96</v>
      </c>
      <c r="I104" s="165"/>
      <c r="L104" s="161"/>
      <c r="M104" s="166"/>
      <c r="T104" s="167"/>
      <c r="AT104" s="162" t="s">
        <v>147</v>
      </c>
      <c r="AU104" s="162" t="s">
        <v>83</v>
      </c>
      <c r="AV104" s="12" t="s">
        <v>83</v>
      </c>
      <c r="AW104" s="12" t="s">
        <v>36</v>
      </c>
      <c r="AX104" s="12" t="s">
        <v>81</v>
      </c>
      <c r="AY104" s="162" t="s">
        <v>137</v>
      </c>
    </row>
    <row r="105" spans="2:65" s="1" customFormat="1" ht="48" customHeight="1">
      <c r="B105" s="144"/>
      <c r="C105" s="145" t="s">
        <v>98</v>
      </c>
      <c r="D105" s="145" t="s">
        <v>139</v>
      </c>
      <c r="E105" s="146" t="s">
        <v>770</v>
      </c>
      <c r="F105" s="147" t="s">
        <v>771</v>
      </c>
      <c r="G105" s="148" t="s">
        <v>173</v>
      </c>
      <c r="H105" s="149">
        <v>32</v>
      </c>
      <c r="I105" s="150"/>
      <c r="J105" s="151">
        <f>ROUND(I105*H105,2)</f>
        <v>0</v>
      </c>
      <c r="K105" s="147" t="s">
        <v>143</v>
      </c>
      <c r="L105" s="31"/>
      <c r="M105" s="152" t="s">
        <v>3</v>
      </c>
      <c r="N105" s="153" t="s">
        <v>45</v>
      </c>
      <c r="P105" s="154">
        <f>O105*H105</f>
        <v>0</v>
      </c>
      <c r="Q105" s="154">
        <v>0</v>
      </c>
      <c r="R105" s="154">
        <f>Q105*H105</f>
        <v>0</v>
      </c>
      <c r="S105" s="154">
        <v>0</v>
      </c>
      <c r="T105" s="155">
        <f>S105*H105</f>
        <v>0</v>
      </c>
      <c r="AR105" s="156" t="s">
        <v>98</v>
      </c>
      <c r="AT105" s="156" t="s">
        <v>139</v>
      </c>
      <c r="AU105" s="156" t="s">
        <v>83</v>
      </c>
      <c r="AY105" s="16" t="s">
        <v>137</v>
      </c>
      <c r="BE105" s="157">
        <f>IF(N105="základní",J105,0)</f>
        <v>0</v>
      </c>
      <c r="BF105" s="157">
        <f>IF(N105="snížená",J105,0)</f>
        <v>0</v>
      </c>
      <c r="BG105" s="157">
        <f>IF(N105="zákl. přenesená",J105,0)</f>
        <v>0</v>
      </c>
      <c r="BH105" s="157">
        <f>IF(N105="sníž. přenesená",J105,0)</f>
        <v>0</v>
      </c>
      <c r="BI105" s="157">
        <f>IF(N105="nulová",J105,0)</f>
        <v>0</v>
      </c>
      <c r="BJ105" s="16" t="s">
        <v>81</v>
      </c>
      <c r="BK105" s="157">
        <f>ROUND(I105*H105,2)</f>
        <v>0</v>
      </c>
      <c r="BL105" s="16" t="s">
        <v>98</v>
      </c>
      <c r="BM105" s="156" t="s">
        <v>871</v>
      </c>
    </row>
    <row r="106" spans="2:47" s="1" customFormat="1" ht="195">
      <c r="B106" s="31"/>
      <c r="D106" s="158" t="s">
        <v>145</v>
      </c>
      <c r="F106" s="159" t="s">
        <v>773</v>
      </c>
      <c r="I106" s="92"/>
      <c r="L106" s="31"/>
      <c r="M106" s="160"/>
      <c r="T106" s="52"/>
      <c r="AT106" s="16" t="s">
        <v>145</v>
      </c>
      <c r="AU106" s="16" t="s">
        <v>83</v>
      </c>
    </row>
    <row r="107" spans="2:51" s="12" customFormat="1" ht="12">
      <c r="B107" s="161"/>
      <c r="D107" s="158" t="s">
        <v>147</v>
      </c>
      <c r="E107" s="162" t="s">
        <v>3</v>
      </c>
      <c r="F107" s="163" t="s">
        <v>872</v>
      </c>
      <c r="H107" s="164">
        <v>32</v>
      </c>
      <c r="I107" s="165"/>
      <c r="L107" s="161"/>
      <c r="M107" s="166"/>
      <c r="T107" s="167"/>
      <c r="AT107" s="162" t="s">
        <v>147</v>
      </c>
      <c r="AU107" s="162" t="s">
        <v>83</v>
      </c>
      <c r="AV107" s="12" t="s">
        <v>83</v>
      </c>
      <c r="AW107" s="12" t="s">
        <v>36</v>
      </c>
      <c r="AX107" s="12" t="s">
        <v>81</v>
      </c>
      <c r="AY107" s="162" t="s">
        <v>137</v>
      </c>
    </row>
    <row r="108" spans="2:65" s="1" customFormat="1" ht="48" customHeight="1">
      <c r="B108" s="144"/>
      <c r="C108" s="145" t="s">
        <v>100</v>
      </c>
      <c r="D108" s="145" t="s">
        <v>139</v>
      </c>
      <c r="E108" s="146" t="s">
        <v>140</v>
      </c>
      <c r="F108" s="147" t="s">
        <v>141</v>
      </c>
      <c r="G108" s="148" t="s">
        <v>142</v>
      </c>
      <c r="H108" s="149">
        <v>17.82</v>
      </c>
      <c r="I108" s="150"/>
      <c r="J108" s="151">
        <f>ROUND(I108*H108,2)</f>
        <v>0</v>
      </c>
      <c r="K108" s="147" t="s">
        <v>143</v>
      </c>
      <c r="L108" s="31"/>
      <c r="M108" s="152" t="s">
        <v>3</v>
      </c>
      <c r="N108" s="153" t="s">
        <v>45</v>
      </c>
      <c r="P108" s="154">
        <f>O108*H108</f>
        <v>0</v>
      </c>
      <c r="Q108" s="154">
        <v>0</v>
      </c>
      <c r="R108" s="154">
        <f>Q108*H108</f>
        <v>0</v>
      </c>
      <c r="S108" s="154">
        <v>0</v>
      </c>
      <c r="T108" s="155">
        <f>S108*H108</f>
        <v>0</v>
      </c>
      <c r="AR108" s="156" t="s">
        <v>98</v>
      </c>
      <c r="AT108" s="156" t="s">
        <v>139</v>
      </c>
      <c r="AU108" s="156" t="s">
        <v>83</v>
      </c>
      <c r="AY108" s="16" t="s">
        <v>137</v>
      </c>
      <c r="BE108" s="157">
        <f>IF(N108="základní",J108,0)</f>
        <v>0</v>
      </c>
      <c r="BF108" s="157">
        <f>IF(N108="snížená",J108,0)</f>
        <v>0</v>
      </c>
      <c r="BG108" s="157">
        <f>IF(N108="zákl. přenesená",J108,0)</f>
        <v>0</v>
      </c>
      <c r="BH108" s="157">
        <f>IF(N108="sníž. přenesená",J108,0)</f>
        <v>0</v>
      </c>
      <c r="BI108" s="157">
        <f>IF(N108="nulová",J108,0)</f>
        <v>0</v>
      </c>
      <c r="BJ108" s="16" t="s">
        <v>81</v>
      </c>
      <c r="BK108" s="157">
        <f>ROUND(I108*H108,2)</f>
        <v>0</v>
      </c>
      <c r="BL108" s="16" t="s">
        <v>98</v>
      </c>
      <c r="BM108" s="156" t="s">
        <v>144</v>
      </c>
    </row>
    <row r="109" spans="2:47" s="1" customFormat="1" ht="292.5">
      <c r="B109" s="31"/>
      <c r="D109" s="158" t="s">
        <v>145</v>
      </c>
      <c r="F109" s="159" t="s">
        <v>146</v>
      </c>
      <c r="I109" s="92"/>
      <c r="L109" s="31"/>
      <c r="M109" s="160"/>
      <c r="T109" s="52"/>
      <c r="AT109" s="16" t="s">
        <v>145</v>
      </c>
      <c r="AU109" s="16" t="s">
        <v>83</v>
      </c>
    </row>
    <row r="110" spans="2:51" s="12" customFormat="1" ht="33.75">
      <c r="B110" s="161"/>
      <c r="D110" s="158" t="s">
        <v>147</v>
      </c>
      <c r="E110" s="162" t="s">
        <v>3</v>
      </c>
      <c r="F110" s="163" t="s">
        <v>873</v>
      </c>
      <c r="H110" s="164">
        <v>17.82</v>
      </c>
      <c r="I110" s="165"/>
      <c r="L110" s="161"/>
      <c r="M110" s="166"/>
      <c r="T110" s="167"/>
      <c r="AT110" s="162" t="s">
        <v>147</v>
      </c>
      <c r="AU110" s="162" t="s">
        <v>83</v>
      </c>
      <c r="AV110" s="12" t="s">
        <v>83</v>
      </c>
      <c r="AW110" s="12" t="s">
        <v>36</v>
      </c>
      <c r="AX110" s="12" t="s">
        <v>81</v>
      </c>
      <c r="AY110" s="162" t="s">
        <v>137</v>
      </c>
    </row>
    <row r="111" spans="2:65" s="1" customFormat="1" ht="36" customHeight="1">
      <c r="B111" s="144"/>
      <c r="C111" s="145" t="s">
        <v>165</v>
      </c>
      <c r="D111" s="145" t="s">
        <v>139</v>
      </c>
      <c r="E111" s="146" t="s">
        <v>425</v>
      </c>
      <c r="F111" s="147" t="s">
        <v>426</v>
      </c>
      <c r="G111" s="148" t="s">
        <v>142</v>
      </c>
      <c r="H111" s="149">
        <v>121.784</v>
      </c>
      <c r="I111" s="150"/>
      <c r="J111" s="151">
        <f>ROUND(I111*H111,2)</f>
        <v>0</v>
      </c>
      <c r="K111" s="147" t="s">
        <v>143</v>
      </c>
      <c r="L111" s="31"/>
      <c r="M111" s="152" t="s">
        <v>3</v>
      </c>
      <c r="N111" s="153" t="s">
        <v>45</v>
      </c>
      <c r="P111" s="154">
        <f>O111*H111</f>
        <v>0</v>
      </c>
      <c r="Q111" s="154">
        <v>0</v>
      </c>
      <c r="R111" s="154">
        <f>Q111*H111</f>
        <v>0</v>
      </c>
      <c r="S111" s="154">
        <v>0</v>
      </c>
      <c r="T111" s="155">
        <f>S111*H111</f>
        <v>0</v>
      </c>
      <c r="AR111" s="156" t="s">
        <v>98</v>
      </c>
      <c r="AT111" s="156" t="s">
        <v>139</v>
      </c>
      <c r="AU111" s="156" t="s">
        <v>83</v>
      </c>
      <c r="AY111" s="16" t="s">
        <v>137</v>
      </c>
      <c r="BE111" s="157">
        <f>IF(N111="základní",J111,0)</f>
        <v>0</v>
      </c>
      <c r="BF111" s="157">
        <f>IF(N111="snížená",J111,0)</f>
        <v>0</v>
      </c>
      <c r="BG111" s="157">
        <f>IF(N111="zákl. přenesená",J111,0)</f>
        <v>0</v>
      </c>
      <c r="BH111" s="157">
        <f>IF(N111="sníž. přenesená",J111,0)</f>
        <v>0</v>
      </c>
      <c r="BI111" s="157">
        <f>IF(N111="nulová",J111,0)</f>
        <v>0</v>
      </c>
      <c r="BJ111" s="16" t="s">
        <v>81</v>
      </c>
      <c r="BK111" s="157">
        <f>ROUND(I111*H111,2)</f>
        <v>0</v>
      </c>
      <c r="BL111" s="16" t="s">
        <v>98</v>
      </c>
      <c r="BM111" s="156" t="s">
        <v>508</v>
      </c>
    </row>
    <row r="112" spans="2:47" s="1" customFormat="1" ht="243.75">
      <c r="B112" s="31"/>
      <c r="D112" s="158" t="s">
        <v>145</v>
      </c>
      <c r="F112" s="159" t="s">
        <v>428</v>
      </c>
      <c r="I112" s="92"/>
      <c r="L112" s="31"/>
      <c r="M112" s="160"/>
      <c r="T112" s="52"/>
      <c r="AT112" s="16" t="s">
        <v>145</v>
      </c>
      <c r="AU112" s="16" t="s">
        <v>83</v>
      </c>
    </row>
    <row r="113" spans="2:51" s="12" customFormat="1" ht="33.75">
      <c r="B113" s="161"/>
      <c r="D113" s="158" t="s">
        <v>147</v>
      </c>
      <c r="E113" s="162" t="s">
        <v>3</v>
      </c>
      <c r="F113" s="163" t="s">
        <v>874</v>
      </c>
      <c r="H113" s="164">
        <v>219.128</v>
      </c>
      <c r="I113" s="165"/>
      <c r="L113" s="161"/>
      <c r="M113" s="166"/>
      <c r="T113" s="167"/>
      <c r="AT113" s="162" t="s">
        <v>147</v>
      </c>
      <c r="AU113" s="162" t="s">
        <v>83</v>
      </c>
      <c r="AV113" s="12" t="s">
        <v>83</v>
      </c>
      <c r="AW113" s="12" t="s">
        <v>36</v>
      </c>
      <c r="AX113" s="12" t="s">
        <v>74</v>
      </c>
      <c r="AY113" s="162" t="s">
        <v>137</v>
      </c>
    </row>
    <row r="114" spans="2:51" s="12" customFormat="1" ht="12">
      <c r="B114" s="161"/>
      <c r="D114" s="158" t="s">
        <v>147</v>
      </c>
      <c r="E114" s="162" t="s">
        <v>3</v>
      </c>
      <c r="F114" s="163" t="s">
        <v>875</v>
      </c>
      <c r="H114" s="164">
        <v>24.44</v>
      </c>
      <c r="I114" s="165"/>
      <c r="L114" s="161"/>
      <c r="M114" s="166"/>
      <c r="T114" s="167"/>
      <c r="AT114" s="162" t="s">
        <v>147</v>
      </c>
      <c r="AU114" s="162" t="s">
        <v>83</v>
      </c>
      <c r="AV114" s="12" t="s">
        <v>83</v>
      </c>
      <c r="AW114" s="12" t="s">
        <v>36</v>
      </c>
      <c r="AX114" s="12" t="s">
        <v>74</v>
      </c>
      <c r="AY114" s="162" t="s">
        <v>137</v>
      </c>
    </row>
    <row r="115" spans="2:51" s="13" customFormat="1" ht="12">
      <c r="B115" s="168"/>
      <c r="D115" s="158" t="s">
        <v>147</v>
      </c>
      <c r="E115" s="169" t="s">
        <v>3</v>
      </c>
      <c r="F115" s="170" t="s">
        <v>876</v>
      </c>
      <c r="H115" s="171">
        <v>243.56799999999998</v>
      </c>
      <c r="I115" s="172"/>
      <c r="L115" s="168"/>
      <c r="M115" s="173"/>
      <c r="T115" s="174"/>
      <c r="AT115" s="169" t="s">
        <v>147</v>
      </c>
      <c r="AU115" s="169" t="s">
        <v>83</v>
      </c>
      <c r="AV115" s="13" t="s">
        <v>98</v>
      </c>
      <c r="AW115" s="13" t="s">
        <v>36</v>
      </c>
      <c r="AX115" s="13" t="s">
        <v>74</v>
      </c>
      <c r="AY115" s="169" t="s">
        <v>137</v>
      </c>
    </row>
    <row r="116" spans="2:51" s="12" customFormat="1" ht="12">
      <c r="B116" s="161"/>
      <c r="D116" s="158" t="s">
        <v>147</v>
      </c>
      <c r="E116" s="162" t="s">
        <v>3</v>
      </c>
      <c r="F116" s="163" t="s">
        <v>877</v>
      </c>
      <c r="H116" s="164">
        <v>121.784</v>
      </c>
      <c r="I116" s="165"/>
      <c r="L116" s="161"/>
      <c r="M116" s="166"/>
      <c r="T116" s="167"/>
      <c r="AT116" s="162" t="s">
        <v>147</v>
      </c>
      <c r="AU116" s="162" t="s">
        <v>83</v>
      </c>
      <c r="AV116" s="12" t="s">
        <v>83</v>
      </c>
      <c r="AW116" s="12" t="s">
        <v>36</v>
      </c>
      <c r="AX116" s="12" t="s">
        <v>81</v>
      </c>
      <c r="AY116" s="162" t="s">
        <v>137</v>
      </c>
    </row>
    <row r="117" spans="2:65" s="1" customFormat="1" ht="48" customHeight="1">
      <c r="B117" s="144"/>
      <c r="C117" s="145" t="s">
        <v>170</v>
      </c>
      <c r="D117" s="145" t="s">
        <v>139</v>
      </c>
      <c r="E117" s="146" t="s">
        <v>431</v>
      </c>
      <c r="F117" s="147" t="s">
        <v>432</v>
      </c>
      <c r="G117" s="148" t="s">
        <v>142</v>
      </c>
      <c r="H117" s="149">
        <v>121.784</v>
      </c>
      <c r="I117" s="150"/>
      <c r="J117" s="151">
        <f>ROUND(I117*H117,2)</f>
        <v>0</v>
      </c>
      <c r="K117" s="147" t="s">
        <v>143</v>
      </c>
      <c r="L117" s="31"/>
      <c r="M117" s="152" t="s">
        <v>3</v>
      </c>
      <c r="N117" s="153" t="s">
        <v>45</v>
      </c>
      <c r="P117" s="154">
        <f>O117*H117</f>
        <v>0</v>
      </c>
      <c r="Q117" s="154">
        <v>0</v>
      </c>
      <c r="R117" s="154">
        <f>Q117*H117</f>
        <v>0</v>
      </c>
      <c r="S117" s="154">
        <v>0</v>
      </c>
      <c r="T117" s="155">
        <f>S117*H117</f>
        <v>0</v>
      </c>
      <c r="AR117" s="156" t="s">
        <v>98</v>
      </c>
      <c r="AT117" s="156" t="s">
        <v>139</v>
      </c>
      <c r="AU117" s="156" t="s">
        <v>83</v>
      </c>
      <c r="AY117" s="16" t="s">
        <v>137</v>
      </c>
      <c r="BE117" s="157">
        <f>IF(N117="základní",J117,0)</f>
        <v>0</v>
      </c>
      <c r="BF117" s="157">
        <f>IF(N117="snížená",J117,0)</f>
        <v>0</v>
      </c>
      <c r="BG117" s="157">
        <f>IF(N117="zákl. přenesená",J117,0)</f>
        <v>0</v>
      </c>
      <c r="BH117" s="157">
        <f>IF(N117="sníž. přenesená",J117,0)</f>
        <v>0</v>
      </c>
      <c r="BI117" s="157">
        <f>IF(N117="nulová",J117,0)</f>
        <v>0</v>
      </c>
      <c r="BJ117" s="16" t="s">
        <v>81</v>
      </c>
      <c r="BK117" s="157">
        <f>ROUND(I117*H117,2)</f>
        <v>0</v>
      </c>
      <c r="BL117" s="16" t="s">
        <v>98</v>
      </c>
      <c r="BM117" s="156" t="s">
        <v>511</v>
      </c>
    </row>
    <row r="118" spans="2:47" s="1" customFormat="1" ht="243.75">
      <c r="B118" s="31"/>
      <c r="D118" s="158" t="s">
        <v>145</v>
      </c>
      <c r="F118" s="159" t="s">
        <v>428</v>
      </c>
      <c r="I118" s="92"/>
      <c r="L118" s="31"/>
      <c r="M118" s="160"/>
      <c r="T118" s="52"/>
      <c r="AT118" s="16" t="s">
        <v>145</v>
      </c>
      <c r="AU118" s="16" t="s">
        <v>83</v>
      </c>
    </row>
    <row r="119" spans="2:51" s="12" customFormat="1" ht="33.75">
      <c r="B119" s="161"/>
      <c r="D119" s="158" t="s">
        <v>147</v>
      </c>
      <c r="E119" s="162" t="s">
        <v>3</v>
      </c>
      <c r="F119" s="163" t="s">
        <v>874</v>
      </c>
      <c r="H119" s="164">
        <v>219.128</v>
      </c>
      <c r="I119" s="165"/>
      <c r="L119" s="161"/>
      <c r="M119" s="166"/>
      <c r="T119" s="167"/>
      <c r="AT119" s="162" t="s">
        <v>147</v>
      </c>
      <c r="AU119" s="162" t="s">
        <v>83</v>
      </c>
      <c r="AV119" s="12" t="s">
        <v>83</v>
      </c>
      <c r="AW119" s="12" t="s">
        <v>36</v>
      </c>
      <c r="AX119" s="12" t="s">
        <v>74</v>
      </c>
      <c r="AY119" s="162" t="s">
        <v>137</v>
      </c>
    </row>
    <row r="120" spans="2:51" s="12" customFormat="1" ht="12">
      <c r="B120" s="161"/>
      <c r="D120" s="158" t="s">
        <v>147</v>
      </c>
      <c r="E120" s="162" t="s">
        <v>3</v>
      </c>
      <c r="F120" s="163" t="s">
        <v>875</v>
      </c>
      <c r="H120" s="164">
        <v>24.44</v>
      </c>
      <c r="I120" s="165"/>
      <c r="L120" s="161"/>
      <c r="M120" s="166"/>
      <c r="T120" s="167"/>
      <c r="AT120" s="162" t="s">
        <v>147</v>
      </c>
      <c r="AU120" s="162" t="s">
        <v>83</v>
      </c>
      <c r="AV120" s="12" t="s">
        <v>83</v>
      </c>
      <c r="AW120" s="12" t="s">
        <v>36</v>
      </c>
      <c r="AX120" s="12" t="s">
        <v>74</v>
      </c>
      <c r="AY120" s="162" t="s">
        <v>137</v>
      </c>
    </row>
    <row r="121" spans="2:51" s="13" customFormat="1" ht="12">
      <c r="B121" s="168"/>
      <c r="D121" s="158" t="s">
        <v>147</v>
      </c>
      <c r="E121" s="169" t="s">
        <v>3</v>
      </c>
      <c r="F121" s="170" t="s">
        <v>876</v>
      </c>
      <c r="H121" s="171">
        <v>243.56799999999998</v>
      </c>
      <c r="I121" s="172"/>
      <c r="L121" s="168"/>
      <c r="M121" s="173"/>
      <c r="T121" s="174"/>
      <c r="AT121" s="169" t="s">
        <v>147</v>
      </c>
      <c r="AU121" s="169" t="s">
        <v>83</v>
      </c>
      <c r="AV121" s="13" t="s">
        <v>98</v>
      </c>
      <c r="AW121" s="13" t="s">
        <v>36</v>
      </c>
      <c r="AX121" s="13" t="s">
        <v>74</v>
      </c>
      <c r="AY121" s="169" t="s">
        <v>137</v>
      </c>
    </row>
    <row r="122" spans="2:51" s="12" customFormat="1" ht="12">
      <c r="B122" s="161"/>
      <c r="D122" s="158" t="s">
        <v>147</v>
      </c>
      <c r="E122" s="162" t="s">
        <v>3</v>
      </c>
      <c r="F122" s="163" t="s">
        <v>877</v>
      </c>
      <c r="H122" s="164">
        <v>121.784</v>
      </c>
      <c r="I122" s="165"/>
      <c r="L122" s="161"/>
      <c r="M122" s="166"/>
      <c r="T122" s="167"/>
      <c r="AT122" s="162" t="s">
        <v>147</v>
      </c>
      <c r="AU122" s="162" t="s">
        <v>83</v>
      </c>
      <c r="AV122" s="12" t="s">
        <v>83</v>
      </c>
      <c r="AW122" s="12" t="s">
        <v>36</v>
      </c>
      <c r="AX122" s="12" t="s">
        <v>81</v>
      </c>
      <c r="AY122" s="162" t="s">
        <v>137</v>
      </c>
    </row>
    <row r="123" spans="2:65" s="1" customFormat="1" ht="36" customHeight="1">
      <c r="B123" s="144"/>
      <c r="C123" s="145" t="s">
        <v>177</v>
      </c>
      <c r="D123" s="145" t="s">
        <v>139</v>
      </c>
      <c r="E123" s="146" t="s">
        <v>434</v>
      </c>
      <c r="F123" s="147" t="s">
        <v>435</v>
      </c>
      <c r="G123" s="148" t="s">
        <v>142</v>
      </c>
      <c r="H123" s="149">
        <v>73.07</v>
      </c>
      <c r="I123" s="150"/>
      <c r="J123" s="151">
        <f>ROUND(I123*H123,2)</f>
        <v>0</v>
      </c>
      <c r="K123" s="147" t="s">
        <v>143</v>
      </c>
      <c r="L123" s="31"/>
      <c r="M123" s="152" t="s">
        <v>3</v>
      </c>
      <c r="N123" s="153" t="s">
        <v>45</v>
      </c>
      <c r="P123" s="154">
        <f>O123*H123</f>
        <v>0</v>
      </c>
      <c r="Q123" s="154">
        <v>0</v>
      </c>
      <c r="R123" s="154">
        <f>Q123*H123</f>
        <v>0</v>
      </c>
      <c r="S123" s="154">
        <v>0</v>
      </c>
      <c r="T123" s="155">
        <f>S123*H123</f>
        <v>0</v>
      </c>
      <c r="AR123" s="156" t="s">
        <v>98</v>
      </c>
      <c r="AT123" s="156" t="s">
        <v>139</v>
      </c>
      <c r="AU123" s="156" t="s">
        <v>83</v>
      </c>
      <c r="AY123" s="16" t="s">
        <v>137</v>
      </c>
      <c r="BE123" s="157">
        <f>IF(N123="základní",J123,0)</f>
        <v>0</v>
      </c>
      <c r="BF123" s="157">
        <f>IF(N123="snížená",J123,0)</f>
        <v>0</v>
      </c>
      <c r="BG123" s="157">
        <f>IF(N123="zákl. přenesená",J123,0)</f>
        <v>0</v>
      </c>
      <c r="BH123" s="157">
        <f>IF(N123="sníž. přenesená",J123,0)</f>
        <v>0</v>
      </c>
      <c r="BI123" s="157">
        <f>IF(N123="nulová",J123,0)</f>
        <v>0</v>
      </c>
      <c r="BJ123" s="16" t="s">
        <v>81</v>
      </c>
      <c r="BK123" s="157">
        <f>ROUND(I123*H123,2)</f>
        <v>0</v>
      </c>
      <c r="BL123" s="16" t="s">
        <v>98</v>
      </c>
      <c r="BM123" s="156" t="s">
        <v>512</v>
      </c>
    </row>
    <row r="124" spans="2:47" s="1" customFormat="1" ht="243.75">
      <c r="B124" s="31"/>
      <c r="D124" s="158" t="s">
        <v>145</v>
      </c>
      <c r="F124" s="159" t="s">
        <v>428</v>
      </c>
      <c r="I124" s="92"/>
      <c r="L124" s="31"/>
      <c r="M124" s="160"/>
      <c r="T124" s="52"/>
      <c r="AT124" s="16" t="s">
        <v>145</v>
      </c>
      <c r="AU124" s="16" t="s">
        <v>83</v>
      </c>
    </row>
    <row r="125" spans="2:51" s="12" customFormat="1" ht="33.75">
      <c r="B125" s="161"/>
      <c r="D125" s="158" t="s">
        <v>147</v>
      </c>
      <c r="E125" s="162" t="s">
        <v>3</v>
      </c>
      <c r="F125" s="163" t="s">
        <v>874</v>
      </c>
      <c r="H125" s="164">
        <v>219.128</v>
      </c>
      <c r="I125" s="165"/>
      <c r="L125" s="161"/>
      <c r="M125" s="166"/>
      <c r="T125" s="167"/>
      <c r="AT125" s="162" t="s">
        <v>147</v>
      </c>
      <c r="AU125" s="162" t="s">
        <v>83</v>
      </c>
      <c r="AV125" s="12" t="s">
        <v>83</v>
      </c>
      <c r="AW125" s="12" t="s">
        <v>36</v>
      </c>
      <c r="AX125" s="12" t="s">
        <v>74</v>
      </c>
      <c r="AY125" s="162" t="s">
        <v>137</v>
      </c>
    </row>
    <row r="126" spans="2:51" s="12" customFormat="1" ht="12">
      <c r="B126" s="161"/>
      <c r="D126" s="158" t="s">
        <v>147</v>
      </c>
      <c r="E126" s="162" t="s">
        <v>3</v>
      </c>
      <c r="F126" s="163" t="s">
        <v>875</v>
      </c>
      <c r="H126" s="164">
        <v>24.44</v>
      </c>
      <c r="I126" s="165"/>
      <c r="L126" s="161"/>
      <c r="M126" s="166"/>
      <c r="T126" s="167"/>
      <c r="AT126" s="162" t="s">
        <v>147</v>
      </c>
      <c r="AU126" s="162" t="s">
        <v>83</v>
      </c>
      <c r="AV126" s="12" t="s">
        <v>83</v>
      </c>
      <c r="AW126" s="12" t="s">
        <v>36</v>
      </c>
      <c r="AX126" s="12" t="s">
        <v>74</v>
      </c>
      <c r="AY126" s="162" t="s">
        <v>137</v>
      </c>
    </row>
    <row r="127" spans="2:51" s="13" customFormat="1" ht="12">
      <c r="B127" s="168"/>
      <c r="D127" s="158" t="s">
        <v>147</v>
      </c>
      <c r="E127" s="169" t="s">
        <v>3</v>
      </c>
      <c r="F127" s="170" t="s">
        <v>876</v>
      </c>
      <c r="H127" s="171">
        <v>243.56799999999998</v>
      </c>
      <c r="I127" s="172"/>
      <c r="L127" s="168"/>
      <c r="M127" s="173"/>
      <c r="T127" s="174"/>
      <c r="AT127" s="169" t="s">
        <v>147</v>
      </c>
      <c r="AU127" s="169" t="s">
        <v>83</v>
      </c>
      <c r="AV127" s="13" t="s">
        <v>98</v>
      </c>
      <c r="AW127" s="13" t="s">
        <v>36</v>
      </c>
      <c r="AX127" s="13" t="s">
        <v>74</v>
      </c>
      <c r="AY127" s="169" t="s">
        <v>137</v>
      </c>
    </row>
    <row r="128" spans="2:51" s="12" customFormat="1" ht="12">
      <c r="B128" s="161"/>
      <c r="D128" s="158" t="s">
        <v>147</v>
      </c>
      <c r="E128" s="162" t="s">
        <v>3</v>
      </c>
      <c r="F128" s="163" t="s">
        <v>878</v>
      </c>
      <c r="H128" s="164">
        <v>73.07</v>
      </c>
      <c r="I128" s="165"/>
      <c r="L128" s="161"/>
      <c r="M128" s="166"/>
      <c r="T128" s="167"/>
      <c r="AT128" s="162" t="s">
        <v>147</v>
      </c>
      <c r="AU128" s="162" t="s">
        <v>83</v>
      </c>
      <c r="AV128" s="12" t="s">
        <v>83</v>
      </c>
      <c r="AW128" s="12" t="s">
        <v>36</v>
      </c>
      <c r="AX128" s="12" t="s">
        <v>81</v>
      </c>
      <c r="AY128" s="162" t="s">
        <v>137</v>
      </c>
    </row>
    <row r="129" spans="2:65" s="1" customFormat="1" ht="48" customHeight="1">
      <c r="B129" s="144"/>
      <c r="C129" s="145" t="s">
        <v>184</v>
      </c>
      <c r="D129" s="145" t="s">
        <v>139</v>
      </c>
      <c r="E129" s="146" t="s">
        <v>438</v>
      </c>
      <c r="F129" s="147" t="s">
        <v>439</v>
      </c>
      <c r="G129" s="148" t="s">
        <v>142</v>
      </c>
      <c r="H129" s="149">
        <v>73.07</v>
      </c>
      <c r="I129" s="150"/>
      <c r="J129" s="151">
        <f>ROUND(I129*H129,2)</f>
        <v>0</v>
      </c>
      <c r="K129" s="147" t="s">
        <v>143</v>
      </c>
      <c r="L129" s="31"/>
      <c r="M129" s="152" t="s">
        <v>3</v>
      </c>
      <c r="N129" s="153" t="s">
        <v>45</v>
      </c>
      <c r="P129" s="154">
        <f>O129*H129</f>
        <v>0</v>
      </c>
      <c r="Q129" s="154">
        <v>0</v>
      </c>
      <c r="R129" s="154">
        <f>Q129*H129</f>
        <v>0</v>
      </c>
      <c r="S129" s="154">
        <v>0</v>
      </c>
      <c r="T129" s="155">
        <f>S129*H129</f>
        <v>0</v>
      </c>
      <c r="AR129" s="156" t="s">
        <v>98</v>
      </c>
      <c r="AT129" s="156" t="s">
        <v>139</v>
      </c>
      <c r="AU129" s="156" t="s">
        <v>83</v>
      </c>
      <c r="AY129" s="16" t="s">
        <v>137</v>
      </c>
      <c r="BE129" s="157">
        <f>IF(N129="základní",J129,0)</f>
        <v>0</v>
      </c>
      <c r="BF129" s="157">
        <f>IF(N129="snížená",J129,0)</f>
        <v>0</v>
      </c>
      <c r="BG129" s="157">
        <f>IF(N129="zákl. přenesená",J129,0)</f>
        <v>0</v>
      </c>
      <c r="BH129" s="157">
        <f>IF(N129="sníž. přenesená",J129,0)</f>
        <v>0</v>
      </c>
      <c r="BI129" s="157">
        <f>IF(N129="nulová",J129,0)</f>
        <v>0</v>
      </c>
      <c r="BJ129" s="16" t="s">
        <v>81</v>
      </c>
      <c r="BK129" s="157">
        <f>ROUND(I129*H129,2)</f>
        <v>0</v>
      </c>
      <c r="BL129" s="16" t="s">
        <v>98</v>
      </c>
      <c r="BM129" s="156" t="s">
        <v>514</v>
      </c>
    </row>
    <row r="130" spans="2:47" s="1" customFormat="1" ht="243.75">
      <c r="B130" s="31"/>
      <c r="D130" s="158" t="s">
        <v>145</v>
      </c>
      <c r="F130" s="159" t="s">
        <v>428</v>
      </c>
      <c r="I130" s="92"/>
      <c r="L130" s="31"/>
      <c r="M130" s="160"/>
      <c r="T130" s="52"/>
      <c r="AT130" s="16" t="s">
        <v>145</v>
      </c>
      <c r="AU130" s="16" t="s">
        <v>83</v>
      </c>
    </row>
    <row r="131" spans="2:51" s="12" customFormat="1" ht="33.75">
      <c r="B131" s="161"/>
      <c r="D131" s="158" t="s">
        <v>147</v>
      </c>
      <c r="E131" s="162" t="s">
        <v>3</v>
      </c>
      <c r="F131" s="163" t="s">
        <v>874</v>
      </c>
      <c r="H131" s="164">
        <v>219.128</v>
      </c>
      <c r="I131" s="165"/>
      <c r="L131" s="161"/>
      <c r="M131" s="166"/>
      <c r="T131" s="167"/>
      <c r="AT131" s="162" t="s">
        <v>147</v>
      </c>
      <c r="AU131" s="162" t="s">
        <v>83</v>
      </c>
      <c r="AV131" s="12" t="s">
        <v>83</v>
      </c>
      <c r="AW131" s="12" t="s">
        <v>36</v>
      </c>
      <c r="AX131" s="12" t="s">
        <v>74</v>
      </c>
      <c r="AY131" s="162" t="s">
        <v>137</v>
      </c>
    </row>
    <row r="132" spans="2:51" s="12" customFormat="1" ht="12">
      <c r="B132" s="161"/>
      <c r="D132" s="158" t="s">
        <v>147</v>
      </c>
      <c r="E132" s="162" t="s">
        <v>3</v>
      </c>
      <c r="F132" s="163" t="s">
        <v>875</v>
      </c>
      <c r="H132" s="164">
        <v>24.44</v>
      </c>
      <c r="I132" s="165"/>
      <c r="L132" s="161"/>
      <c r="M132" s="166"/>
      <c r="T132" s="167"/>
      <c r="AT132" s="162" t="s">
        <v>147</v>
      </c>
      <c r="AU132" s="162" t="s">
        <v>83</v>
      </c>
      <c r="AV132" s="12" t="s">
        <v>83</v>
      </c>
      <c r="AW132" s="12" t="s">
        <v>36</v>
      </c>
      <c r="AX132" s="12" t="s">
        <v>74</v>
      </c>
      <c r="AY132" s="162" t="s">
        <v>137</v>
      </c>
    </row>
    <row r="133" spans="2:51" s="13" customFormat="1" ht="12">
      <c r="B133" s="168"/>
      <c r="D133" s="158" t="s">
        <v>147</v>
      </c>
      <c r="E133" s="169" t="s">
        <v>3</v>
      </c>
      <c r="F133" s="170" t="s">
        <v>876</v>
      </c>
      <c r="H133" s="171">
        <v>243.56799999999998</v>
      </c>
      <c r="I133" s="172"/>
      <c r="L133" s="168"/>
      <c r="M133" s="173"/>
      <c r="T133" s="174"/>
      <c r="AT133" s="169" t="s">
        <v>147</v>
      </c>
      <c r="AU133" s="169" t="s">
        <v>83</v>
      </c>
      <c r="AV133" s="13" t="s">
        <v>98</v>
      </c>
      <c r="AW133" s="13" t="s">
        <v>36</v>
      </c>
      <c r="AX133" s="13" t="s">
        <v>74</v>
      </c>
      <c r="AY133" s="169" t="s">
        <v>137</v>
      </c>
    </row>
    <row r="134" spans="2:51" s="12" customFormat="1" ht="12">
      <c r="B134" s="161"/>
      <c r="D134" s="158" t="s">
        <v>147</v>
      </c>
      <c r="E134" s="162" t="s">
        <v>3</v>
      </c>
      <c r="F134" s="163" t="s">
        <v>878</v>
      </c>
      <c r="H134" s="164">
        <v>73.07</v>
      </c>
      <c r="I134" s="165"/>
      <c r="L134" s="161"/>
      <c r="M134" s="166"/>
      <c r="T134" s="167"/>
      <c r="AT134" s="162" t="s">
        <v>147</v>
      </c>
      <c r="AU134" s="162" t="s">
        <v>83</v>
      </c>
      <c r="AV134" s="12" t="s">
        <v>83</v>
      </c>
      <c r="AW134" s="12" t="s">
        <v>36</v>
      </c>
      <c r="AX134" s="12" t="s">
        <v>81</v>
      </c>
      <c r="AY134" s="162" t="s">
        <v>137</v>
      </c>
    </row>
    <row r="135" spans="2:65" s="1" customFormat="1" ht="48" customHeight="1">
      <c r="B135" s="144"/>
      <c r="C135" s="145" t="s">
        <v>188</v>
      </c>
      <c r="D135" s="145" t="s">
        <v>139</v>
      </c>
      <c r="E135" s="146" t="s">
        <v>441</v>
      </c>
      <c r="F135" s="147" t="s">
        <v>442</v>
      </c>
      <c r="G135" s="148" t="s">
        <v>142</v>
      </c>
      <c r="H135" s="149">
        <v>48.714</v>
      </c>
      <c r="I135" s="150"/>
      <c r="J135" s="151">
        <f>ROUND(I135*H135,2)</f>
        <v>0</v>
      </c>
      <c r="K135" s="147" t="s">
        <v>143</v>
      </c>
      <c r="L135" s="31"/>
      <c r="M135" s="152" t="s">
        <v>3</v>
      </c>
      <c r="N135" s="153" t="s">
        <v>45</v>
      </c>
      <c r="P135" s="154">
        <f>O135*H135</f>
        <v>0</v>
      </c>
      <c r="Q135" s="154">
        <v>0.0103</v>
      </c>
      <c r="R135" s="154">
        <f>Q135*H135</f>
        <v>0.5017542</v>
      </c>
      <c r="S135" s="154">
        <v>0</v>
      </c>
      <c r="T135" s="155">
        <f>S135*H135</f>
        <v>0</v>
      </c>
      <c r="AR135" s="156" t="s">
        <v>98</v>
      </c>
      <c r="AT135" s="156" t="s">
        <v>139</v>
      </c>
      <c r="AU135" s="156" t="s">
        <v>83</v>
      </c>
      <c r="AY135" s="16" t="s">
        <v>137</v>
      </c>
      <c r="BE135" s="157">
        <f>IF(N135="základní",J135,0)</f>
        <v>0</v>
      </c>
      <c r="BF135" s="157">
        <f>IF(N135="snížená",J135,0)</f>
        <v>0</v>
      </c>
      <c r="BG135" s="157">
        <f>IF(N135="zákl. přenesená",J135,0)</f>
        <v>0</v>
      </c>
      <c r="BH135" s="157">
        <f>IF(N135="sníž. přenesená",J135,0)</f>
        <v>0</v>
      </c>
      <c r="BI135" s="157">
        <f>IF(N135="nulová",J135,0)</f>
        <v>0</v>
      </c>
      <c r="BJ135" s="16" t="s">
        <v>81</v>
      </c>
      <c r="BK135" s="157">
        <f>ROUND(I135*H135,2)</f>
        <v>0</v>
      </c>
      <c r="BL135" s="16" t="s">
        <v>98</v>
      </c>
      <c r="BM135" s="156" t="s">
        <v>515</v>
      </c>
    </row>
    <row r="136" spans="2:47" s="1" customFormat="1" ht="243.75">
      <c r="B136" s="31"/>
      <c r="D136" s="158" t="s">
        <v>145</v>
      </c>
      <c r="F136" s="159" t="s">
        <v>428</v>
      </c>
      <c r="I136" s="92"/>
      <c r="L136" s="31"/>
      <c r="M136" s="160"/>
      <c r="T136" s="52"/>
      <c r="AT136" s="16" t="s">
        <v>145</v>
      </c>
      <c r="AU136" s="16" t="s">
        <v>83</v>
      </c>
    </row>
    <row r="137" spans="2:51" s="12" customFormat="1" ht="33.75">
      <c r="B137" s="161"/>
      <c r="D137" s="158" t="s">
        <v>147</v>
      </c>
      <c r="E137" s="162" t="s">
        <v>3</v>
      </c>
      <c r="F137" s="163" t="s">
        <v>874</v>
      </c>
      <c r="H137" s="164">
        <v>219.128</v>
      </c>
      <c r="I137" s="165"/>
      <c r="L137" s="161"/>
      <c r="M137" s="166"/>
      <c r="T137" s="167"/>
      <c r="AT137" s="162" t="s">
        <v>147</v>
      </c>
      <c r="AU137" s="162" t="s">
        <v>83</v>
      </c>
      <c r="AV137" s="12" t="s">
        <v>83</v>
      </c>
      <c r="AW137" s="12" t="s">
        <v>36</v>
      </c>
      <c r="AX137" s="12" t="s">
        <v>74</v>
      </c>
      <c r="AY137" s="162" t="s">
        <v>137</v>
      </c>
    </row>
    <row r="138" spans="2:51" s="12" customFormat="1" ht="12">
      <c r="B138" s="161"/>
      <c r="D138" s="158" t="s">
        <v>147</v>
      </c>
      <c r="E138" s="162" t="s">
        <v>3</v>
      </c>
      <c r="F138" s="163" t="s">
        <v>875</v>
      </c>
      <c r="H138" s="164">
        <v>24.44</v>
      </c>
      <c r="I138" s="165"/>
      <c r="L138" s="161"/>
      <c r="M138" s="166"/>
      <c r="T138" s="167"/>
      <c r="AT138" s="162" t="s">
        <v>147</v>
      </c>
      <c r="AU138" s="162" t="s">
        <v>83</v>
      </c>
      <c r="AV138" s="12" t="s">
        <v>83</v>
      </c>
      <c r="AW138" s="12" t="s">
        <v>36</v>
      </c>
      <c r="AX138" s="12" t="s">
        <v>74</v>
      </c>
      <c r="AY138" s="162" t="s">
        <v>137</v>
      </c>
    </row>
    <row r="139" spans="2:51" s="13" customFormat="1" ht="12">
      <c r="B139" s="168"/>
      <c r="D139" s="158" t="s">
        <v>147</v>
      </c>
      <c r="E139" s="169" t="s">
        <v>3</v>
      </c>
      <c r="F139" s="170" t="s">
        <v>876</v>
      </c>
      <c r="H139" s="171">
        <v>243.56799999999998</v>
      </c>
      <c r="I139" s="172"/>
      <c r="L139" s="168"/>
      <c r="M139" s="173"/>
      <c r="T139" s="174"/>
      <c r="AT139" s="169" t="s">
        <v>147</v>
      </c>
      <c r="AU139" s="169" t="s">
        <v>83</v>
      </c>
      <c r="AV139" s="13" t="s">
        <v>98</v>
      </c>
      <c r="AW139" s="13" t="s">
        <v>36</v>
      </c>
      <c r="AX139" s="13" t="s">
        <v>74</v>
      </c>
      <c r="AY139" s="169" t="s">
        <v>137</v>
      </c>
    </row>
    <row r="140" spans="2:51" s="12" customFormat="1" ht="12">
      <c r="B140" s="161"/>
      <c r="D140" s="158" t="s">
        <v>147</v>
      </c>
      <c r="E140" s="162" t="s">
        <v>3</v>
      </c>
      <c r="F140" s="163" t="s">
        <v>879</v>
      </c>
      <c r="H140" s="164">
        <v>48.714</v>
      </c>
      <c r="I140" s="165"/>
      <c r="L140" s="161"/>
      <c r="M140" s="166"/>
      <c r="T140" s="167"/>
      <c r="AT140" s="162" t="s">
        <v>147</v>
      </c>
      <c r="AU140" s="162" t="s">
        <v>83</v>
      </c>
      <c r="AV140" s="12" t="s">
        <v>83</v>
      </c>
      <c r="AW140" s="12" t="s">
        <v>36</v>
      </c>
      <c r="AX140" s="12" t="s">
        <v>81</v>
      </c>
      <c r="AY140" s="162" t="s">
        <v>137</v>
      </c>
    </row>
    <row r="141" spans="2:65" s="1" customFormat="1" ht="36" customHeight="1">
      <c r="B141" s="144"/>
      <c r="C141" s="145" t="s">
        <v>193</v>
      </c>
      <c r="D141" s="145" t="s">
        <v>139</v>
      </c>
      <c r="E141" s="146" t="s">
        <v>445</v>
      </c>
      <c r="F141" s="147" t="s">
        <v>446</v>
      </c>
      <c r="G141" s="148" t="s">
        <v>180</v>
      </c>
      <c r="H141" s="149">
        <v>749.44</v>
      </c>
      <c r="I141" s="150"/>
      <c r="J141" s="151">
        <f>ROUND(I141*H141,2)</f>
        <v>0</v>
      </c>
      <c r="K141" s="147" t="s">
        <v>143</v>
      </c>
      <c r="L141" s="31"/>
      <c r="M141" s="152" t="s">
        <v>3</v>
      </c>
      <c r="N141" s="153" t="s">
        <v>45</v>
      </c>
      <c r="P141" s="154">
        <f>O141*H141</f>
        <v>0</v>
      </c>
      <c r="Q141" s="154">
        <v>0.00058</v>
      </c>
      <c r="R141" s="154">
        <f>Q141*H141</f>
        <v>0.43467520000000004</v>
      </c>
      <c r="S141" s="154">
        <v>0</v>
      </c>
      <c r="T141" s="155">
        <f>S141*H141</f>
        <v>0</v>
      </c>
      <c r="AR141" s="156" t="s">
        <v>98</v>
      </c>
      <c r="AT141" s="156" t="s">
        <v>139</v>
      </c>
      <c r="AU141" s="156" t="s">
        <v>83</v>
      </c>
      <c r="AY141" s="16" t="s">
        <v>137</v>
      </c>
      <c r="BE141" s="157">
        <f>IF(N141="základní",J141,0)</f>
        <v>0</v>
      </c>
      <c r="BF141" s="157">
        <f>IF(N141="snížená",J141,0)</f>
        <v>0</v>
      </c>
      <c r="BG141" s="157">
        <f>IF(N141="zákl. přenesená",J141,0)</f>
        <v>0</v>
      </c>
      <c r="BH141" s="157">
        <f>IF(N141="sníž. přenesená",J141,0)</f>
        <v>0</v>
      </c>
      <c r="BI141" s="157">
        <f>IF(N141="nulová",J141,0)</f>
        <v>0</v>
      </c>
      <c r="BJ141" s="16" t="s">
        <v>81</v>
      </c>
      <c r="BK141" s="157">
        <f>ROUND(I141*H141,2)</f>
        <v>0</v>
      </c>
      <c r="BL141" s="16" t="s">
        <v>98</v>
      </c>
      <c r="BM141" s="156" t="s">
        <v>530</v>
      </c>
    </row>
    <row r="142" spans="2:47" s="1" customFormat="1" ht="39">
      <c r="B142" s="31"/>
      <c r="D142" s="158" t="s">
        <v>145</v>
      </c>
      <c r="F142" s="159" t="s">
        <v>448</v>
      </c>
      <c r="I142" s="92"/>
      <c r="L142" s="31"/>
      <c r="M142" s="160"/>
      <c r="T142" s="52"/>
      <c r="AT142" s="16" t="s">
        <v>145</v>
      </c>
      <c r="AU142" s="16" t="s">
        <v>83</v>
      </c>
    </row>
    <row r="143" spans="2:51" s="12" customFormat="1" ht="33.75">
      <c r="B143" s="161"/>
      <c r="D143" s="158" t="s">
        <v>147</v>
      </c>
      <c r="E143" s="162" t="s">
        <v>3</v>
      </c>
      <c r="F143" s="163" t="s">
        <v>880</v>
      </c>
      <c r="H143" s="164">
        <v>674.24</v>
      </c>
      <c r="I143" s="165"/>
      <c r="L143" s="161"/>
      <c r="M143" s="166"/>
      <c r="T143" s="167"/>
      <c r="AT143" s="162" t="s">
        <v>147</v>
      </c>
      <c r="AU143" s="162" t="s">
        <v>83</v>
      </c>
      <c r="AV143" s="12" t="s">
        <v>83</v>
      </c>
      <c r="AW143" s="12" t="s">
        <v>36</v>
      </c>
      <c r="AX143" s="12" t="s">
        <v>74</v>
      </c>
      <c r="AY143" s="162" t="s">
        <v>137</v>
      </c>
    </row>
    <row r="144" spans="2:51" s="12" customFormat="1" ht="12">
      <c r="B144" s="161"/>
      <c r="D144" s="158" t="s">
        <v>147</v>
      </c>
      <c r="E144" s="162" t="s">
        <v>3</v>
      </c>
      <c r="F144" s="163" t="s">
        <v>881</v>
      </c>
      <c r="H144" s="164">
        <v>75.2</v>
      </c>
      <c r="I144" s="165"/>
      <c r="L144" s="161"/>
      <c r="M144" s="166"/>
      <c r="T144" s="167"/>
      <c r="AT144" s="162" t="s">
        <v>147</v>
      </c>
      <c r="AU144" s="162" t="s">
        <v>83</v>
      </c>
      <c r="AV144" s="12" t="s">
        <v>83</v>
      </c>
      <c r="AW144" s="12" t="s">
        <v>36</v>
      </c>
      <c r="AX144" s="12" t="s">
        <v>74</v>
      </c>
      <c r="AY144" s="162" t="s">
        <v>137</v>
      </c>
    </row>
    <row r="145" spans="2:51" s="13" customFormat="1" ht="12">
      <c r="B145" s="168"/>
      <c r="D145" s="158" t="s">
        <v>147</v>
      </c>
      <c r="E145" s="169" t="s">
        <v>3</v>
      </c>
      <c r="F145" s="170" t="s">
        <v>876</v>
      </c>
      <c r="H145" s="171">
        <v>749.44</v>
      </c>
      <c r="I145" s="172"/>
      <c r="L145" s="168"/>
      <c r="M145" s="173"/>
      <c r="T145" s="174"/>
      <c r="AT145" s="169" t="s">
        <v>147</v>
      </c>
      <c r="AU145" s="169" t="s">
        <v>83</v>
      </c>
      <c r="AV145" s="13" t="s">
        <v>98</v>
      </c>
      <c r="AW145" s="13" t="s">
        <v>36</v>
      </c>
      <c r="AX145" s="13" t="s">
        <v>81</v>
      </c>
      <c r="AY145" s="169" t="s">
        <v>137</v>
      </c>
    </row>
    <row r="146" spans="2:65" s="1" customFormat="1" ht="36" customHeight="1">
      <c r="B146" s="144"/>
      <c r="C146" s="145" t="s">
        <v>197</v>
      </c>
      <c r="D146" s="145" t="s">
        <v>139</v>
      </c>
      <c r="E146" s="146" t="s">
        <v>450</v>
      </c>
      <c r="F146" s="147" t="s">
        <v>451</v>
      </c>
      <c r="G146" s="148" t="s">
        <v>180</v>
      </c>
      <c r="H146" s="149">
        <v>749.44</v>
      </c>
      <c r="I146" s="150"/>
      <c r="J146" s="151">
        <f>ROUND(I146*H146,2)</f>
        <v>0</v>
      </c>
      <c r="K146" s="147" t="s">
        <v>143</v>
      </c>
      <c r="L146" s="31"/>
      <c r="M146" s="152" t="s">
        <v>3</v>
      </c>
      <c r="N146" s="153" t="s">
        <v>45</v>
      </c>
      <c r="P146" s="154">
        <f>O146*H146</f>
        <v>0</v>
      </c>
      <c r="Q146" s="154">
        <v>0</v>
      </c>
      <c r="R146" s="154">
        <f>Q146*H146</f>
        <v>0</v>
      </c>
      <c r="S146" s="154">
        <v>0</v>
      </c>
      <c r="T146" s="155">
        <f>S146*H146</f>
        <v>0</v>
      </c>
      <c r="AR146" s="156" t="s">
        <v>98</v>
      </c>
      <c r="AT146" s="156" t="s">
        <v>139</v>
      </c>
      <c r="AU146" s="156" t="s">
        <v>83</v>
      </c>
      <c r="AY146" s="16" t="s">
        <v>137</v>
      </c>
      <c r="BE146" s="157">
        <f>IF(N146="základní",J146,0)</f>
        <v>0</v>
      </c>
      <c r="BF146" s="157">
        <f>IF(N146="snížená",J146,0)</f>
        <v>0</v>
      </c>
      <c r="BG146" s="157">
        <f>IF(N146="zákl. přenesená",J146,0)</f>
        <v>0</v>
      </c>
      <c r="BH146" s="157">
        <f>IF(N146="sníž. přenesená",J146,0)</f>
        <v>0</v>
      </c>
      <c r="BI146" s="157">
        <f>IF(N146="nulová",J146,0)</f>
        <v>0</v>
      </c>
      <c r="BJ146" s="16" t="s">
        <v>81</v>
      </c>
      <c r="BK146" s="157">
        <f>ROUND(I146*H146,2)</f>
        <v>0</v>
      </c>
      <c r="BL146" s="16" t="s">
        <v>98</v>
      </c>
      <c r="BM146" s="156" t="s">
        <v>532</v>
      </c>
    </row>
    <row r="147" spans="2:51" s="12" customFormat="1" ht="33.75">
      <c r="B147" s="161"/>
      <c r="D147" s="158" t="s">
        <v>147</v>
      </c>
      <c r="E147" s="162" t="s">
        <v>3</v>
      </c>
      <c r="F147" s="163" t="s">
        <v>880</v>
      </c>
      <c r="H147" s="164">
        <v>674.24</v>
      </c>
      <c r="I147" s="165"/>
      <c r="L147" s="161"/>
      <c r="M147" s="166"/>
      <c r="T147" s="167"/>
      <c r="AT147" s="162" t="s">
        <v>147</v>
      </c>
      <c r="AU147" s="162" t="s">
        <v>83</v>
      </c>
      <c r="AV147" s="12" t="s">
        <v>83</v>
      </c>
      <c r="AW147" s="12" t="s">
        <v>36</v>
      </c>
      <c r="AX147" s="12" t="s">
        <v>74</v>
      </c>
      <c r="AY147" s="162" t="s">
        <v>137</v>
      </c>
    </row>
    <row r="148" spans="2:51" s="12" customFormat="1" ht="12">
      <c r="B148" s="161"/>
      <c r="D148" s="158" t="s">
        <v>147</v>
      </c>
      <c r="E148" s="162" t="s">
        <v>3</v>
      </c>
      <c r="F148" s="163" t="s">
        <v>881</v>
      </c>
      <c r="H148" s="164">
        <v>75.2</v>
      </c>
      <c r="I148" s="165"/>
      <c r="L148" s="161"/>
      <c r="M148" s="166"/>
      <c r="T148" s="167"/>
      <c r="AT148" s="162" t="s">
        <v>147</v>
      </c>
      <c r="AU148" s="162" t="s">
        <v>83</v>
      </c>
      <c r="AV148" s="12" t="s">
        <v>83</v>
      </c>
      <c r="AW148" s="12" t="s">
        <v>36</v>
      </c>
      <c r="AX148" s="12" t="s">
        <v>74</v>
      </c>
      <c r="AY148" s="162" t="s">
        <v>137</v>
      </c>
    </row>
    <row r="149" spans="2:51" s="13" customFormat="1" ht="12">
      <c r="B149" s="168"/>
      <c r="D149" s="158" t="s">
        <v>147</v>
      </c>
      <c r="E149" s="169" t="s">
        <v>3</v>
      </c>
      <c r="F149" s="170" t="s">
        <v>876</v>
      </c>
      <c r="H149" s="171">
        <v>749.44</v>
      </c>
      <c r="I149" s="172"/>
      <c r="L149" s="168"/>
      <c r="M149" s="173"/>
      <c r="T149" s="174"/>
      <c r="AT149" s="169" t="s">
        <v>147</v>
      </c>
      <c r="AU149" s="169" t="s">
        <v>83</v>
      </c>
      <c r="AV149" s="13" t="s">
        <v>98</v>
      </c>
      <c r="AW149" s="13" t="s">
        <v>36</v>
      </c>
      <c r="AX149" s="13" t="s">
        <v>81</v>
      </c>
      <c r="AY149" s="169" t="s">
        <v>137</v>
      </c>
    </row>
    <row r="150" spans="2:65" s="1" customFormat="1" ht="48" customHeight="1">
      <c r="B150" s="144"/>
      <c r="C150" s="145" t="s">
        <v>206</v>
      </c>
      <c r="D150" s="145" t="s">
        <v>139</v>
      </c>
      <c r="E150" s="146" t="s">
        <v>453</v>
      </c>
      <c r="F150" s="147" t="s">
        <v>454</v>
      </c>
      <c r="G150" s="148" t="s">
        <v>142</v>
      </c>
      <c r="H150" s="149">
        <v>243.568</v>
      </c>
      <c r="I150" s="150"/>
      <c r="J150" s="151">
        <f>ROUND(I150*H150,2)</f>
        <v>0</v>
      </c>
      <c r="K150" s="147" t="s">
        <v>143</v>
      </c>
      <c r="L150" s="31"/>
      <c r="M150" s="152" t="s">
        <v>3</v>
      </c>
      <c r="N150" s="153" t="s">
        <v>45</v>
      </c>
      <c r="P150" s="154">
        <f>O150*H150</f>
        <v>0</v>
      </c>
      <c r="Q150" s="154">
        <v>0</v>
      </c>
      <c r="R150" s="154">
        <f>Q150*H150</f>
        <v>0</v>
      </c>
      <c r="S150" s="154">
        <v>0</v>
      </c>
      <c r="T150" s="155">
        <f>S150*H150</f>
        <v>0</v>
      </c>
      <c r="AR150" s="156" t="s">
        <v>98</v>
      </c>
      <c r="AT150" s="156" t="s">
        <v>139</v>
      </c>
      <c r="AU150" s="156" t="s">
        <v>83</v>
      </c>
      <c r="AY150" s="16" t="s">
        <v>137</v>
      </c>
      <c r="BE150" s="157">
        <f>IF(N150="základní",J150,0)</f>
        <v>0</v>
      </c>
      <c r="BF150" s="157">
        <f>IF(N150="snížená",J150,0)</f>
        <v>0</v>
      </c>
      <c r="BG150" s="157">
        <f>IF(N150="zákl. přenesená",J150,0)</f>
        <v>0</v>
      </c>
      <c r="BH150" s="157">
        <f>IF(N150="sníž. přenesená",J150,0)</f>
        <v>0</v>
      </c>
      <c r="BI150" s="157">
        <f>IF(N150="nulová",J150,0)</f>
        <v>0</v>
      </c>
      <c r="BJ150" s="16" t="s">
        <v>81</v>
      </c>
      <c r="BK150" s="157">
        <f>ROUND(I150*H150,2)</f>
        <v>0</v>
      </c>
      <c r="BL150" s="16" t="s">
        <v>98</v>
      </c>
      <c r="BM150" s="156" t="s">
        <v>533</v>
      </c>
    </row>
    <row r="151" spans="2:47" s="1" customFormat="1" ht="107.25">
      <c r="B151" s="31"/>
      <c r="D151" s="158" t="s">
        <v>145</v>
      </c>
      <c r="F151" s="159" t="s">
        <v>456</v>
      </c>
      <c r="I151" s="92"/>
      <c r="L151" s="31"/>
      <c r="M151" s="160"/>
      <c r="T151" s="52"/>
      <c r="AT151" s="16" t="s">
        <v>145</v>
      </c>
      <c r="AU151" s="16" t="s">
        <v>83</v>
      </c>
    </row>
    <row r="152" spans="2:51" s="12" customFormat="1" ht="33.75">
      <c r="B152" s="161"/>
      <c r="D152" s="158" t="s">
        <v>147</v>
      </c>
      <c r="E152" s="162" t="s">
        <v>3</v>
      </c>
      <c r="F152" s="163" t="s">
        <v>874</v>
      </c>
      <c r="H152" s="164">
        <v>219.128</v>
      </c>
      <c r="I152" s="165"/>
      <c r="L152" s="161"/>
      <c r="M152" s="166"/>
      <c r="T152" s="167"/>
      <c r="AT152" s="162" t="s">
        <v>147</v>
      </c>
      <c r="AU152" s="162" t="s">
        <v>83</v>
      </c>
      <c r="AV152" s="12" t="s">
        <v>83</v>
      </c>
      <c r="AW152" s="12" t="s">
        <v>36</v>
      </c>
      <c r="AX152" s="12" t="s">
        <v>74</v>
      </c>
      <c r="AY152" s="162" t="s">
        <v>137</v>
      </c>
    </row>
    <row r="153" spans="2:51" s="12" customFormat="1" ht="12">
      <c r="B153" s="161"/>
      <c r="D153" s="158" t="s">
        <v>147</v>
      </c>
      <c r="E153" s="162" t="s">
        <v>3</v>
      </c>
      <c r="F153" s="163" t="s">
        <v>875</v>
      </c>
      <c r="H153" s="164">
        <v>24.44</v>
      </c>
      <c r="I153" s="165"/>
      <c r="L153" s="161"/>
      <c r="M153" s="166"/>
      <c r="T153" s="167"/>
      <c r="AT153" s="162" t="s">
        <v>147</v>
      </c>
      <c r="AU153" s="162" t="s">
        <v>83</v>
      </c>
      <c r="AV153" s="12" t="s">
        <v>83</v>
      </c>
      <c r="AW153" s="12" t="s">
        <v>36</v>
      </c>
      <c r="AX153" s="12" t="s">
        <v>74</v>
      </c>
      <c r="AY153" s="162" t="s">
        <v>137</v>
      </c>
    </row>
    <row r="154" spans="2:51" s="13" customFormat="1" ht="12">
      <c r="B154" s="168"/>
      <c r="D154" s="158" t="s">
        <v>147</v>
      </c>
      <c r="E154" s="169" t="s">
        <v>3</v>
      </c>
      <c r="F154" s="170" t="s">
        <v>876</v>
      </c>
      <c r="H154" s="171">
        <v>243.56799999999998</v>
      </c>
      <c r="I154" s="172"/>
      <c r="L154" s="168"/>
      <c r="M154" s="173"/>
      <c r="T154" s="174"/>
      <c r="AT154" s="169" t="s">
        <v>147</v>
      </c>
      <c r="AU154" s="169" t="s">
        <v>83</v>
      </c>
      <c r="AV154" s="13" t="s">
        <v>98</v>
      </c>
      <c r="AW154" s="13" t="s">
        <v>36</v>
      </c>
      <c r="AX154" s="13" t="s">
        <v>81</v>
      </c>
      <c r="AY154" s="169" t="s">
        <v>137</v>
      </c>
    </row>
    <row r="155" spans="2:65" s="1" customFormat="1" ht="48" customHeight="1">
      <c r="B155" s="144"/>
      <c r="C155" s="145" t="s">
        <v>211</v>
      </c>
      <c r="D155" s="145" t="s">
        <v>139</v>
      </c>
      <c r="E155" s="146" t="s">
        <v>198</v>
      </c>
      <c r="F155" s="147" t="s">
        <v>199</v>
      </c>
      <c r="G155" s="148" t="s">
        <v>142</v>
      </c>
      <c r="H155" s="149">
        <v>65.851</v>
      </c>
      <c r="I155" s="150"/>
      <c r="J155" s="151">
        <f>ROUND(I155*H155,2)</f>
        <v>0</v>
      </c>
      <c r="K155" s="147" t="s">
        <v>143</v>
      </c>
      <c r="L155" s="31"/>
      <c r="M155" s="152" t="s">
        <v>3</v>
      </c>
      <c r="N155" s="153" t="s">
        <v>45</v>
      </c>
      <c r="P155" s="154">
        <f>O155*H155</f>
        <v>0</v>
      </c>
      <c r="Q155" s="154">
        <v>0</v>
      </c>
      <c r="R155" s="154">
        <f>Q155*H155</f>
        <v>0</v>
      </c>
      <c r="S155" s="154">
        <v>0</v>
      </c>
      <c r="T155" s="155">
        <f>S155*H155</f>
        <v>0</v>
      </c>
      <c r="AR155" s="156" t="s">
        <v>98</v>
      </c>
      <c r="AT155" s="156" t="s">
        <v>139</v>
      </c>
      <c r="AU155" s="156" t="s">
        <v>83</v>
      </c>
      <c r="AY155" s="16" t="s">
        <v>137</v>
      </c>
      <c r="BE155" s="157">
        <f>IF(N155="základní",J155,0)</f>
        <v>0</v>
      </c>
      <c r="BF155" s="157">
        <f>IF(N155="snížená",J155,0)</f>
        <v>0</v>
      </c>
      <c r="BG155" s="157">
        <f>IF(N155="zákl. přenesená",J155,0)</f>
        <v>0</v>
      </c>
      <c r="BH155" s="157">
        <f>IF(N155="sníž. přenesená",J155,0)</f>
        <v>0</v>
      </c>
      <c r="BI155" s="157">
        <f>IF(N155="nulová",J155,0)</f>
        <v>0</v>
      </c>
      <c r="BJ155" s="16" t="s">
        <v>81</v>
      </c>
      <c r="BK155" s="157">
        <f>ROUND(I155*H155,2)</f>
        <v>0</v>
      </c>
      <c r="BL155" s="16" t="s">
        <v>98</v>
      </c>
      <c r="BM155" s="156" t="s">
        <v>200</v>
      </c>
    </row>
    <row r="156" spans="2:47" s="1" customFormat="1" ht="224.25">
      <c r="B156" s="31"/>
      <c r="D156" s="158" t="s">
        <v>145</v>
      </c>
      <c r="F156" s="159" t="s">
        <v>201</v>
      </c>
      <c r="I156" s="92"/>
      <c r="L156" s="31"/>
      <c r="M156" s="160"/>
      <c r="T156" s="52"/>
      <c r="AT156" s="16" t="s">
        <v>145</v>
      </c>
      <c r="AU156" s="16" t="s">
        <v>83</v>
      </c>
    </row>
    <row r="157" spans="2:51" s="12" customFormat="1" ht="12">
      <c r="B157" s="161"/>
      <c r="D157" s="158" t="s">
        <v>147</v>
      </c>
      <c r="E157" s="162" t="s">
        <v>3</v>
      </c>
      <c r="F157" s="163" t="s">
        <v>882</v>
      </c>
      <c r="H157" s="164">
        <v>243.568</v>
      </c>
      <c r="I157" s="165"/>
      <c r="L157" s="161"/>
      <c r="M157" s="166"/>
      <c r="T157" s="167"/>
      <c r="AT157" s="162" t="s">
        <v>147</v>
      </c>
      <c r="AU157" s="162" t="s">
        <v>83</v>
      </c>
      <c r="AV157" s="12" t="s">
        <v>83</v>
      </c>
      <c r="AW157" s="12" t="s">
        <v>36</v>
      </c>
      <c r="AX157" s="12" t="s">
        <v>74</v>
      </c>
      <c r="AY157" s="162" t="s">
        <v>137</v>
      </c>
    </row>
    <row r="158" spans="2:51" s="12" customFormat="1" ht="12">
      <c r="B158" s="161"/>
      <c r="D158" s="158" t="s">
        <v>147</v>
      </c>
      <c r="E158" s="162" t="s">
        <v>3</v>
      </c>
      <c r="F158" s="163" t="s">
        <v>883</v>
      </c>
      <c r="H158" s="164">
        <v>-177.992</v>
      </c>
      <c r="I158" s="165"/>
      <c r="L158" s="161"/>
      <c r="M158" s="166"/>
      <c r="T158" s="167"/>
      <c r="AT158" s="162" t="s">
        <v>147</v>
      </c>
      <c r="AU158" s="162" t="s">
        <v>83</v>
      </c>
      <c r="AV158" s="12" t="s">
        <v>83</v>
      </c>
      <c r="AW158" s="12" t="s">
        <v>36</v>
      </c>
      <c r="AX158" s="12" t="s">
        <v>74</v>
      </c>
      <c r="AY158" s="162" t="s">
        <v>137</v>
      </c>
    </row>
    <row r="159" spans="2:51" s="12" customFormat="1" ht="12">
      <c r="B159" s="161"/>
      <c r="D159" s="158" t="s">
        <v>147</v>
      </c>
      <c r="E159" s="162" t="s">
        <v>3</v>
      </c>
      <c r="F159" s="163" t="s">
        <v>884</v>
      </c>
      <c r="H159" s="164">
        <v>0.275</v>
      </c>
      <c r="I159" s="165"/>
      <c r="L159" s="161"/>
      <c r="M159" s="166"/>
      <c r="T159" s="167"/>
      <c r="AT159" s="162" t="s">
        <v>147</v>
      </c>
      <c r="AU159" s="162" t="s">
        <v>83</v>
      </c>
      <c r="AV159" s="12" t="s">
        <v>83</v>
      </c>
      <c r="AW159" s="12" t="s">
        <v>36</v>
      </c>
      <c r="AX159" s="12" t="s">
        <v>74</v>
      </c>
      <c r="AY159" s="162" t="s">
        <v>137</v>
      </c>
    </row>
    <row r="160" spans="2:51" s="13" customFormat="1" ht="12">
      <c r="B160" s="168"/>
      <c r="D160" s="158" t="s">
        <v>147</v>
      </c>
      <c r="E160" s="169" t="s">
        <v>3</v>
      </c>
      <c r="F160" s="170" t="s">
        <v>205</v>
      </c>
      <c r="H160" s="171">
        <v>65.85100000000003</v>
      </c>
      <c r="I160" s="172"/>
      <c r="L160" s="168"/>
      <c r="M160" s="173"/>
      <c r="T160" s="174"/>
      <c r="AT160" s="169" t="s">
        <v>147</v>
      </c>
      <c r="AU160" s="169" t="s">
        <v>83</v>
      </c>
      <c r="AV160" s="13" t="s">
        <v>98</v>
      </c>
      <c r="AW160" s="13" t="s">
        <v>36</v>
      </c>
      <c r="AX160" s="13" t="s">
        <v>81</v>
      </c>
      <c r="AY160" s="169" t="s">
        <v>137</v>
      </c>
    </row>
    <row r="161" spans="2:65" s="1" customFormat="1" ht="36" customHeight="1">
      <c r="B161" s="144"/>
      <c r="C161" s="145" t="s">
        <v>9</v>
      </c>
      <c r="D161" s="145" t="s">
        <v>139</v>
      </c>
      <c r="E161" s="146" t="s">
        <v>207</v>
      </c>
      <c r="F161" s="147" t="s">
        <v>208</v>
      </c>
      <c r="G161" s="148" t="s">
        <v>142</v>
      </c>
      <c r="H161" s="149">
        <v>65.851</v>
      </c>
      <c r="I161" s="150"/>
      <c r="J161" s="151">
        <f>ROUND(I161*H161,2)</f>
        <v>0</v>
      </c>
      <c r="K161" s="147" t="s">
        <v>143</v>
      </c>
      <c r="L161" s="31"/>
      <c r="M161" s="152" t="s">
        <v>3</v>
      </c>
      <c r="N161" s="153" t="s">
        <v>45</v>
      </c>
      <c r="P161" s="154">
        <f>O161*H161</f>
        <v>0</v>
      </c>
      <c r="Q161" s="154">
        <v>0</v>
      </c>
      <c r="R161" s="154">
        <f>Q161*H161</f>
        <v>0</v>
      </c>
      <c r="S161" s="154">
        <v>0</v>
      </c>
      <c r="T161" s="155">
        <f>S161*H161</f>
        <v>0</v>
      </c>
      <c r="AR161" s="156" t="s">
        <v>98</v>
      </c>
      <c r="AT161" s="156" t="s">
        <v>139</v>
      </c>
      <c r="AU161" s="156" t="s">
        <v>83</v>
      </c>
      <c r="AY161" s="16" t="s">
        <v>137</v>
      </c>
      <c r="BE161" s="157">
        <f>IF(N161="základní",J161,0)</f>
        <v>0</v>
      </c>
      <c r="BF161" s="157">
        <f>IF(N161="snížená",J161,0)</f>
        <v>0</v>
      </c>
      <c r="BG161" s="157">
        <f>IF(N161="zákl. přenesená",J161,0)</f>
        <v>0</v>
      </c>
      <c r="BH161" s="157">
        <f>IF(N161="sníž. přenesená",J161,0)</f>
        <v>0</v>
      </c>
      <c r="BI161" s="157">
        <f>IF(N161="nulová",J161,0)</f>
        <v>0</v>
      </c>
      <c r="BJ161" s="16" t="s">
        <v>81</v>
      </c>
      <c r="BK161" s="157">
        <f>ROUND(I161*H161,2)</f>
        <v>0</v>
      </c>
      <c r="BL161" s="16" t="s">
        <v>98</v>
      </c>
      <c r="BM161" s="156" t="s">
        <v>209</v>
      </c>
    </row>
    <row r="162" spans="2:47" s="1" customFormat="1" ht="175.5">
      <c r="B162" s="31"/>
      <c r="D162" s="158" t="s">
        <v>145</v>
      </c>
      <c r="F162" s="159" t="s">
        <v>210</v>
      </c>
      <c r="I162" s="92"/>
      <c r="L162" s="31"/>
      <c r="M162" s="160"/>
      <c r="T162" s="52"/>
      <c r="AT162" s="16" t="s">
        <v>145</v>
      </c>
      <c r="AU162" s="16" t="s">
        <v>83</v>
      </c>
    </row>
    <row r="163" spans="2:51" s="12" customFormat="1" ht="12">
      <c r="B163" s="161"/>
      <c r="D163" s="158" t="s">
        <v>147</v>
      </c>
      <c r="E163" s="162" t="s">
        <v>3</v>
      </c>
      <c r="F163" s="163" t="s">
        <v>882</v>
      </c>
      <c r="H163" s="164">
        <v>243.568</v>
      </c>
      <c r="I163" s="165"/>
      <c r="L163" s="161"/>
      <c r="M163" s="166"/>
      <c r="T163" s="167"/>
      <c r="AT163" s="162" t="s">
        <v>147</v>
      </c>
      <c r="AU163" s="162" t="s">
        <v>83</v>
      </c>
      <c r="AV163" s="12" t="s">
        <v>83</v>
      </c>
      <c r="AW163" s="12" t="s">
        <v>36</v>
      </c>
      <c r="AX163" s="12" t="s">
        <v>74</v>
      </c>
      <c r="AY163" s="162" t="s">
        <v>137</v>
      </c>
    </row>
    <row r="164" spans="2:51" s="12" customFormat="1" ht="12">
      <c r="B164" s="161"/>
      <c r="D164" s="158" t="s">
        <v>147</v>
      </c>
      <c r="E164" s="162" t="s">
        <v>3</v>
      </c>
      <c r="F164" s="163" t="s">
        <v>883</v>
      </c>
      <c r="H164" s="164">
        <v>-177.992</v>
      </c>
      <c r="I164" s="165"/>
      <c r="L164" s="161"/>
      <c r="M164" s="166"/>
      <c r="T164" s="167"/>
      <c r="AT164" s="162" t="s">
        <v>147</v>
      </c>
      <c r="AU164" s="162" t="s">
        <v>83</v>
      </c>
      <c r="AV164" s="12" t="s">
        <v>83</v>
      </c>
      <c r="AW164" s="12" t="s">
        <v>36</v>
      </c>
      <c r="AX164" s="12" t="s">
        <v>74</v>
      </c>
      <c r="AY164" s="162" t="s">
        <v>137</v>
      </c>
    </row>
    <row r="165" spans="2:51" s="12" customFormat="1" ht="12">
      <c r="B165" s="161"/>
      <c r="D165" s="158" t="s">
        <v>147</v>
      </c>
      <c r="E165" s="162" t="s">
        <v>3</v>
      </c>
      <c r="F165" s="163" t="s">
        <v>884</v>
      </c>
      <c r="H165" s="164">
        <v>0.275</v>
      </c>
      <c r="I165" s="165"/>
      <c r="L165" s="161"/>
      <c r="M165" s="166"/>
      <c r="T165" s="167"/>
      <c r="AT165" s="162" t="s">
        <v>147</v>
      </c>
      <c r="AU165" s="162" t="s">
        <v>83</v>
      </c>
      <c r="AV165" s="12" t="s">
        <v>83</v>
      </c>
      <c r="AW165" s="12" t="s">
        <v>36</v>
      </c>
      <c r="AX165" s="12" t="s">
        <v>74</v>
      </c>
      <c r="AY165" s="162" t="s">
        <v>137</v>
      </c>
    </row>
    <row r="166" spans="2:51" s="13" customFormat="1" ht="12">
      <c r="B166" s="168"/>
      <c r="D166" s="158" t="s">
        <v>147</v>
      </c>
      <c r="E166" s="169" t="s">
        <v>3</v>
      </c>
      <c r="F166" s="170" t="s">
        <v>205</v>
      </c>
      <c r="H166" s="171">
        <v>65.85100000000003</v>
      </c>
      <c r="I166" s="172"/>
      <c r="L166" s="168"/>
      <c r="M166" s="173"/>
      <c r="T166" s="174"/>
      <c r="AT166" s="169" t="s">
        <v>147</v>
      </c>
      <c r="AU166" s="169" t="s">
        <v>83</v>
      </c>
      <c r="AV166" s="13" t="s">
        <v>98</v>
      </c>
      <c r="AW166" s="13" t="s">
        <v>36</v>
      </c>
      <c r="AX166" s="13" t="s">
        <v>81</v>
      </c>
      <c r="AY166" s="169" t="s">
        <v>137</v>
      </c>
    </row>
    <row r="167" spans="2:65" s="1" customFormat="1" ht="16.5" customHeight="1">
      <c r="B167" s="144"/>
      <c r="C167" s="145" t="s">
        <v>223</v>
      </c>
      <c r="D167" s="145" t="s">
        <v>139</v>
      </c>
      <c r="E167" s="146" t="s">
        <v>212</v>
      </c>
      <c r="F167" s="147" t="s">
        <v>213</v>
      </c>
      <c r="G167" s="148" t="s">
        <v>142</v>
      </c>
      <c r="H167" s="149">
        <v>65.851</v>
      </c>
      <c r="I167" s="150"/>
      <c r="J167" s="151">
        <f>ROUND(I167*H167,2)</f>
        <v>0</v>
      </c>
      <c r="K167" s="147" t="s">
        <v>143</v>
      </c>
      <c r="L167" s="31"/>
      <c r="M167" s="152" t="s">
        <v>3</v>
      </c>
      <c r="N167" s="153" t="s">
        <v>45</v>
      </c>
      <c r="P167" s="154">
        <f>O167*H167</f>
        <v>0</v>
      </c>
      <c r="Q167" s="154">
        <v>0</v>
      </c>
      <c r="R167" s="154">
        <f>Q167*H167</f>
        <v>0</v>
      </c>
      <c r="S167" s="154">
        <v>0</v>
      </c>
      <c r="T167" s="155">
        <f>S167*H167</f>
        <v>0</v>
      </c>
      <c r="AR167" s="156" t="s">
        <v>98</v>
      </c>
      <c r="AT167" s="156" t="s">
        <v>139</v>
      </c>
      <c r="AU167" s="156" t="s">
        <v>83</v>
      </c>
      <c r="AY167" s="16" t="s">
        <v>137</v>
      </c>
      <c r="BE167" s="157">
        <f>IF(N167="základní",J167,0)</f>
        <v>0</v>
      </c>
      <c r="BF167" s="157">
        <f>IF(N167="snížená",J167,0)</f>
        <v>0</v>
      </c>
      <c r="BG167" s="157">
        <f>IF(N167="zákl. přenesená",J167,0)</f>
        <v>0</v>
      </c>
      <c r="BH167" s="157">
        <f>IF(N167="sníž. přenesená",J167,0)</f>
        <v>0</v>
      </c>
      <c r="BI167" s="157">
        <f>IF(N167="nulová",J167,0)</f>
        <v>0</v>
      </c>
      <c r="BJ167" s="16" t="s">
        <v>81</v>
      </c>
      <c r="BK167" s="157">
        <f>ROUND(I167*H167,2)</f>
        <v>0</v>
      </c>
      <c r="BL167" s="16" t="s">
        <v>98</v>
      </c>
      <c r="BM167" s="156" t="s">
        <v>214</v>
      </c>
    </row>
    <row r="168" spans="2:47" s="1" customFormat="1" ht="370.5">
      <c r="B168" s="31"/>
      <c r="D168" s="158" t="s">
        <v>145</v>
      </c>
      <c r="F168" s="159" t="s">
        <v>215</v>
      </c>
      <c r="I168" s="92"/>
      <c r="L168" s="31"/>
      <c r="M168" s="160"/>
      <c r="T168" s="52"/>
      <c r="AT168" s="16" t="s">
        <v>145</v>
      </c>
      <c r="AU168" s="16" t="s">
        <v>83</v>
      </c>
    </row>
    <row r="169" spans="2:51" s="12" customFormat="1" ht="12">
      <c r="B169" s="161"/>
      <c r="D169" s="158" t="s">
        <v>147</v>
      </c>
      <c r="E169" s="162" t="s">
        <v>3</v>
      </c>
      <c r="F169" s="163" t="s">
        <v>882</v>
      </c>
      <c r="H169" s="164">
        <v>243.568</v>
      </c>
      <c r="I169" s="165"/>
      <c r="L169" s="161"/>
      <c r="M169" s="166"/>
      <c r="T169" s="167"/>
      <c r="AT169" s="162" t="s">
        <v>147</v>
      </c>
      <c r="AU169" s="162" t="s">
        <v>83</v>
      </c>
      <c r="AV169" s="12" t="s">
        <v>83</v>
      </c>
      <c r="AW169" s="12" t="s">
        <v>36</v>
      </c>
      <c r="AX169" s="12" t="s">
        <v>74</v>
      </c>
      <c r="AY169" s="162" t="s">
        <v>137</v>
      </c>
    </row>
    <row r="170" spans="2:51" s="12" customFormat="1" ht="12">
      <c r="B170" s="161"/>
      <c r="D170" s="158" t="s">
        <v>147</v>
      </c>
      <c r="E170" s="162" t="s">
        <v>3</v>
      </c>
      <c r="F170" s="163" t="s">
        <v>883</v>
      </c>
      <c r="H170" s="164">
        <v>-177.992</v>
      </c>
      <c r="I170" s="165"/>
      <c r="L170" s="161"/>
      <c r="M170" s="166"/>
      <c r="T170" s="167"/>
      <c r="AT170" s="162" t="s">
        <v>147</v>
      </c>
      <c r="AU170" s="162" t="s">
        <v>83</v>
      </c>
      <c r="AV170" s="12" t="s">
        <v>83</v>
      </c>
      <c r="AW170" s="12" t="s">
        <v>36</v>
      </c>
      <c r="AX170" s="12" t="s">
        <v>74</v>
      </c>
      <c r="AY170" s="162" t="s">
        <v>137</v>
      </c>
    </row>
    <row r="171" spans="2:51" s="12" customFormat="1" ht="12">
      <c r="B171" s="161"/>
      <c r="D171" s="158" t="s">
        <v>147</v>
      </c>
      <c r="E171" s="162" t="s">
        <v>3</v>
      </c>
      <c r="F171" s="163" t="s">
        <v>884</v>
      </c>
      <c r="H171" s="164">
        <v>0.275</v>
      </c>
      <c r="I171" s="165"/>
      <c r="L171" s="161"/>
      <c r="M171" s="166"/>
      <c r="T171" s="167"/>
      <c r="AT171" s="162" t="s">
        <v>147</v>
      </c>
      <c r="AU171" s="162" t="s">
        <v>83</v>
      </c>
      <c r="AV171" s="12" t="s">
        <v>83</v>
      </c>
      <c r="AW171" s="12" t="s">
        <v>36</v>
      </c>
      <c r="AX171" s="12" t="s">
        <v>74</v>
      </c>
      <c r="AY171" s="162" t="s">
        <v>137</v>
      </c>
    </row>
    <row r="172" spans="2:51" s="13" customFormat="1" ht="12">
      <c r="B172" s="168"/>
      <c r="D172" s="158" t="s">
        <v>147</v>
      </c>
      <c r="E172" s="169" t="s">
        <v>3</v>
      </c>
      <c r="F172" s="170" t="s">
        <v>205</v>
      </c>
      <c r="H172" s="171">
        <v>65.85100000000003</v>
      </c>
      <c r="I172" s="172"/>
      <c r="L172" s="168"/>
      <c r="M172" s="173"/>
      <c r="T172" s="174"/>
      <c r="AT172" s="169" t="s">
        <v>147</v>
      </c>
      <c r="AU172" s="169" t="s">
        <v>83</v>
      </c>
      <c r="AV172" s="13" t="s">
        <v>98</v>
      </c>
      <c r="AW172" s="13" t="s">
        <v>36</v>
      </c>
      <c r="AX172" s="13" t="s">
        <v>81</v>
      </c>
      <c r="AY172" s="169" t="s">
        <v>137</v>
      </c>
    </row>
    <row r="173" spans="2:65" s="1" customFormat="1" ht="36" customHeight="1">
      <c r="B173" s="144"/>
      <c r="C173" s="145" t="s">
        <v>229</v>
      </c>
      <c r="D173" s="145" t="s">
        <v>139</v>
      </c>
      <c r="E173" s="146" t="s">
        <v>216</v>
      </c>
      <c r="F173" s="147" t="s">
        <v>217</v>
      </c>
      <c r="G173" s="148" t="s">
        <v>142</v>
      </c>
      <c r="H173" s="149">
        <v>177.992</v>
      </c>
      <c r="I173" s="150"/>
      <c r="J173" s="151">
        <f>ROUND(I173*H173,2)</f>
        <v>0</v>
      </c>
      <c r="K173" s="147" t="s">
        <v>143</v>
      </c>
      <c r="L173" s="31"/>
      <c r="M173" s="152" t="s">
        <v>3</v>
      </c>
      <c r="N173" s="153" t="s">
        <v>45</v>
      </c>
      <c r="P173" s="154">
        <f>O173*H173</f>
        <v>0</v>
      </c>
      <c r="Q173" s="154">
        <v>0</v>
      </c>
      <c r="R173" s="154">
        <f>Q173*H173</f>
        <v>0</v>
      </c>
      <c r="S173" s="154">
        <v>0</v>
      </c>
      <c r="T173" s="155">
        <f>S173*H173</f>
        <v>0</v>
      </c>
      <c r="AR173" s="156" t="s">
        <v>98</v>
      </c>
      <c r="AT173" s="156" t="s">
        <v>139</v>
      </c>
      <c r="AU173" s="156" t="s">
        <v>83</v>
      </c>
      <c r="AY173" s="16" t="s">
        <v>137</v>
      </c>
      <c r="BE173" s="157">
        <f>IF(N173="základní",J173,0)</f>
        <v>0</v>
      </c>
      <c r="BF173" s="157">
        <f>IF(N173="snížená",J173,0)</f>
        <v>0</v>
      </c>
      <c r="BG173" s="157">
        <f>IF(N173="zákl. přenesená",J173,0)</f>
        <v>0</v>
      </c>
      <c r="BH173" s="157">
        <f>IF(N173="sníž. přenesená",J173,0)</f>
        <v>0</v>
      </c>
      <c r="BI173" s="157">
        <f>IF(N173="nulová",J173,0)</f>
        <v>0</v>
      </c>
      <c r="BJ173" s="16" t="s">
        <v>81</v>
      </c>
      <c r="BK173" s="157">
        <f>ROUND(I173*H173,2)</f>
        <v>0</v>
      </c>
      <c r="BL173" s="16" t="s">
        <v>98</v>
      </c>
      <c r="BM173" s="156" t="s">
        <v>218</v>
      </c>
    </row>
    <row r="174" spans="2:47" s="1" customFormat="1" ht="409.5">
      <c r="B174" s="31"/>
      <c r="D174" s="158" t="s">
        <v>145</v>
      </c>
      <c r="F174" s="175" t="s">
        <v>219</v>
      </c>
      <c r="I174" s="92"/>
      <c r="L174" s="31"/>
      <c r="M174" s="160"/>
      <c r="T174" s="52"/>
      <c r="AT174" s="16" t="s">
        <v>145</v>
      </c>
      <c r="AU174" s="16" t="s">
        <v>83</v>
      </c>
    </row>
    <row r="175" spans="2:51" s="12" customFormat="1" ht="12">
      <c r="B175" s="161"/>
      <c r="D175" s="158" t="s">
        <v>147</v>
      </c>
      <c r="E175" s="162" t="s">
        <v>3</v>
      </c>
      <c r="F175" s="163" t="s">
        <v>885</v>
      </c>
      <c r="H175" s="164">
        <v>243.568</v>
      </c>
      <c r="I175" s="165"/>
      <c r="L175" s="161"/>
      <c r="M175" s="166"/>
      <c r="T175" s="167"/>
      <c r="AT175" s="162" t="s">
        <v>147</v>
      </c>
      <c r="AU175" s="162" t="s">
        <v>83</v>
      </c>
      <c r="AV175" s="12" t="s">
        <v>83</v>
      </c>
      <c r="AW175" s="12" t="s">
        <v>36</v>
      </c>
      <c r="AX175" s="12" t="s">
        <v>74</v>
      </c>
      <c r="AY175" s="162" t="s">
        <v>137</v>
      </c>
    </row>
    <row r="176" spans="2:51" s="12" customFormat="1" ht="12">
      <c r="B176" s="161"/>
      <c r="D176" s="158" t="s">
        <v>147</v>
      </c>
      <c r="E176" s="162" t="s">
        <v>3</v>
      </c>
      <c r="F176" s="163" t="s">
        <v>886</v>
      </c>
      <c r="H176" s="164">
        <v>-18.736</v>
      </c>
      <c r="I176" s="165"/>
      <c r="L176" s="161"/>
      <c r="M176" s="166"/>
      <c r="T176" s="167"/>
      <c r="AT176" s="162" t="s">
        <v>147</v>
      </c>
      <c r="AU176" s="162" t="s">
        <v>83</v>
      </c>
      <c r="AV176" s="12" t="s">
        <v>83</v>
      </c>
      <c r="AW176" s="12" t="s">
        <v>36</v>
      </c>
      <c r="AX176" s="12" t="s">
        <v>74</v>
      </c>
      <c r="AY176" s="162" t="s">
        <v>137</v>
      </c>
    </row>
    <row r="177" spans="2:51" s="12" customFormat="1" ht="12">
      <c r="B177" s="161"/>
      <c r="D177" s="158" t="s">
        <v>147</v>
      </c>
      <c r="E177" s="162" t="s">
        <v>3</v>
      </c>
      <c r="F177" s="163" t="s">
        <v>887</v>
      </c>
      <c r="H177" s="164">
        <v>-46.84</v>
      </c>
      <c r="I177" s="165"/>
      <c r="L177" s="161"/>
      <c r="M177" s="166"/>
      <c r="T177" s="167"/>
      <c r="AT177" s="162" t="s">
        <v>147</v>
      </c>
      <c r="AU177" s="162" t="s">
        <v>83</v>
      </c>
      <c r="AV177" s="12" t="s">
        <v>83</v>
      </c>
      <c r="AW177" s="12" t="s">
        <v>36</v>
      </c>
      <c r="AX177" s="12" t="s">
        <v>74</v>
      </c>
      <c r="AY177" s="162" t="s">
        <v>137</v>
      </c>
    </row>
    <row r="178" spans="2:51" s="13" customFormat="1" ht="12">
      <c r="B178" s="168"/>
      <c r="D178" s="158" t="s">
        <v>147</v>
      </c>
      <c r="E178" s="169" t="s">
        <v>3</v>
      </c>
      <c r="F178" s="170" t="s">
        <v>205</v>
      </c>
      <c r="H178" s="171">
        <v>177.99200000000002</v>
      </c>
      <c r="I178" s="172"/>
      <c r="L178" s="168"/>
      <c r="M178" s="173"/>
      <c r="T178" s="174"/>
      <c r="AT178" s="169" t="s">
        <v>147</v>
      </c>
      <c r="AU178" s="169" t="s">
        <v>83</v>
      </c>
      <c r="AV178" s="13" t="s">
        <v>98</v>
      </c>
      <c r="AW178" s="13" t="s">
        <v>36</v>
      </c>
      <c r="AX178" s="13" t="s">
        <v>81</v>
      </c>
      <c r="AY178" s="169" t="s">
        <v>137</v>
      </c>
    </row>
    <row r="179" spans="2:65" s="1" customFormat="1" ht="60" customHeight="1">
      <c r="B179" s="144"/>
      <c r="C179" s="145" t="s">
        <v>236</v>
      </c>
      <c r="D179" s="145" t="s">
        <v>139</v>
      </c>
      <c r="E179" s="146" t="s">
        <v>224</v>
      </c>
      <c r="F179" s="147" t="s">
        <v>225</v>
      </c>
      <c r="G179" s="148" t="s">
        <v>142</v>
      </c>
      <c r="H179" s="149">
        <v>46.84</v>
      </c>
      <c r="I179" s="150"/>
      <c r="J179" s="151">
        <f>ROUND(I179*H179,2)</f>
        <v>0</v>
      </c>
      <c r="K179" s="147" t="s">
        <v>143</v>
      </c>
      <c r="L179" s="31"/>
      <c r="M179" s="152" t="s">
        <v>3</v>
      </c>
      <c r="N179" s="153" t="s">
        <v>45</v>
      </c>
      <c r="P179" s="154">
        <f>O179*H179</f>
        <v>0</v>
      </c>
      <c r="Q179" s="154">
        <v>0</v>
      </c>
      <c r="R179" s="154">
        <f>Q179*H179</f>
        <v>0</v>
      </c>
      <c r="S179" s="154">
        <v>0</v>
      </c>
      <c r="T179" s="155">
        <f>S179*H179</f>
        <v>0</v>
      </c>
      <c r="AR179" s="156" t="s">
        <v>98</v>
      </c>
      <c r="AT179" s="156" t="s">
        <v>139</v>
      </c>
      <c r="AU179" s="156" t="s">
        <v>83</v>
      </c>
      <c r="AY179" s="16" t="s">
        <v>137</v>
      </c>
      <c r="BE179" s="157">
        <f>IF(N179="základní",J179,0)</f>
        <v>0</v>
      </c>
      <c r="BF179" s="157">
        <f>IF(N179="snížená",J179,0)</f>
        <v>0</v>
      </c>
      <c r="BG179" s="157">
        <f>IF(N179="zákl. přenesená",J179,0)</f>
        <v>0</v>
      </c>
      <c r="BH179" s="157">
        <f>IF(N179="sníž. přenesená",J179,0)</f>
        <v>0</v>
      </c>
      <c r="BI179" s="157">
        <f>IF(N179="nulová",J179,0)</f>
        <v>0</v>
      </c>
      <c r="BJ179" s="16" t="s">
        <v>81</v>
      </c>
      <c r="BK179" s="157">
        <f>ROUND(I179*H179,2)</f>
        <v>0</v>
      </c>
      <c r="BL179" s="16" t="s">
        <v>98</v>
      </c>
      <c r="BM179" s="156" t="s">
        <v>226</v>
      </c>
    </row>
    <row r="180" spans="2:47" s="1" customFormat="1" ht="136.5">
      <c r="B180" s="31"/>
      <c r="D180" s="158" t="s">
        <v>145</v>
      </c>
      <c r="F180" s="159" t="s">
        <v>227</v>
      </c>
      <c r="I180" s="92"/>
      <c r="L180" s="31"/>
      <c r="M180" s="160"/>
      <c r="T180" s="52"/>
      <c r="AT180" s="16" t="s">
        <v>145</v>
      </c>
      <c r="AU180" s="16" t="s">
        <v>83</v>
      </c>
    </row>
    <row r="181" spans="2:51" s="12" customFormat="1" ht="33.75">
      <c r="B181" s="161"/>
      <c r="D181" s="158" t="s">
        <v>147</v>
      </c>
      <c r="E181" s="162" t="s">
        <v>3</v>
      </c>
      <c r="F181" s="163" t="s">
        <v>888</v>
      </c>
      <c r="H181" s="164">
        <v>42.14</v>
      </c>
      <c r="I181" s="165"/>
      <c r="L181" s="161"/>
      <c r="M181" s="166"/>
      <c r="T181" s="167"/>
      <c r="AT181" s="162" t="s">
        <v>147</v>
      </c>
      <c r="AU181" s="162" t="s">
        <v>83</v>
      </c>
      <c r="AV181" s="12" t="s">
        <v>83</v>
      </c>
      <c r="AW181" s="12" t="s">
        <v>36</v>
      </c>
      <c r="AX181" s="12" t="s">
        <v>74</v>
      </c>
      <c r="AY181" s="162" t="s">
        <v>137</v>
      </c>
    </row>
    <row r="182" spans="2:51" s="12" customFormat="1" ht="12">
      <c r="B182" s="161"/>
      <c r="D182" s="158" t="s">
        <v>147</v>
      </c>
      <c r="E182" s="162" t="s">
        <v>3</v>
      </c>
      <c r="F182" s="163" t="s">
        <v>889</v>
      </c>
      <c r="H182" s="164">
        <v>4.7</v>
      </c>
      <c r="I182" s="165"/>
      <c r="L182" s="161"/>
      <c r="M182" s="166"/>
      <c r="T182" s="167"/>
      <c r="AT182" s="162" t="s">
        <v>147</v>
      </c>
      <c r="AU182" s="162" t="s">
        <v>83</v>
      </c>
      <c r="AV182" s="12" t="s">
        <v>83</v>
      </c>
      <c r="AW182" s="12" t="s">
        <v>36</v>
      </c>
      <c r="AX182" s="12" t="s">
        <v>74</v>
      </c>
      <c r="AY182" s="162" t="s">
        <v>137</v>
      </c>
    </row>
    <row r="183" spans="2:51" s="13" customFormat="1" ht="12">
      <c r="B183" s="168"/>
      <c r="D183" s="158" t="s">
        <v>147</v>
      </c>
      <c r="E183" s="169" t="s">
        <v>3</v>
      </c>
      <c r="F183" s="170" t="s">
        <v>876</v>
      </c>
      <c r="H183" s="171">
        <v>46.84</v>
      </c>
      <c r="I183" s="172"/>
      <c r="L183" s="168"/>
      <c r="M183" s="173"/>
      <c r="T183" s="174"/>
      <c r="AT183" s="169" t="s">
        <v>147</v>
      </c>
      <c r="AU183" s="169" t="s">
        <v>83</v>
      </c>
      <c r="AV183" s="13" t="s">
        <v>98</v>
      </c>
      <c r="AW183" s="13" t="s">
        <v>36</v>
      </c>
      <c r="AX183" s="13" t="s">
        <v>81</v>
      </c>
      <c r="AY183" s="169" t="s">
        <v>137</v>
      </c>
    </row>
    <row r="184" spans="2:65" s="1" customFormat="1" ht="16.5" customHeight="1">
      <c r="B184" s="144"/>
      <c r="C184" s="176" t="s">
        <v>242</v>
      </c>
      <c r="D184" s="176" t="s">
        <v>230</v>
      </c>
      <c r="E184" s="177" t="s">
        <v>231</v>
      </c>
      <c r="F184" s="178" t="s">
        <v>232</v>
      </c>
      <c r="G184" s="179" t="s">
        <v>233</v>
      </c>
      <c r="H184" s="180">
        <v>93.68</v>
      </c>
      <c r="I184" s="181"/>
      <c r="J184" s="182">
        <f>ROUND(I184*H184,2)</f>
        <v>0</v>
      </c>
      <c r="K184" s="178" t="s">
        <v>143</v>
      </c>
      <c r="L184" s="183"/>
      <c r="M184" s="184" t="s">
        <v>3</v>
      </c>
      <c r="N184" s="185" t="s">
        <v>45</v>
      </c>
      <c r="P184" s="154">
        <f>O184*H184</f>
        <v>0</v>
      </c>
      <c r="Q184" s="154">
        <v>1</v>
      </c>
      <c r="R184" s="154">
        <f>Q184*H184</f>
        <v>93.68</v>
      </c>
      <c r="S184" s="154">
        <v>0</v>
      </c>
      <c r="T184" s="155">
        <f>S184*H184</f>
        <v>0</v>
      </c>
      <c r="AR184" s="156" t="s">
        <v>177</v>
      </c>
      <c r="AT184" s="156" t="s">
        <v>230</v>
      </c>
      <c r="AU184" s="156" t="s">
        <v>83</v>
      </c>
      <c r="AY184" s="16" t="s">
        <v>137</v>
      </c>
      <c r="BE184" s="157">
        <f>IF(N184="základní",J184,0)</f>
        <v>0</v>
      </c>
      <c r="BF184" s="157">
        <f>IF(N184="snížená",J184,0)</f>
        <v>0</v>
      </c>
      <c r="BG184" s="157">
        <f>IF(N184="zákl. přenesená",J184,0)</f>
        <v>0</v>
      </c>
      <c r="BH184" s="157">
        <f>IF(N184="sníž. přenesená",J184,0)</f>
        <v>0</v>
      </c>
      <c r="BI184" s="157">
        <f>IF(N184="nulová",J184,0)</f>
        <v>0</v>
      </c>
      <c r="BJ184" s="16" t="s">
        <v>81</v>
      </c>
      <c r="BK184" s="157">
        <f>ROUND(I184*H184,2)</f>
        <v>0</v>
      </c>
      <c r="BL184" s="16" t="s">
        <v>98</v>
      </c>
      <c r="BM184" s="156" t="s">
        <v>234</v>
      </c>
    </row>
    <row r="185" spans="2:51" s="12" customFormat="1" ht="12">
      <c r="B185" s="161"/>
      <c r="D185" s="158" t="s">
        <v>147</v>
      </c>
      <c r="F185" s="163" t="s">
        <v>890</v>
      </c>
      <c r="H185" s="164">
        <v>93.68</v>
      </c>
      <c r="I185" s="165"/>
      <c r="L185" s="161"/>
      <c r="M185" s="166"/>
      <c r="T185" s="167"/>
      <c r="AT185" s="162" t="s">
        <v>147</v>
      </c>
      <c r="AU185" s="162" t="s">
        <v>83</v>
      </c>
      <c r="AV185" s="12" t="s">
        <v>83</v>
      </c>
      <c r="AW185" s="12" t="s">
        <v>4</v>
      </c>
      <c r="AX185" s="12" t="s">
        <v>81</v>
      </c>
      <c r="AY185" s="162" t="s">
        <v>137</v>
      </c>
    </row>
    <row r="186" spans="2:65" s="1" customFormat="1" ht="36" customHeight="1">
      <c r="B186" s="144"/>
      <c r="C186" s="145" t="s">
        <v>247</v>
      </c>
      <c r="D186" s="145" t="s">
        <v>139</v>
      </c>
      <c r="E186" s="146" t="s">
        <v>237</v>
      </c>
      <c r="F186" s="147" t="s">
        <v>238</v>
      </c>
      <c r="G186" s="148" t="s">
        <v>180</v>
      </c>
      <c r="H186" s="149">
        <v>118.8</v>
      </c>
      <c r="I186" s="150"/>
      <c r="J186" s="151">
        <f>ROUND(I186*H186,2)</f>
        <v>0</v>
      </c>
      <c r="K186" s="147" t="s">
        <v>143</v>
      </c>
      <c r="L186" s="31"/>
      <c r="M186" s="152" t="s">
        <v>3</v>
      </c>
      <c r="N186" s="153" t="s">
        <v>45</v>
      </c>
      <c r="P186" s="154">
        <f>O186*H186</f>
        <v>0</v>
      </c>
      <c r="Q186" s="154">
        <v>0</v>
      </c>
      <c r="R186" s="154">
        <f>Q186*H186</f>
        <v>0</v>
      </c>
      <c r="S186" s="154">
        <v>0</v>
      </c>
      <c r="T186" s="155">
        <f>S186*H186</f>
        <v>0</v>
      </c>
      <c r="AR186" s="156" t="s">
        <v>98</v>
      </c>
      <c r="AT186" s="156" t="s">
        <v>139</v>
      </c>
      <c r="AU186" s="156" t="s">
        <v>83</v>
      </c>
      <c r="AY186" s="16" t="s">
        <v>137</v>
      </c>
      <c r="BE186" s="157">
        <f>IF(N186="základní",J186,0)</f>
        <v>0</v>
      </c>
      <c r="BF186" s="157">
        <f>IF(N186="snížená",J186,0)</f>
        <v>0</v>
      </c>
      <c r="BG186" s="157">
        <f>IF(N186="zákl. přenesená",J186,0)</f>
        <v>0</v>
      </c>
      <c r="BH186" s="157">
        <f>IF(N186="sníž. přenesená",J186,0)</f>
        <v>0</v>
      </c>
      <c r="BI186" s="157">
        <f>IF(N186="nulová",J186,0)</f>
        <v>0</v>
      </c>
      <c r="BJ186" s="16" t="s">
        <v>81</v>
      </c>
      <c r="BK186" s="157">
        <f>ROUND(I186*H186,2)</f>
        <v>0</v>
      </c>
      <c r="BL186" s="16" t="s">
        <v>98</v>
      </c>
      <c r="BM186" s="156" t="s">
        <v>239</v>
      </c>
    </row>
    <row r="187" spans="2:47" s="1" customFormat="1" ht="146.25">
      <c r="B187" s="31"/>
      <c r="D187" s="158" t="s">
        <v>145</v>
      </c>
      <c r="F187" s="159" t="s">
        <v>240</v>
      </c>
      <c r="I187" s="92"/>
      <c r="L187" s="31"/>
      <c r="M187" s="160"/>
      <c r="T187" s="52"/>
      <c r="AT187" s="16" t="s">
        <v>145</v>
      </c>
      <c r="AU187" s="16" t="s">
        <v>83</v>
      </c>
    </row>
    <row r="188" spans="2:51" s="12" customFormat="1" ht="33.75">
      <c r="B188" s="161"/>
      <c r="D188" s="158" t="s">
        <v>147</v>
      </c>
      <c r="E188" s="162" t="s">
        <v>3</v>
      </c>
      <c r="F188" s="163" t="s">
        <v>891</v>
      </c>
      <c r="H188" s="164">
        <v>118.8</v>
      </c>
      <c r="I188" s="165"/>
      <c r="L188" s="161"/>
      <c r="M188" s="166"/>
      <c r="T188" s="167"/>
      <c r="AT188" s="162" t="s">
        <v>147</v>
      </c>
      <c r="AU188" s="162" t="s">
        <v>83</v>
      </c>
      <c r="AV188" s="12" t="s">
        <v>83</v>
      </c>
      <c r="AW188" s="12" t="s">
        <v>36</v>
      </c>
      <c r="AX188" s="12" t="s">
        <v>81</v>
      </c>
      <c r="AY188" s="162" t="s">
        <v>137</v>
      </c>
    </row>
    <row r="189" spans="2:65" s="1" customFormat="1" ht="36" customHeight="1">
      <c r="B189" s="144"/>
      <c r="C189" s="145" t="s">
        <v>8</v>
      </c>
      <c r="D189" s="145" t="s">
        <v>139</v>
      </c>
      <c r="E189" s="146" t="s">
        <v>243</v>
      </c>
      <c r="F189" s="147" t="s">
        <v>244</v>
      </c>
      <c r="G189" s="148" t="s">
        <v>180</v>
      </c>
      <c r="H189" s="149">
        <v>118.8</v>
      </c>
      <c r="I189" s="150"/>
      <c r="J189" s="151">
        <f>ROUND(I189*H189,2)</f>
        <v>0</v>
      </c>
      <c r="K189" s="147" t="s">
        <v>143</v>
      </c>
      <c r="L189" s="31"/>
      <c r="M189" s="152" t="s">
        <v>3</v>
      </c>
      <c r="N189" s="153" t="s">
        <v>45</v>
      </c>
      <c r="P189" s="154">
        <f>O189*H189</f>
        <v>0</v>
      </c>
      <c r="Q189" s="154">
        <v>0</v>
      </c>
      <c r="R189" s="154">
        <f>Q189*H189</f>
        <v>0</v>
      </c>
      <c r="S189" s="154">
        <v>0</v>
      </c>
      <c r="T189" s="155">
        <f>S189*H189</f>
        <v>0</v>
      </c>
      <c r="AR189" s="156" t="s">
        <v>98</v>
      </c>
      <c r="AT189" s="156" t="s">
        <v>139</v>
      </c>
      <c r="AU189" s="156" t="s">
        <v>83</v>
      </c>
      <c r="AY189" s="16" t="s">
        <v>137</v>
      </c>
      <c r="BE189" s="157">
        <f>IF(N189="základní",J189,0)</f>
        <v>0</v>
      </c>
      <c r="BF189" s="157">
        <f>IF(N189="snížená",J189,0)</f>
        <v>0</v>
      </c>
      <c r="BG189" s="157">
        <f>IF(N189="zákl. přenesená",J189,0)</f>
        <v>0</v>
      </c>
      <c r="BH189" s="157">
        <f>IF(N189="sníž. přenesená",J189,0)</f>
        <v>0</v>
      </c>
      <c r="BI189" s="157">
        <f>IF(N189="nulová",J189,0)</f>
        <v>0</v>
      </c>
      <c r="BJ189" s="16" t="s">
        <v>81</v>
      </c>
      <c r="BK189" s="157">
        <f>ROUND(I189*H189,2)</f>
        <v>0</v>
      </c>
      <c r="BL189" s="16" t="s">
        <v>98</v>
      </c>
      <c r="BM189" s="156" t="s">
        <v>245</v>
      </c>
    </row>
    <row r="190" spans="2:47" s="1" customFormat="1" ht="156">
      <c r="B190" s="31"/>
      <c r="D190" s="158" t="s">
        <v>145</v>
      </c>
      <c r="F190" s="159" t="s">
        <v>246</v>
      </c>
      <c r="I190" s="92"/>
      <c r="L190" s="31"/>
      <c r="M190" s="160"/>
      <c r="T190" s="52"/>
      <c r="AT190" s="16" t="s">
        <v>145</v>
      </c>
      <c r="AU190" s="16" t="s">
        <v>83</v>
      </c>
    </row>
    <row r="191" spans="2:51" s="12" customFormat="1" ht="33.75">
      <c r="B191" s="161"/>
      <c r="D191" s="158" t="s">
        <v>147</v>
      </c>
      <c r="E191" s="162" t="s">
        <v>3</v>
      </c>
      <c r="F191" s="163" t="s">
        <v>891</v>
      </c>
      <c r="H191" s="164">
        <v>118.8</v>
      </c>
      <c r="I191" s="165"/>
      <c r="L191" s="161"/>
      <c r="M191" s="166"/>
      <c r="T191" s="167"/>
      <c r="AT191" s="162" t="s">
        <v>147</v>
      </c>
      <c r="AU191" s="162" t="s">
        <v>83</v>
      </c>
      <c r="AV191" s="12" t="s">
        <v>83</v>
      </c>
      <c r="AW191" s="12" t="s">
        <v>36</v>
      </c>
      <c r="AX191" s="12" t="s">
        <v>81</v>
      </c>
      <c r="AY191" s="162" t="s">
        <v>137</v>
      </c>
    </row>
    <row r="192" spans="2:65" s="1" customFormat="1" ht="16.5" customHeight="1">
      <c r="B192" s="144"/>
      <c r="C192" s="176" t="s">
        <v>260</v>
      </c>
      <c r="D192" s="176" t="s">
        <v>230</v>
      </c>
      <c r="E192" s="177" t="s">
        <v>248</v>
      </c>
      <c r="F192" s="178" t="s">
        <v>249</v>
      </c>
      <c r="G192" s="179" t="s">
        <v>250</v>
      </c>
      <c r="H192" s="180">
        <v>2.97</v>
      </c>
      <c r="I192" s="181"/>
      <c r="J192" s="182">
        <f>ROUND(I192*H192,2)</f>
        <v>0</v>
      </c>
      <c r="K192" s="178" t="s">
        <v>143</v>
      </c>
      <c r="L192" s="183"/>
      <c r="M192" s="184" t="s">
        <v>3</v>
      </c>
      <c r="N192" s="185" t="s">
        <v>45</v>
      </c>
      <c r="P192" s="154">
        <f>O192*H192</f>
        <v>0</v>
      </c>
      <c r="Q192" s="154">
        <v>0.001</v>
      </c>
      <c r="R192" s="154">
        <f>Q192*H192</f>
        <v>0.0029700000000000004</v>
      </c>
      <c r="S192" s="154">
        <v>0</v>
      </c>
      <c r="T192" s="155">
        <f>S192*H192</f>
        <v>0</v>
      </c>
      <c r="AR192" s="156" t="s">
        <v>177</v>
      </c>
      <c r="AT192" s="156" t="s">
        <v>230</v>
      </c>
      <c r="AU192" s="156" t="s">
        <v>83</v>
      </c>
      <c r="AY192" s="16" t="s">
        <v>137</v>
      </c>
      <c r="BE192" s="157">
        <f>IF(N192="základní",J192,0)</f>
        <v>0</v>
      </c>
      <c r="BF192" s="157">
        <f>IF(N192="snížená",J192,0)</f>
        <v>0</v>
      </c>
      <c r="BG192" s="157">
        <f>IF(N192="zákl. přenesená",J192,0)</f>
        <v>0</v>
      </c>
      <c r="BH192" s="157">
        <f>IF(N192="sníž. přenesená",J192,0)</f>
        <v>0</v>
      </c>
      <c r="BI192" s="157">
        <f>IF(N192="nulová",J192,0)</f>
        <v>0</v>
      </c>
      <c r="BJ192" s="16" t="s">
        <v>81</v>
      </c>
      <c r="BK192" s="157">
        <f>ROUND(I192*H192,2)</f>
        <v>0</v>
      </c>
      <c r="BL192" s="16" t="s">
        <v>98</v>
      </c>
      <c r="BM192" s="156" t="s">
        <v>251</v>
      </c>
    </row>
    <row r="193" spans="2:51" s="12" customFormat="1" ht="12">
      <c r="B193" s="161"/>
      <c r="D193" s="158" t="s">
        <v>147</v>
      </c>
      <c r="F193" s="163" t="s">
        <v>892</v>
      </c>
      <c r="H193" s="164">
        <v>2.97</v>
      </c>
      <c r="I193" s="165"/>
      <c r="L193" s="161"/>
      <c r="M193" s="166"/>
      <c r="T193" s="167"/>
      <c r="AT193" s="162" t="s">
        <v>147</v>
      </c>
      <c r="AU193" s="162" t="s">
        <v>83</v>
      </c>
      <c r="AV193" s="12" t="s">
        <v>83</v>
      </c>
      <c r="AW193" s="12" t="s">
        <v>4</v>
      </c>
      <c r="AX193" s="12" t="s">
        <v>81</v>
      </c>
      <c r="AY193" s="162" t="s">
        <v>137</v>
      </c>
    </row>
    <row r="194" spans="2:63" s="11" customFormat="1" ht="22.9" customHeight="1">
      <c r="B194" s="132"/>
      <c r="D194" s="133" t="s">
        <v>73</v>
      </c>
      <c r="E194" s="142" t="s">
        <v>98</v>
      </c>
      <c r="F194" s="142" t="s">
        <v>253</v>
      </c>
      <c r="I194" s="135"/>
      <c r="J194" s="143">
        <f>BK194</f>
        <v>0</v>
      </c>
      <c r="L194" s="132"/>
      <c r="M194" s="137"/>
      <c r="P194" s="138">
        <f>SUM(P195:P199)</f>
        <v>0</v>
      </c>
      <c r="R194" s="138">
        <f>SUM(R195:R199)</f>
        <v>0</v>
      </c>
      <c r="T194" s="139">
        <f>SUM(T195:T199)</f>
        <v>0</v>
      </c>
      <c r="AR194" s="133" t="s">
        <v>81</v>
      </c>
      <c r="AT194" s="140" t="s">
        <v>73</v>
      </c>
      <c r="AU194" s="140" t="s">
        <v>81</v>
      </c>
      <c r="AY194" s="133" t="s">
        <v>137</v>
      </c>
      <c r="BK194" s="141">
        <f>SUM(BK195:BK199)</f>
        <v>0</v>
      </c>
    </row>
    <row r="195" spans="2:65" s="1" customFormat="1" ht="24" customHeight="1">
      <c r="B195" s="144"/>
      <c r="C195" s="145" t="s">
        <v>267</v>
      </c>
      <c r="D195" s="145" t="s">
        <v>139</v>
      </c>
      <c r="E195" s="146" t="s">
        <v>254</v>
      </c>
      <c r="F195" s="147" t="s">
        <v>255</v>
      </c>
      <c r="G195" s="148" t="s">
        <v>142</v>
      </c>
      <c r="H195" s="149">
        <v>18.736</v>
      </c>
      <c r="I195" s="150"/>
      <c r="J195" s="151">
        <f>ROUND(I195*H195,2)</f>
        <v>0</v>
      </c>
      <c r="K195" s="147" t="s">
        <v>143</v>
      </c>
      <c r="L195" s="31"/>
      <c r="M195" s="152" t="s">
        <v>3</v>
      </c>
      <c r="N195" s="153" t="s">
        <v>45</v>
      </c>
      <c r="P195" s="154">
        <f>O195*H195</f>
        <v>0</v>
      </c>
      <c r="Q195" s="154">
        <v>0</v>
      </c>
      <c r="R195" s="154">
        <f>Q195*H195</f>
        <v>0</v>
      </c>
      <c r="S195" s="154">
        <v>0</v>
      </c>
      <c r="T195" s="155">
        <f>S195*H195</f>
        <v>0</v>
      </c>
      <c r="AR195" s="156" t="s">
        <v>98</v>
      </c>
      <c r="AT195" s="156" t="s">
        <v>139</v>
      </c>
      <c r="AU195" s="156" t="s">
        <v>83</v>
      </c>
      <c r="AY195" s="16" t="s">
        <v>137</v>
      </c>
      <c r="BE195" s="157">
        <f>IF(N195="základní",J195,0)</f>
        <v>0</v>
      </c>
      <c r="BF195" s="157">
        <f>IF(N195="snížená",J195,0)</f>
        <v>0</v>
      </c>
      <c r="BG195" s="157">
        <f>IF(N195="zákl. přenesená",J195,0)</f>
        <v>0</v>
      </c>
      <c r="BH195" s="157">
        <f>IF(N195="sníž. přenesená",J195,0)</f>
        <v>0</v>
      </c>
      <c r="BI195" s="157">
        <f>IF(N195="nulová",J195,0)</f>
        <v>0</v>
      </c>
      <c r="BJ195" s="16" t="s">
        <v>81</v>
      </c>
      <c r="BK195" s="157">
        <f>ROUND(I195*H195,2)</f>
        <v>0</v>
      </c>
      <c r="BL195" s="16" t="s">
        <v>98</v>
      </c>
      <c r="BM195" s="156" t="s">
        <v>256</v>
      </c>
    </row>
    <row r="196" spans="2:47" s="1" customFormat="1" ht="58.5">
      <c r="B196" s="31"/>
      <c r="D196" s="158" t="s">
        <v>145</v>
      </c>
      <c r="F196" s="159" t="s">
        <v>257</v>
      </c>
      <c r="I196" s="92"/>
      <c r="L196" s="31"/>
      <c r="M196" s="160"/>
      <c r="T196" s="52"/>
      <c r="AT196" s="16" t="s">
        <v>145</v>
      </c>
      <c r="AU196" s="16" t="s">
        <v>83</v>
      </c>
    </row>
    <row r="197" spans="2:51" s="12" customFormat="1" ht="33.75">
      <c r="B197" s="161"/>
      <c r="D197" s="158" t="s">
        <v>147</v>
      </c>
      <c r="E197" s="162" t="s">
        <v>3</v>
      </c>
      <c r="F197" s="163" t="s">
        <v>893</v>
      </c>
      <c r="H197" s="164">
        <v>16.856</v>
      </c>
      <c r="I197" s="165"/>
      <c r="L197" s="161"/>
      <c r="M197" s="166"/>
      <c r="T197" s="167"/>
      <c r="AT197" s="162" t="s">
        <v>147</v>
      </c>
      <c r="AU197" s="162" t="s">
        <v>83</v>
      </c>
      <c r="AV197" s="12" t="s">
        <v>83</v>
      </c>
      <c r="AW197" s="12" t="s">
        <v>36</v>
      </c>
      <c r="AX197" s="12" t="s">
        <v>74</v>
      </c>
      <c r="AY197" s="162" t="s">
        <v>137</v>
      </c>
    </row>
    <row r="198" spans="2:51" s="12" customFormat="1" ht="12">
      <c r="B198" s="161"/>
      <c r="D198" s="158" t="s">
        <v>147</v>
      </c>
      <c r="E198" s="162" t="s">
        <v>3</v>
      </c>
      <c r="F198" s="163" t="s">
        <v>894</v>
      </c>
      <c r="H198" s="164">
        <v>1.88</v>
      </c>
      <c r="I198" s="165"/>
      <c r="L198" s="161"/>
      <c r="M198" s="166"/>
      <c r="T198" s="167"/>
      <c r="AT198" s="162" t="s">
        <v>147</v>
      </c>
      <c r="AU198" s="162" t="s">
        <v>83</v>
      </c>
      <c r="AV198" s="12" t="s">
        <v>83</v>
      </c>
      <c r="AW198" s="12" t="s">
        <v>36</v>
      </c>
      <c r="AX198" s="12" t="s">
        <v>74</v>
      </c>
      <c r="AY198" s="162" t="s">
        <v>137</v>
      </c>
    </row>
    <row r="199" spans="2:51" s="13" customFormat="1" ht="12">
      <c r="B199" s="168"/>
      <c r="D199" s="158" t="s">
        <v>147</v>
      </c>
      <c r="E199" s="169" t="s">
        <v>3</v>
      </c>
      <c r="F199" s="170" t="s">
        <v>876</v>
      </c>
      <c r="H199" s="171">
        <v>18.736</v>
      </c>
      <c r="I199" s="172"/>
      <c r="L199" s="168"/>
      <c r="M199" s="173"/>
      <c r="T199" s="174"/>
      <c r="AT199" s="169" t="s">
        <v>147</v>
      </c>
      <c r="AU199" s="169" t="s">
        <v>83</v>
      </c>
      <c r="AV199" s="13" t="s">
        <v>98</v>
      </c>
      <c r="AW199" s="13" t="s">
        <v>36</v>
      </c>
      <c r="AX199" s="13" t="s">
        <v>81</v>
      </c>
      <c r="AY199" s="169" t="s">
        <v>137</v>
      </c>
    </row>
    <row r="200" spans="2:63" s="11" customFormat="1" ht="22.9" customHeight="1">
      <c r="B200" s="132"/>
      <c r="D200" s="133" t="s">
        <v>73</v>
      </c>
      <c r="E200" s="142" t="s">
        <v>100</v>
      </c>
      <c r="F200" s="142" t="s">
        <v>472</v>
      </c>
      <c r="I200" s="135"/>
      <c r="J200" s="143">
        <f>BK200</f>
        <v>0</v>
      </c>
      <c r="L200" s="132"/>
      <c r="M200" s="137"/>
      <c r="P200" s="138">
        <f>SUM(P201:P225)</f>
        <v>0</v>
      </c>
      <c r="R200" s="138">
        <f>SUM(R201:R225)</f>
        <v>77.24266279999999</v>
      </c>
      <c r="T200" s="139">
        <f>SUM(T201:T225)</f>
        <v>0</v>
      </c>
      <c r="AR200" s="133" t="s">
        <v>81</v>
      </c>
      <c r="AT200" s="140" t="s">
        <v>73</v>
      </c>
      <c r="AU200" s="140" t="s">
        <v>81</v>
      </c>
      <c r="AY200" s="133" t="s">
        <v>137</v>
      </c>
      <c r="BK200" s="141">
        <f>SUM(BK201:BK225)</f>
        <v>0</v>
      </c>
    </row>
    <row r="201" spans="2:65" s="1" customFormat="1" ht="36" customHeight="1">
      <c r="B201" s="144"/>
      <c r="C201" s="145" t="s">
        <v>271</v>
      </c>
      <c r="D201" s="145" t="s">
        <v>139</v>
      </c>
      <c r="E201" s="146" t="s">
        <v>545</v>
      </c>
      <c r="F201" s="147" t="s">
        <v>546</v>
      </c>
      <c r="G201" s="148" t="s">
        <v>180</v>
      </c>
      <c r="H201" s="149">
        <v>126.92</v>
      </c>
      <c r="I201" s="150"/>
      <c r="J201" s="151">
        <f>ROUND(I201*H201,2)</f>
        <v>0</v>
      </c>
      <c r="K201" s="147" t="s">
        <v>143</v>
      </c>
      <c r="L201" s="31"/>
      <c r="M201" s="152" t="s">
        <v>3</v>
      </c>
      <c r="N201" s="153" t="s">
        <v>45</v>
      </c>
      <c r="P201" s="154">
        <f>O201*H201</f>
        <v>0</v>
      </c>
      <c r="Q201" s="154">
        <v>0.3708</v>
      </c>
      <c r="R201" s="154">
        <f>Q201*H201</f>
        <v>47.061936</v>
      </c>
      <c r="S201" s="154">
        <v>0</v>
      </c>
      <c r="T201" s="155">
        <f>S201*H201</f>
        <v>0</v>
      </c>
      <c r="AR201" s="156" t="s">
        <v>98</v>
      </c>
      <c r="AT201" s="156" t="s">
        <v>139</v>
      </c>
      <c r="AU201" s="156" t="s">
        <v>83</v>
      </c>
      <c r="AY201" s="16" t="s">
        <v>137</v>
      </c>
      <c r="BE201" s="157">
        <f>IF(N201="základní",J201,0)</f>
        <v>0</v>
      </c>
      <c r="BF201" s="157">
        <f>IF(N201="snížená",J201,0)</f>
        <v>0</v>
      </c>
      <c r="BG201" s="157">
        <f>IF(N201="zákl. přenesená",J201,0)</f>
        <v>0</v>
      </c>
      <c r="BH201" s="157">
        <f>IF(N201="sníž. přenesená",J201,0)</f>
        <v>0</v>
      </c>
      <c r="BI201" s="157">
        <f>IF(N201="nulová",J201,0)</f>
        <v>0</v>
      </c>
      <c r="BJ201" s="16" t="s">
        <v>81</v>
      </c>
      <c r="BK201" s="157">
        <f>ROUND(I201*H201,2)</f>
        <v>0</v>
      </c>
      <c r="BL201" s="16" t="s">
        <v>98</v>
      </c>
      <c r="BM201" s="156" t="s">
        <v>547</v>
      </c>
    </row>
    <row r="202" spans="2:47" s="1" customFormat="1" ht="97.5">
      <c r="B202" s="31"/>
      <c r="D202" s="158" t="s">
        <v>145</v>
      </c>
      <c r="F202" s="159" t="s">
        <v>548</v>
      </c>
      <c r="I202" s="92"/>
      <c r="L202" s="31"/>
      <c r="M202" s="160"/>
      <c r="T202" s="52"/>
      <c r="AT202" s="16" t="s">
        <v>145</v>
      </c>
      <c r="AU202" s="16" t="s">
        <v>83</v>
      </c>
    </row>
    <row r="203" spans="2:51" s="12" customFormat="1" ht="12">
      <c r="B203" s="161"/>
      <c r="D203" s="158" t="s">
        <v>147</v>
      </c>
      <c r="E203" s="162" t="s">
        <v>3</v>
      </c>
      <c r="F203" s="163" t="s">
        <v>869</v>
      </c>
      <c r="H203" s="164">
        <v>17</v>
      </c>
      <c r="I203" s="165"/>
      <c r="L203" s="161"/>
      <c r="M203" s="166"/>
      <c r="T203" s="167"/>
      <c r="AT203" s="162" t="s">
        <v>147</v>
      </c>
      <c r="AU203" s="162" t="s">
        <v>83</v>
      </c>
      <c r="AV203" s="12" t="s">
        <v>83</v>
      </c>
      <c r="AW203" s="12" t="s">
        <v>36</v>
      </c>
      <c r="AX203" s="12" t="s">
        <v>74</v>
      </c>
      <c r="AY203" s="162" t="s">
        <v>137</v>
      </c>
    </row>
    <row r="204" spans="2:51" s="12" customFormat="1" ht="22.5">
      <c r="B204" s="161"/>
      <c r="D204" s="158" t="s">
        <v>147</v>
      </c>
      <c r="E204" s="162" t="s">
        <v>3</v>
      </c>
      <c r="F204" s="163" t="s">
        <v>870</v>
      </c>
      <c r="H204" s="164">
        <v>54.96</v>
      </c>
      <c r="I204" s="165"/>
      <c r="L204" s="161"/>
      <c r="M204" s="166"/>
      <c r="T204" s="167"/>
      <c r="AT204" s="162" t="s">
        <v>147</v>
      </c>
      <c r="AU204" s="162" t="s">
        <v>83</v>
      </c>
      <c r="AV204" s="12" t="s">
        <v>83</v>
      </c>
      <c r="AW204" s="12" t="s">
        <v>36</v>
      </c>
      <c r="AX204" s="12" t="s">
        <v>74</v>
      </c>
      <c r="AY204" s="162" t="s">
        <v>137</v>
      </c>
    </row>
    <row r="205" spans="2:51" s="12" customFormat="1" ht="22.5">
      <c r="B205" s="161"/>
      <c r="D205" s="158" t="s">
        <v>147</v>
      </c>
      <c r="E205" s="162" t="s">
        <v>3</v>
      </c>
      <c r="F205" s="163" t="s">
        <v>870</v>
      </c>
      <c r="H205" s="164">
        <v>54.96</v>
      </c>
      <c r="I205" s="165"/>
      <c r="L205" s="161"/>
      <c r="M205" s="166"/>
      <c r="T205" s="167"/>
      <c r="AT205" s="162" t="s">
        <v>147</v>
      </c>
      <c r="AU205" s="162" t="s">
        <v>83</v>
      </c>
      <c r="AV205" s="12" t="s">
        <v>83</v>
      </c>
      <c r="AW205" s="12" t="s">
        <v>36</v>
      </c>
      <c r="AX205" s="12" t="s">
        <v>74</v>
      </c>
      <c r="AY205" s="162" t="s">
        <v>137</v>
      </c>
    </row>
    <row r="206" spans="2:51" s="13" customFormat="1" ht="12">
      <c r="B206" s="168"/>
      <c r="D206" s="158" t="s">
        <v>147</v>
      </c>
      <c r="E206" s="169" t="s">
        <v>3</v>
      </c>
      <c r="F206" s="170" t="s">
        <v>205</v>
      </c>
      <c r="H206" s="171">
        <v>126.92000000000002</v>
      </c>
      <c r="I206" s="172"/>
      <c r="L206" s="168"/>
      <c r="M206" s="173"/>
      <c r="T206" s="174"/>
      <c r="AT206" s="169" t="s">
        <v>147</v>
      </c>
      <c r="AU206" s="169" t="s">
        <v>83</v>
      </c>
      <c r="AV206" s="13" t="s">
        <v>98</v>
      </c>
      <c r="AW206" s="13" t="s">
        <v>36</v>
      </c>
      <c r="AX206" s="13" t="s">
        <v>81</v>
      </c>
      <c r="AY206" s="169" t="s">
        <v>137</v>
      </c>
    </row>
    <row r="207" spans="2:65" s="1" customFormat="1" ht="36" customHeight="1">
      <c r="B207" s="144"/>
      <c r="C207" s="145" t="s">
        <v>275</v>
      </c>
      <c r="D207" s="145" t="s">
        <v>139</v>
      </c>
      <c r="E207" s="146" t="s">
        <v>549</v>
      </c>
      <c r="F207" s="147" t="s">
        <v>550</v>
      </c>
      <c r="G207" s="148" t="s">
        <v>180</v>
      </c>
      <c r="H207" s="149">
        <v>54.96</v>
      </c>
      <c r="I207" s="150"/>
      <c r="J207" s="151">
        <f>ROUND(I207*H207,2)</f>
        <v>0</v>
      </c>
      <c r="K207" s="147" t="s">
        <v>143</v>
      </c>
      <c r="L207" s="31"/>
      <c r="M207" s="152" t="s">
        <v>3</v>
      </c>
      <c r="N207" s="153" t="s">
        <v>45</v>
      </c>
      <c r="P207" s="154">
        <f>O207*H207</f>
        <v>0</v>
      </c>
      <c r="Q207" s="154">
        <v>0.26376</v>
      </c>
      <c r="R207" s="154">
        <f>Q207*H207</f>
        <v>14.4962496</v>
      </c>
      <c r="S207" s="154">
        <v>0</v>
      </c>
      <c r="T207" s="155">
        <f>S207*H207</f>
        <v>0</v>
      </c>
      <c r="AR207" s="156" t="s">
        <v>98</v>
      </c>
      <c r="AT207" s="156" t="s">
        <v>139</v>
      </c>
      <c r="AU207" s="156" t="s">
        <v>83</v>
      </c>
      <c r="AY207" s="16" t="s">
        <v>137</v>
      </c>
      <c r="BE207" s="157">
        <f>IF(N207="základní",J207,0)</f>
        <v>0</v>
      </c>
      <c r="BF207" s="157">
        <f>IF(N207="snížená",J207,0)</f>
        <v>0</v>
      </c>
      <c r="BG207" s="157">
        <f>IF(N207="zákl. přenesená",J207,0)</f>
        <v>0</v>
      </c>
      <c r="BH207" s="157">
        <f>IF(N207="sníž. přenesená",J207,0)</f>
        <v>0</v>
      </c>
      <c r="BI207" s="157">
        <f>IF(N207="nulová",J207,0)</f>
        <v>0</v>
      </c>
      <c r="BJ207" s="16" t="s">
        <v>81</v>
      </c>
      <c r="BK207" s="157">
        <f>ROUND(I207*H207,2)</f>
        <v>0</v>
      </c>
      <c r="BL207" s="16" t="s">
        <v>98</v>
      </c>
      <c r="BM207" s="156" t="s">
        <v>551</v>
      </c>
    </row>
    <row r="208" spans="2:47" s="1" customFormat="1" ht="97.5">
      <c r="B208" s="31"/>
      <c r="D208" s="158" t="s">
        <v>145</v>
      </c>
      <c r="F208" s="159" t="s">
        <v>548</v>
      </c>
      <c r="I208" s="92"/>
      <c r="L208" s="31"/>
      <c r="M208" s="160"/>
      <c r="T208" s="52"/>
      <c r="AT208" s="16" t="s">
        <v>145</v>
      </c>
      <c r="AU208" s="16" t="s">
        <v>83</v>
      </c>
    </row>
    <row r="209" spans="2:51" s="12" customFormat="1" ht="22.5">
      <c r="B209" s="161"/>
      <c r="D209" s="158" t="s">
        <v>147</v>
      </c>
      <c r="E209" s="162" t="s">
        <v>3</v>
      </c>
      <c r="F209" s="163" t="s">
        <v>870</v>
      </c>
      <c r="H209" s="164">
        <v>54.96</v>
      </c>
      <c r="I209" s="165"/>
      <c r="L209" s="161"/>
      <c r="M209" s="166"/>
      <c r="T209" s="167"/>
      <c r="AT209" s="162" t="s">
        <v>147</v>
      </c>
      <c r="AU209" s="162" t="s">
        <v>83</v>
      </c>
      <c r="AV209" s="12" t="s">
        <v>83</v>
      </c>
      <c r="AW209" s="12" t="s">
        <v>36</v>
      </c>
      <c r="AX209" s="12" t="s">
        <v>74</v>
      </c>
      <c r="AY209" s="162" t="s">
        <v>137</v>
      </c>
    </row>
    <row r="210" spans="2:51" s="13" customFormat="1" ht="12">
      <c r="B210" s="168"/>
      <c r="D210" s="158" t="s">
        <v>147</v>
      </c>
      <c r="E210" s="169" t="s">
        <v>3</v>
      </c>
      <c r="F210" s="170" t="s">
        <v>205</v>
      </c>
      <c r="H210" s="171">
        <v>54.96</v>
      </c>
      <c r="I210" s="172"/>
      <c r="L210" s="168"/>
      <c r="M210" s="173"/>
      <c r="T210" s="174"/>
      <c r="AT210" s="169" t="s">
        <v>147</v>
      </c>
      <c r="AU210" s="169" t="s">
        <v>83</v>
      </c>
      <c r="AV210" s="13" t="s">
        <v>98</v>
      </c>
      <c r="AW210" s="13" t="s">
        <v>36</v>
      </c>
      <c r="AX210" s="13" t="s">
        <v>81</v>
      </c>
      <c r="AY210" s="169" t="s">
        <v>137</v>
      </c>
    </row>
    <row r="211" spans="2:65" s="1" customFormat="1" ht="36" customHeight="1">
      <c r="B211" s="144"/>
      <c r="C211" s="145" t="s">
        <v>279</v>
      </c>
      <c r="D211" s="145" t="s">
        <v>139</v>
      </c>
      <c r="E211" s="146" t="s">
        <v>552</v>
      </c>
      <c r="F211" s="147" t="s">
        <v>553</v>
      </c>
      <c r="G211" s="148" t="s">
        <v>180</v>
      </c>
      <c r="H211" s="149">
        <v>54.96</v>
      </c>
      <c r="I211" s="150"/>
      <c r="J211" s="151">
        <f>ROUND(I211*H211,2)</f>
        <v>0</v>
      </c>
      <c r="K211" s="147" t="s">
        <v>3</v>
      </c>
      <c r="L211" s="31"/>
      <c r="M211" s="152" t="s">
        <v>3</v>
      </c>
      <c r="N211" s="153" t="s">
        <v>45</v>
      </c>
      <c r="P211" s="154">
        <f>O211*H211</f>
        <v>0</v>
      </c>
      <c r="Q211" s="154">
        <v>0.12966</v>
      </c>
      <c r="R211" s="154">
        <f>Q211*H211</f>
        <v>7.1261136</v>
      </c>
      <c r="S211" s="154">
        <v>0</v>
      </c>
      <c r="T211" s="155">
        <f>S211*H211</f>
        <v>0</v>
      </c>
      <c r="AR211" s="156" t="s">
        <v>98</v>
      </c>
      <c r="AT211" s="156" t="s">
        <v>139</v>
      </c>
      <c r="AU211" s="156" t="s">
        <v>83</v>
      </c>
      <c r="AY211" s="16" t="s">
        <v>137</v>
      </c>
      <c r="BE211" s="157">
        <f>IF(N211="základní",J211,0)</f>
        <v>0</v>
      </c>
      <c r="BF211" s="157">
        <f>IF(N211="snížená",J211,0)</f>
        <v>0</v>
      </c>
      <c r="BG211" s="157">
        <f>IF(N211="zákl. přenesená",J211,0)</f>
        <v>0</v>
      </c>
      <c r="BH211" s="157">
        <f>IF(N211="sníž. přenesená",J211,0)</f>
        <v>0</v>
      </c>
      <c r="BI211" s="157">
        <f>IF(N211="nulová",J211,0)</f>
        <v>0</v>
      </c>
      <c r="BJ211" s="16" t="s">
        <v>81</v>
      </c>
      <c r="BK211" s="157">
        <f>ROUND(I211*H211,2)</f>
        <v>0</v>
      </c>
      <c r="BL211" s="16" t="s">
        <v>98</v>
      </c>
      <c r="BM211" s="156" t="s">
        <v>554</v>
      </c>
    </row>
    <row r="212" spans="2:47" s="1" customFormat="1" ht="136.5">
      <c r="B212" s="31"/>
      <c r="D212" s="158" t="s">
        <v>145</v>
      </c>
      <c r="F212" s="159" t="s">
        <v>555</v>
      </c>
      <c r="I212" s="92"/>
      <c r="L212" s="31"/>
      <c r="M212" s="160"/>
      <c r="T212" s="52"/>
      <c r="AT212" s="16" t="s">
        <v>145</v>
      </c>
      <c r="AU212" s="16" t="s">
        <v>83</v>
      </c>
    </row>
    <row r="213" spans="2:51" s="12" customFormat="1" ht="22.5">
      <c r="B213" s="161"/>
      <c r="D213" s="158" t="s">
        <v>147</v>
      </c>
      <c r="E213" s="162" t="s">
        <v>3</v>
      </c>
      <c r="F213" s="163" t="s">
        <v>870</v>
      </c>
      <c r="H213" s="164">
        <v>54.96</v>
      </c>
      <c r="I213" s="165"/>
      <c r="L213" s="161"/>
      <c r="M213" s="166"/>
      <c r="T213" s="167"/>
      <c r="AT213" s="162" t="s">
        <v>147</v>
      </c>
      <c r="AU213" s="162" t="s">
        <v>83</v>
      </c>
      <c r="AV213" s="12" t="s">
        <v>83</v>
      </c>
      <c r="AW213" s="12" t="s">
        <v>36</v>
      </c>
      <c r="AX213" s="12" t="s">
        <v>74</v>
      </c>
      <c r="AY213" s="162" t="s">
        <v>137</v>
      </c>
    </row>
    <row r="214" spans="2:51" s="13" customFormat="1" ht="12">
      <c r="B214" s="168"/>
      <c r="D214" s="158" t="s">
        <v>147</v>
      </c>
      <c r="E214" s="169" t="s">
        <v>3</v>
      </c>
      <c r="F214" s="170" t="s">
        <v>205</v>
      </c>
      <c r="H214" s="171">
        <v>54.96</v>
      </c>
      <c r="I214" s="172"/>
      <c r="L214" s="168"/>
      <c r="M214" s="173"/>
      <c r="T214" s="174"/>
      <c r="AT214" s="169" t="s">
        <v>147</v>
      </c>
      <c r="AU214" s="169" t="s">
        <v>83</v>
      </c>
      <c r="AV214" s="13" t="s">
        <v>98</v>
      </c>
      <c r="AW214" s="13" t="s">
        <v>36</v>
      </c>
      <c r="AX214" s="13" t="s">
        <v>81</v>
      </c>
      <c r="AY214" s="169" t="s">
        <v>137</v>
      </c>
    </row>
    <row r="215" spans="2:65" s="1" customFormat="1" ht="36" customHeight="1">
      <c r="B215" s="144"/>
      <c r="C215" s="145" t="s">
        <v>283</v>
      </c>
      <c r="D215" s="145" t="s">
        <v>139</v>
      </c>
      <c r="E215" s="146" t="s">
        <v>556</v>
      </c>
      <c r="F215" s="147" t="s">
        <v>557</v>
      </c>
      <c r="G215" s="148" t="s">
        <v>180</v>
      </c>
      <c r="H215" s="149">
        <v>54.96</v>
      </c>
      <c r="I215" s="150"/>
      <c r="J215" s="151">
        <f>ROUND(I215*H215,2)</f>
        <v>0</v>
      </c>
      <c r="K215" s="147" t="s">
        <v>143</v>
      </c>
      <c r="L215" s="31"/>
      <c r="M215" s="152" t="s">
        <v>3</v>
      </c>
      <c r="N215" s="153" t="s">
        <v>45</v>
      </c>
      <c r="P215" s="154">
        <f>O215*H215</f>
        <v>0</v>
      </c>
      <c r="Q215" s="154">
        <v>0.12966</v>
      </c>
      <c r="R215" s="154">
        <f>Q215*H215</f>
        <v>7.1261136</v>
      </c>
      <c r="S215" s="154">
        <v>0</v>
      </c>
      <c r="T215" s="155">
        <f>S215*H215</f>
        <v>0</v>
      </c>
      <c r="AR215" s="156" t="s">
        <v>98</v>
      </c>
      <c r="AT215" s="156" t="s">
        <v>139</v>
      </c>
      <c r="AU215" s="156" t="s">
        <v>83</v>
      </c>
      <c r="AY215" s="16" t="s">
        <v>137</v>
      </c>
      <c r="BE215" s="157">
        <f>IF(N215="základní",J215,0)</f>
        <v>0</v>
      </c>
      <c r="BF215" s="157">
        <f>IF(N215="snížená",J215,0)</f>
        <v>0</v>
      </c>
      <c r="BG215" s="157">
        <f>IF(N215="zákl. přenesená",J215,0)</f>
        <v>0</v>
      </c>
      <c r="BH215" s="157">
        <f>IF(N215="sníž. přenesená",J215,0)</f>
        <v>0</v>
      </c>
      <c r="BI215" s="157">
        <f>IF(N215="nulová",J215,0)</f>
        <v>0</v>
      </c>
      <c r="BJ215" s="16" t="s">
        <v>81</v>
      </c>
      <c r="BK215" s="157">
        <f>ROUND(I215*H215,2)</f>
        <v>0</v>
      </c>
      <c r="BL215" s="16" t="s">
        <v>98</v>
      </c>
      <c r="BM215" s="156" t="s">
        <v>558</v>
      </c>
    </row>
    <row r="216" spans="2:47" s="1" customFormat="1" ht="136.5">
      <c r="B216" s="31"/>
      <c r="D216" s="158" t="s">
        <v>145</v>
      </c>
      <c r="F216" s="159" t="s">
        <v>555</v>
      </c>
      <c r="I216" s="92"/>
      <c r="L216" s="31"/>
      <c r="M216" s="160"/>
      <c r="T216" s="52"/>
      <c r="AT216" s="16" t="s">
        <v>145</v>
      </c>
      <c r="AU216" s="16" t="s">
        <v>83</v>
      </c>
    </row>
    <row r="217" spans="2:51" s="12" customFormat="1" ht="22.5">
      <c r="B217" s="161"/>
      <c r="D217" s="158" t="s">
        <v>147</v>
      </c>
      <c r="E217" s="162" t="s">
        <v>3</v>
      </c>
      <c r="F217" s="163" t="s">
        <v>870</v>
      </c>
      <c r="H217" s="164">
        <v>54.96</v>
      </c>
      <c r="I217" s="165"/>
      <c r="L217" s="161"/>
      <c r="M217" s="166"/>
      <c r="T217" s="167"/>
      <c r="AT217" s="162" t="s">
        <v>147</v>
      </c>
      <c r="AU217" s="162" t="s">
        <v>83</v>
      </c>
      <c r="AV217" s="12" t="s">
        <v>83</v>
      </c>
      <c r="AW217" s="12" t="s">
        <v>36</v>
      </c>
      <c r="AX217" s="12" t="s">
        <v>74</v>
      </c>
      <c r="AY217" s="162" t="s">
        <v>137</v>
      </c>
    </row>
    <row r="218" spans="2:51" s="13" customFormat="1" ht="12">
      <c r="B218" s="168"/>
      <c r="D218" s="158" t="s">
        <v>147</v>
      </c>
      <c r="E218" s="169" t="s">
        <v>3</v>
      </c>
      <c r="F218" s="170" t="s">
        <v>205</v>
      </c>
      <c r="H218" s="171">
        <v>54.96</v>
      </c>
      <c r="I218" s="172"/>
      <c r="L218" s="168"/>
      <c r="M218" s="173"/>
      <c r="T218" s="174"/>
      <c r="AT218" s="169" t="s">
        <v>147</v>
      </c>
      <c r="AU218" s="169" t="s">
        <v>83</v>
      </c>
      <c r="AV218" s="13" t="s">
        <v>98</v>
      </c>
      <c r="AW218" s="13" t="s">
        <v>36</v>
      </c>
      <c r="AX218" s="13" t="s">
        <v>81</v>
      </c>
      <c r="AY218" s="169" t="s">
        <v>137</v>
      </c>
    </row>
    <row r="219" spans="2:65" s="1" customFormat="1" ht="24" customHeight="1">
      <c r="B219" s="144"/>
      <c r="C219" s="145" t="s">
        <v>288</v>
      </c>
      <c r="D219" s="145" t="s">
        <v>139</v>
      </c>
      <c r="E219" s="146" t="s">
        <v>559</v>
      </c>
      <c r="F219" s="147" t="s">
        <v>560</v>
      </c>
      <c r="G219" s="148" t="s">
        <v>180</v>
      </c>
      <c r="H219" s="149">
        <v>109.92</v>
      </c>
      <c r="I219" s="150"/>
      <c r="J219" s="151">
        <f>ROUND(I219*H219,2)</f>
        <v>0</v>
      </c>
      <c r="K219" s="147" t="s">
        <v>143</v>
      </c>
      <c r="L219" s="31"/>
      <c r="M219" s="152" t="s">
        <v>3</v>
      </c>
      <c r="N219" s="153" t="s">
        <v>45</v>
      </c>
      <c r="P219" s="154">
        <f>O219*H219</f>
        <v>0</v>
      </c>
      <c r="Q219" s="154">
        <v>0</v>
      </c>
      <c r="R219" s="154">
        <f>Q219*H219</f>
        <v>0</v>
      </c>
      <c r="S219" s="154">
        <v>0</v>
      </c>
      <c r="T219" s="155">
        <f>S219*H219</f>
        <v>0</v>
      </c>
      <c r="AR219" s="156" t="s">
        <v>98</v>
      </c>
      <c r="AT219" s="156" t="s">
        <v>139</v>
      </c>
      <c r="AU219" s="156" t="s">
        <v>83</v>
      </c>
      <c r="AY219" s="16" t="s">
        <v>137</v>
      </c>
      <c r="BE219" s="157">
        <f>IF(N219="základní",J219,0)</f>
        <v>0</v>
      </c>
      <c r="BF219" s="157">
        <f>IF(N219="snížená",J219,0)</f>
        <v>0</v>
      </c>
      <c r="BG219" s="157">
        <f>IF(N219="zákl. přenesená",J219,0)</f>
        <v>0</v>
      </c>
      <c r="BH219" s="157">
        <f>IF(N219="sníž. přenesená",J219,0)</f>
        <v>0</v>
      </c>
      <c r="BI219" s="157">
        <f>IF(N219="nulová",J219,0)</f>
        <v>0</v>
      </c>
      <c r="BJ219" s="16" t="s">
        <v>81</v>
      </c>
      <c r="BK219" s="157">
        <f>ROUND(I219*H219,2)</f>
        <v>0</v>
      </c>
      <c r="BL219" s="16" t="s">
        <v>98</v>
      </c>
      <c r="BM219" s="156" t="s">
        <v>561</v>
      </c>
    </row>
    <row r="220" spans="2:51" s="12" customFormat="1" ht="22.5">
      <c r="B220" s="161"/>
      <c r="D220" s="158" t="s">
        <v>147</v>
      </c>
      <c r="E220" s="162" t="s">
        <v>3</v>
      </c>
      <c r="F220" s="163" t="s">
        <v>870</v>
      </c>
      <c r="H220" s="164">
        <v>54.96</v>
      </c>
      <c r="I220" s="165"/>
      <c r="L220" s="161"/>
      <c r="M220" s="166"/>
      <c r="T220" s="167"/>
      <c r="AT220" s="162" t="s">
        <v>147</v>
      </c>
      <c r="AU220" s="162" t="s">
        <v>83</v>
      </c>
      <c r="AV220" s="12" t="s">
        <v>83</v>
      </c>
      <c r="AW220" s="12" t="s">
        <v>36</v>
      </c>
      <c r="AX220" s="12" t="s">
        <v>74</v>
      </c>
      <c r="AY220" s="162" t="s">
        <v>137</v>
      </c>
    </row>
    <row r="221" spans="2:51" s="12" customFormat="1" ht="22.5">
      <c r="B221" s="161"/>
      <c r="D221" s="158" t="s">
        <v>147</v>
      </c>
      <c r="E221" s="162" t="s">
        <v>3</v>
      </c>
      <c r="F221" s="163" t="s">
        <v>870</v>
      </c>
      <c r="H221" s="164">
        <v>54.96</v>
      </c>
      <c r="I221" s="165"/>
      <c r="L221" s="161"/>
      <c r="M221" s="166"/>
      <c r="T221" s="167"/>
      <c r="AT221" s="162" t="s">
        <v>147</v>
      </c>
      <c r="AU221" s="162" t="s">
        <v>83</v>
      </c>
      <c r="AV221" s="12" t="s">
        <v>83</v>
      </c>
      <c r="AW221" s="12" t="s">
        <v>36</v>
      </c>
      <c r="AX221" s="12" t="s">
        <v>74</v>
      </c>
      <c r="AY221" s="162" t="s">
        <v>137</v>
      </c>
    </row>
    <row r="222" spans="2:51" s="13" customFormat="1" ht="12">
      <c r="B222" s="168"/>
      <c r="D222" s="158" t="s">
        <v>147</v>
      </c>
      <c r="E222" s="169" t="s">
        <v>3</v>
      </c>
      <c r="F222" s="170" t="s">
        <v>205</v>
      </c>
      <c r="H222" s="171">
        <v>109.92</v>
      </c>
      <c r="I222" s="172"/>
      <c r="L222" s="168"/>
      <c r="M222" s="173"/>
      <c r="T222" s="174"/>
      <c r="AT222" s="169" t="s">
        <v>147</v>
      </c>
      <c r="AU222" s="169" t="s">
        <v>83</v>
      </c>
      <c r="AV222" s="13" t="s">
        <v>98</v>
      </c>
      <c r="AW222" s="13" t="s">
        <v>36</v>
      </c>
      <c r="AX222" s="13" t="s">
        <v>81</v>
      </c>
      <c r="AY222" s="169" t="s">
        <v>137</v>
      </c>
    </row>
    <row r="223" spans="2:65" s="1" customFormat="1" ht="72" customHeight="1">
      <c r="B223" s="144"/>
      <c r="C223" s="145" t="s">
        <v>292</v>
      </c>
      <c r="D223" s="145" t="s">
        <v>139</v>
      </c>
      <c r="E223" s="146" t="s">
        <v>562</v>
      </c>
      <c r="F223" s="147" t="s">
        <v>563</v>
      </c>
      <c r="G223" s="148" t="s">
        <v>180</v>
      </c>
      <c r="H223" s="149">
        <v>17</v>
      </c>
      <c r="I223" s="150"/>
      <c r="J223" s="151">
        <f>ROUND(I223*H223,2)</f>
        <v>0</v>
      </c>
      <c r="K223" s="147" t="s">
        <v>143</v>
      </c>
      <c r="L223" s="31"/>
      <c r="M223" s="152" t="s">
        <v>3</v>
      </c>
      <c r="N223" s="153" t="s">
        <v>45</v>
      </c>
      <c r="P223" s="154">
        <f>O223*H223</f>
        <v>0</v>
      </c>
      <c r="Q223" s="154">
        <v>0.08425</v>
      </c>
      <c r="R223" s="154">
        <f>Q223*H223</f>
        <v>1.43225</v>
      </c>
      <c r="S223" s="154">
        <v>0</v>
      </c>
      <c r="T223" s="155">
        <f>S223*H223</f>
        <v>0</v>
      </c>
      <c r="AR223" s="156" t="s">
        <v>98</v>
      </c>
      <c r="AT223" s="156" t="s">
        <v>139</v>
      </c>
      <c r="AU223" s="156" t="s">
        <v>83</v>
      </c>
      <c r="AY223" s="16" t="s">
        <v>137</v>
      </c>
      <c r="BE223" s="157">
        <f>IF(N223="základní",J223,0)</f>
        <v>0</v>
      </c>
      <c r="BF223" s="157">
        <f>IF(N223="snížená",J223,0)</f>
        <v>0</v>
      </c>
      <c r="BG223" s="157">
        <f>IF(N223="zákl. přenesená",J223,0)</f>
        <v>0</v>
      </c>
      <c r="BH223" s="157">
        <f>IF(N223="sníž. přenesená",J223,0)</f>
        <v>0</v>
      </c>
      <c r="BI223" s="157">
        <f>IF(N223="nulová",J223,0)</f>
        <v>0</v>
      </c>
      <c r="BJ223" s="16" t="s">
        <v>81</v>
      </c>
      <c r="BK223" s="157">
        <f>ROUND(I223*H223,2)</f>
        <v>0</v>
      </c>
      <c r="BL223" s="16" t="s">
        <v>98</v>
      </c>
      <c r="BM223" s="156" t="s">
        <v>564</v>
      </c>
    </row>
    <row r="224" spans="2:47" s="1" customFormat="1" ht="156">
      <c r="B224" s="31"/>
      <c r="D224" s="158" t="s">
        <v>145</v>
      </c>
      <c r="F224" s="159" t="s">
        <v>565</v>
      </c>
      <c r="I224" s="92"/>
      <c r="L224" s="31"/>
      <c r="M224" s="160"/>
      <c r="T224" s="52"/>
      <c r="AT224" s="16" t="s">
        <v>145</v>
      </c>
      <c r="AU224" s="16" t="s">
        <v>83</v>
      </c>
    </row>
    <row r="225" spans="2:51" s="12" customFormat="1" ht="12">
      <c r="B225" s="161"/>
      <c r="D225" s="158" t="s">
        <v>147</v>
      </c>
      <c r="E225" s="162" t="s">
        <v>3</v>
      </c>
      <c r="F225" s="163" t="s">
        <v>869</v>
      </c>
      <c r="H225" s="164">
        <v>17</v>
      </c>
      <c r="I225" s="165"/>
      <c r="L225" s="161"/>
      <c r="M225" s="166"/>
      <c r="T225" s="167"/>
      <c r="AT225" s="162" t="s">
        <v>147</v>
      </c>
      <c r="AU225" s="162" t="s">
        <v>83</v>
      </c>
      <c r="AV225" s="12" t="s">
        <v>83</v>
      </c>
      <c r="AW225" s="12" t="s">
        <v>36</v>
      </c>
      <c r="AX225" s="12" t="s">
        <v>81</v>
      </c>
      <c r="AY225" s="162" t="s">
        <v>137</v>
      </c>
    </row>
    <row r="226" spans="2:63" s="11" customFormat="1" ht="22.9" customHeight="1">
      <c r="B226" s="132"/>
      <c r="D226" s="133" t="s">
        <v>73</v>
      </c>
      <c r="E226" s="142" t="s">
        <v>177</v>
      </c>
      <c r="F226" s="142" t="s">
        <v>259</v>
      </c>
      <c r="I226" s="135"/>
      <c r="J226" s="143">
        <f>BK226</f>
        <v>0</v>
      </c>
      <c r="L226" s="132"/>
      <c r="M226" s="137"/>
      <c r="P226" s="138">
        <f>SUM(P227:P258)</f>
        <v>0</v>
      </c>
      <c r="R226" s="138">
        <f>SUM(R227:R258)</f>
        <v>7.791756400000001</v>
      </c>
      <c r="T226" s="139">
        <f>SUM(T227:T258)</f>
        <v>0</v>
      </c>
      <c r="AR226" s="133" t="s">
        <v>81</v>
      </c>
      <c r="AT226" s="140" t="s">
        <v>73</v>
      </c>
      <c r="AU226" s="140" t="s">
        <v>81</v>
      </c>
      <c r="AY226" s="133" t="s">
        <v>137</v>
      </c>
      <c r="BK226" s="141">
        <f>SUM(BK227:BK258)</f>
        <v>0</v>
      </c>
    </row>
    <row r="227" spans="2:65" s="1" customFormat="1" ht="36" customHeight="1">
      <c r="B227" s="144"/>
      <c r="C227" s="145" t="s">
        <v>297</v>
      </c>
      <c r="D227" s="145" t="s">
        <v>139</v>
      </c>
      <c r="E227" s="146" t="s">
        <v>895</v>
      </c>
      <c r="F227" s="147" t="s">
        <v>896</v>
      </c>
      <c r="G227" s="148" t="s">
        <v>173</v>
      </c>
      <c r="H227" s="149">
        <v>218.8</v>
      </c>
      <c r="I227" s="150"/>
      <c r="J227" s="151">
        <f>ROUND(I227*H227,2)</f>
        <v>0</v>
      </c>
      <c r="K227" s="147" t="s">
        <v>143</v>
      </c>
      <c r="L227" s="31"/>
      <c r="M227" s="152" t="s">
        <v>3</v>
      </c>
      <c r="N227" s="153" t="s">
        <v>45</v>
      </c>
      <c r="P227" s="154">
        <f>O227*H227</f>
        <v>0</v>
      </c>
      <c r="Q227" s="154">
        <v>0</v>
      </c>
      <c r="R227" s="154">
        <f>Q227*H227</f>
        <v>0</v>
      </c>
      <c r="S227" s="154">
        <v>0</v>
      </c>
      <c r="T227" s="155">
        <f>S227*H227</f>
        <v>0</v>
      </c>
      <c r="AR227" s="156" t="s">
        <v>98</v>
      </c>
      <c r="AT227" s="156" t="s">
        <v>139</v>
      </c>
      <c r="AU227" s="156" t="s">
        <v>83</v>
      </c>
      <c r="AY227" s="16" t="s">
        <v>137</v>
      </c>
      <c r="BE227" s="157">
        <f>IF(N227="základní",J227,0)</f>
        <v>0</v>
      </c>
      <c r="BF227" s="157">
        <f>IF(N227="snížená",J227,0)</f>
        <v>0</v>
      </c>
      <c r="BG227" s="157">
        <f>IF(N227="zákl. přenesená",J227,0)</f>
        <v>0</v>
      </c>
      <c r="BH227" s="157">
        <f>IF(N227="sníž. přenesená",J227,0)</f>
        <v>0</v>
      </c>
      <c r="BI227" s="157">
        <f>IF(N227="nulová",J227,0)</f>
        <v>0</v>
      </c>
      <c r="BJ227" s="16" t="s">
        <v>81</v>
      </c>
      <c r="BK227" s="157">
        <f>ROUND(I227*H227,2)</f>
        <v>0</v>
      </c>
      <c r="BL227" s="16" t="s">
        <v>98</v>
      </c>
      <c r="BM227" s="156" t="s">
        <v>897</v>
      </c>
    </row>
    <row r="228" spans="2:47" s="1" customFormat="1" ht="87.75">
      <c r="B228" s="31"/>
      <c r="D228" s="158" t="s">
        <v>145</v>
      </c>
      <c r="F228" s="159" t="s">
        <v>326</v>
      </c>
      <c r="I228" s="92"/>
      <c r="L228" s="31"/>
      <c r="M228" s="160"/>
      <c r="T228" s="52"/>
      <c r="AT228" s="16" t="s">
        <v>145</v>
      </c>
      <c r="AU228" s="16" t="s">
        <v>83</v>
      </c>
    </row>
    <row r="229" spans="2:51" s="12" customFormat="1" ht="12">
      <c r="B229" s="161"/>
      <c r="D229" s="158" t="s">
        <v>147</v>
      </c>
      <c r="E229" s="162" t="s">
        <v>3</v>
      </c>
      <c r="F229" s="163" t="s">
        <v>898</v>
      </c>
      <c r="H229" s="164">
        <v>218.8</v>
      </c>
      <c r="I229" s="165"/>
      <c r="L229" s="161"/>
      <c r="M229" s="166"/>
      <c r="T229" s="167"/>
      <c r="AT229" s="162" t="s">
        <v>147</v>
      </c>
      <c r="AU229" s="162" t="s">
        <v>83</v>
      </c>
      <c r="AV229" s="12" t="s">
        <v>83</v>
      </c>
      <c r="AW229" s="12" t="s">
        <v>36</v>
      </c>
      <c r="AX229" s="12" t="s">
        <v>81</v>
      </c>
      <c r="AY229" s="162" t="s">
        <v>137</v>
      </c>
    </row>
    <row r="230" spans="2:65" s="1" customFormat="1" ht="24" customHeight="1">
      <c r="B230" s="144"/>
      <c r="C230" s="176" t="s">
        <v>301</v>
      </c>
      <c r="D230" s="176" t="s">
        <v>230</v>
      </c>
      <c r="E230" s="177" t="s">
        <v>899</v>
      </c>
      <c r="F230" s="178" t="s">
        <v>900</v>
      </c>
      <c r="G230" s="179" t="s">
        <v>173</v>
      </c>
      <c r="H230" s="180">
        <v>240.68</v>
      </c>
      <c r="I230" s="181"/>
      <c r="J230" s="182">
        <f>ROUND(I230*H230,2)</f>
        <v>0</v>
      </c>
      <c r="K230" s="178" t="s">
        <v>143</v>
      </c>
      <c r="L230" s="183"/>
      <c r="M230" s="184" t="s">
        <v>3</v>
      </c>
      <c r="N230" s="185" t="s">
        <v>45</v>
      </c>
      <c r="P230" s="154">
        <f>O230*H230</f>
        <v>0</v>
      </c>
      <c r="Q230" s="154">
        <v>0.00043</v>
      </c>
      <c r="R230" s="154">
        <f>Q230*H230</f>
        <v>0.1034924</v>
      </c>
      <c r="S230" s="154">
        <v>0</v>
      </c>
      <c r="T230" s="155">
        <f>S230*H230</f>
        <v>0</v>
      </c>
      <c r="AR230" s="156" t="s">
        <v>177</v>
      </c>
      <c r="AT230" s="156" t="s">
        <v>230</v>
      </c>
      <c r="AU230" s="156" t="s">
        <v>83</v>
      </c>
      <c r="AY230" s="16" t="s">
        <v>137</v>
      </c>
      <c r="BE230" s="157">
        <f>IF(N230="základní",J230,0)</f>
        <v>0</v>
      </c>
      <c r="BF230" s="157">
        <f>IF(N230="snížená",J230,0)</f>
        <v>0</v>
      </c>
      <c r="BG230" s="157">
        <f>IF(N230="zákl. přenesená",J230,0)</f>
        <v>0</v>
      </c>
      <c r="BH230" s="157">
        <f>IF(N230="sníž. přenesená",J230,0)</f>
        <v>0</v>
      </c>
      <c r="BI230" s="157">
        <f>IF(N230="nulová",J230,0)</f>
        <v>0</v>
      </c>
      <c r="BJ230" s="16" t="s">
        <v>81</v>
      </c>
      <c r="BK230" s="157">
        <f>ROUND(I230*H230,2)</f>
        <v>0</v>
      </c>
      <c r="BL230" s="16" t="s">
        <v>98</v>
      </c>
      <c r="BM230" s="156" t="s">
        <v>901</v>
      </c>
    </row>
    <row r="231" spans="2:51" s="12" customFormat="1" ht="12">
      <c r="B231" s="161"/>
      <c r="D231" s="158" t="s">
        <v>147</v>
      </c>
      <c r="E231" s="162" t="s">
        <v>3</v>
      </c>
      <c r="F231" s="163" t="s">
        <v>902</v>
      </c>
      <c r="H231" s="164">
        <v>240.68</v>
      </c>
      <c r="I231" s="165"/>
      <c r="L231" s="161"/>
      <c r="M231" s="166"/>
      <c r="T231" s="167"/>
      <c r="AT231" s="162" t="s">
        <v>147</v>
      </c>
      <c r="AU231" s="162" t="s">
        <v>83</v>
      </c>
      <c r="AV231" s="12" t="s">
        <v>83</v>
      </c>
      <c r="AW231" s="12" t="s">
        <v>36</v>
      </c>
      <c r="AX231" s="12" t="s">
        <v>81</v>
      </c>
      <c r="AY231" s="162" t="s">
        <v>137</v>
      </c>
    </row>
    <row r="232" spans="2:65" s="1" customFormat="1" ht="24" customHeight="1">
      <c r="B232" s="144"/>
      <c r="C232" s="145" t="s">
        <v>305</v>
      </c>
      <c r="D232" s="145" t="s">
        <v>139</v>
      </c>
      <c r="E232" s="146" t="s">
        <v>903</v>
      </c>
      <c r="F232" s="147" t="s">
        <v>904</v>
      </c>
      <c r="G232" s="148" t="s">
        <v>263</v>
      </c>
      <c r="H232" s="149">
        <v>50</v>
      </c>
      <c r="I232" s="150"/>
      <c r="J232" s="151">
        <f>ROUND(I232*H232,2)</f>
        <v>0</v>
      </c>
      <c r="K232" s="147" t="s">
        <v>143</v>
      </c>
      <c r="L232" s="31"/>
      <c r="M232" s="152" t="s">
        <v>3</v>
      </c>
      <c r="N232" s="153" t="s">
        <v>45</v>
      </c>
      <c r="P232" s="154">
        <f>O232*H232</f>
        <v>0</v>
      </c>
      <c r="Q232" s="154">
        <v>0.00038</v>
      </c>
      <c r="R232" s="154">
        <f>Q232*H232</f>
        <v>0.019</v>
      </c>
      <c r="S232" s="154">
        <v>0</v>
      </c>
      <c r="T232" s="155">
        <f>S232*H232</f>
        <v>0</v>
      </c>
      <c r="AR232" s="156" t="s">
        <v>98</v>
      </c>
      <c r="AT232" s="156" t="s">
        <v>139</v>
      </c>
      <c r="AU232" s="156" t="s">
        <v>83</v>
      </c>
      <c r="AY232" s="16" t="s">
        <v>137</v>
      </c>
      <c r="BE232" s="157">
        <f>IF(N232="základní",J232,0)</f>
        <v>0</v>
      </c>
      <c r="BF232" s="157">
        <f>IF(N232="snížená",J232,0)</f>
        <v>0</v>
      </c>
      <c r="BG232" s="157">
        <f>IF(N232="zákl. přenesená",J232,0)</f>
        <v>0</v>
      </c>
      <c r="BH232" s="157">
        <f>IF(N232="sníž. přenesená",J232,0)</f>
        <v>0</v>
      </c>
      <c r="BI232" s="157">
        <f>IF(N232="nulová",J232,0)</f>
        <v>0</v>
      </c>
      <c r="BJ232" s="16" t="s">
        <v>81</v>
      </c>
      <c r="BK232" s="157">
        <f>ROUND(I232*H232,2)</f>
        <v>0</v>
      </c>
      <c r="BL232" s="16" t="s">
        <v>98</v>
      </c>
      <c r="BM232" s="156" t="s">
        <v>905</v>
      </c>
    </row>
    <row r="233" spans="2:47" s="1" customFormat="1" ht="48.75">
      <c r="B233" s="31"/>
      <c r="D233" s="158" t="s">
        <v>145</v>
      </c>
      <c r="F233" s="159" t="s">
        <v>906</v>
      </c>
      <c r="I233" s="92"/>
      <c r="L233" s="31"/>
      <c r="M233" s="160"/>
      <c r="T233" s="52"/>
      <c r="AT233" s="16" t="s">
        <v>145</v>
      </c>
      <c r="AU233" s="16" t="s">
        <v>83</v>
      </c>
    </row>
    <row r="234" spans="2:51" s="12" customFormat="1" ht="12">
      <c r="B234" s="161"/>
      <c r="D234" s="158" t="s">
        <v>147</v>
      </c>
      <c r="E234" s="162" t="s">
        <v>3</v>
      </c>
      <c r="F234" s="163" t="s">
        <v>907</v>
      </c>
      <c r="H234" s="164">
        <v>50</v>
      </c>
      <c r="I234" s="165"/>
      <c r="L234" s="161"/>
      <c r="M234" s="166"/>
      <c r="T234" s="167"/>
      <c r="AT234" s="162" t="s">
        <v>147</v>
      </c>
      <c r="AU234" s="162" t="s">
        <v>83</v>
      </c>
      <c r="AV234" s="12" t="s">
        <v>83</v>
      </c>
      <c r="AW234" s="12" t="s">
        <v>36</v>
      </c>
      <c r="AX234" s="12" t="s">
        <v>81</v>
      </c>
      <c r="AY234" s="162" t="s">
        <v>137</v>
      </c>
    </row>
    <row r="235" spans="2:65" s="1" customFormat="1" ht="48" customHeight="1">
      <c r="B235" s="144"/>
      <c r="C235" s="145" t="s">
        <v>309</v>
      </c>
      <c r="D235" s="145" t="s">
        <v>139</v>
      </c>
      <c r="E235" s="146" t="s">
        <v>908</v>
      </c>
      <c r="F235" s="147" t="s">
        <v>909</v>
      </c>
      <c r="G235" s="148" t="s">
        <v>263</v>
      </c>
      <c r="H235" s="149">
        <v>50</v>
      </c>
      <c r="I235" s="150"/>
      <c r="J235" s="151">
        <f>ROUND(I235*H235,2)</f>
        <v>0</v>
      </c>
      <c r="K235" s="147" t="s">
        <v>143</v>
      </c>
      <c r="L235" s="31"/>
      <c r="M235" s="152" t="s">
        <v>3</v>
      </c>
      <c r="N235" s="153" t="s">
        <v>45</v>
      </c>
      <c r="P235" s="154">
        <f>O235*H235</f>
        <v>0</v>
      </c>
      <c r="Q235" s="154">
        <v>0.00072</v>
      </c>
      <c r="R235" s="154">
        <f>Q235*H235</f>
        <v>0.036000000000000004</v>
      </c>
      <c r="S235" s="154">
        <v>0</v>
      </c>
      <c r="T235" s="155">
        <f>S235*H235</f>
        <v>0</v>
      </c>
      <c r="AR235" s="156" t="s">
        <v>98</v>
      </c>
      <c r="AT235" s="156" t="s">
        <v>139</v>
      </c>
      <c r="AU235" s="156" t="s">
        <v>83</v>
      </c>
      <c r="AY235" s="16" t="s">
        <v>137</v>
      </c>
      <c r="BE235" s="157">
        <f>IF(N235="základní",J235,0)</f>
        <v>0</v>
      </c>
      <c r="BF235" s="157">
        <f>IF(N235="snížená",J235,0)</f>
        <v>0</v>
      </c>
      <c r="BG235" s="157">
        <f>IF(N235="zákl. přenesená",J235,0)</f>
        <v>0</v>
      </c>
      <c r="BH235" s="157">
        <f>IF(N235="sníž. přenesená",J235,0)</f>
        <v>0</v>
      </c>
      <c r="BI235" s="157">
        <f>IF(N235="nulová",J235,0)</f>
        <v>0</v>
      </c>
      <c r="BJ235" s="16" t="s">
        <v>81</v>
      </c>
      <c r="BK235" s="157">
        <f>ROUND(I235*H235,2)</f>
        <v>0</v>
      </c>
      <c r="BL235" s="16" t="s">
        <v>98</v>
      </c>
      <c r="BM235" s="156" t="s">
        <v>910</v>
      </c>
    </row>
    <row r="236" spans="2:47" s="1" customFormat="1" ht="302.25">
      <c r="B236" s="31"/>
      <c r="D236" s="158" t="s">
        <v>145</v>
      </c>
      <c r="F236" s="159" t="s">
        <v>350</v>
      </c>
      <c r="I236" s="92"/>
      <c r="L236" s="31"/>
      <c r="M236" s="160"/>
      <c r="T236" s="52"/>
      <c r="AT236" s="16" t="s">
        <v>145</v>
      </c>
      <c r="AU236" s="16" t="s">
        <v>83</v>
      </c>
    </row>
    <row r="237" spans="2:51" s="12" customFormat="1" ht="12">
      <c r="B237" s="161"/>
      <c r="D237" s="158" t="s">
        <v>147</v>
      </c>
      <c r="E237" s="162" t="s">
        <v>3</v>
      </c>
      <c r="F237" s="163" t="s">
        <v>907</v>
      </c>
      <c r="H237" s="164">
        <v>50</v>
      </c>
      <c r="I237" s="165"/>
      <c r="L237" s="161"/>
      <c r="M237" s="166"/>
      <c r="T237" s="167"/>
      <c r="AT237" s="162" t="s">
        <v>147</v>
      </c>
      <c r="AU237" s="162" t="s">
        <v>83</v>
      </c>
      <c r="AV237" s="12" t="s">
        <v>83</v>
      </c>
      <c r="AW237" s="12" t="s">
        <v>36</v>
      </c>
      <c r="AX237" s="12" t="s">
        <v>81</v>
      </c>
      <c r="AY237" s="162" t="s">
        <v>137</v>
      </c>
    </row>
    <row r="238" spans="2:65" s="1" customFormat="1" ht="24" customHeight="1">
      <c r="B238" s="144"/>
      <c r="C238" s="176" t="s">
        <v>313</v>
      </c>
      <c r="D238" s="176" t="s">
        <v>230</v>
      </c>
      <c r="E238" s="177" t="s">
        <v>911</v>
      </c>
      <c r="F238" s="178" t="s">
        <v>912</v>
      </c>
      <c r="G238" s="179" t="s">
        <v>263</v>
      </c>
      <c r="H238" s="180">
        <v>50</v>
      </c>
      <c r="I238" s="181"/>
      <c r="J238" s="182">
        <f>ROUND(I238*H238,2)</f>
        <v>0</v>
      </c>
      <c r="K238" s="178" t="s">
        <v>143</v>
      </c>
      <c r="L238" s="183"/>
      <c r="M238" s="184" t="s">
        <v>3</v>
      </c>
      <c r="N238" s="185" t="s">
        <v>45</v>
      </c>
      <c r="P238" s="154">
        <f>O238*H238</f>
        <v>0</v>
      </c>
      <c r="Q238" s="154">
        <v>0.005</v>
      </c>
      <c r="R238" s="154">
        <f>Q238*H238</f>
        <v>0.25</v>
      </c>
      <c r="S238" s="154">
        <v>0</v>
      </c>
      <c r="T238" s="155">
        <f>S238*H238</f>
        <v>0</v>
      </c>
      <c r="AR238" s="156" t="s">
        <v>177</v>
      </c>
      <c r="AT238" s="156" t="s">
        <v>230</v>
      </c>
      <c r="AU238" s="156" t="s">
        <v>83</v>
      </c>
      <c r="AY238" s="16" t="s">
        <v>137</v>
      </c>
      <c r="BE238" s="157">
        <f>IF(N238="základní",J238,0)</f>
        <v>0</v>
      </c>
      <c r="BF238" s="157">
        <f>IF(N238="snížená",J238,0)</f>
        <v>0</v>
      </c>
      <c r="BG238" s="157">
        <f>IF(N238="zákl. přenesená",J238,0)</f>
        <v>0</v>
      </c>
      <c r="BH238" s="157">
        <f>IF(N238="sníž. přenesená",J238,0)</f>
        <v>0</v>
      </c>
      <c r="BI238" s="157">
        <f>IF(N238="nulová",J238,0)</f>
        <v>0</v>
      </c>
      <c r="BJ238" s="16" t="s">
        <v>81</v>
      </c>
      <c r="BK238" s="157">
        <f>ROUND(I238*H238,2)</f>
        <v>0</v>
      </c>
      <c r="BL238" s="16" t="s">
        <v>98</v>
      </c>
      <c r="BM238" s="156" t="s">
        <v>913</v>
      </c>
    </row>
    <row r="239" spans="2:65" s="1" customFormat="1" ht="24" customHeight="1">
      <c r="B239" s="144"/>
      <c r="C239" s="176" t="s">
        <v>318</v>
      </c>
      <c r="D239" s="176" t="s">
        <v>230</v>
      </c>
      <c r="E239" s="177" t="s">
        <v>374</v>
      </c>
      <c r="F239" s="178" t="s">
        <v>375</v>
      </c>
      <c r="G239" s="179" t="s">
        <v>263</v>
      </c>
      <c r="H239" s="180">
        <v>50</v>
      </c>
      <c r="I239" s="181"/>
      <c r="J239" s="182">
        <f>ROUND(I239*H239,2)</f>
        <v>0</v>
      </c>
      <c r="K239" s="178" t="s">
        <v>3</v>
      </c>
      <c r="L239" s="183"/>
      <c r="M239" s="184" t="s">
        <v>3</v>
      </c>
      <c r="N239" s="185" t="s">
        <v>45</v>
      </c>
      <c r="P239" s="154">
        <f>O239*H239</f>
        <v>0</v>
      </c>
      <c r="Q239" s="154">
        <v>0.0073</v>
      </c>
      <c r="R239" s="154">
        <f>Q239*H239</f>
        <v>0.365</v>
      </c>
      <c r="S239" s="154">
        <v>0</v>
      </c>
      <c r="T239" s="155">
        <f>S239*H239</f>
        <v>0</v>
      </c>
      <c r="AR239" s="156" t="s">
        <v>177</v>
      </c>
      <c r="AT239" s="156" t="s">
        <v>230</v>
      </c>
      <c r="AU239" s="156" t="s">
        <v>83</v>
      </c>
      <c r="AY239" s="16" t="s">
        <v>137</v>
      </c>
      <c r="BE239" s="157">
        <f>IF(N239="základní",J239,0)</f>
        <v>0</v>
      </c>
      <c r="BF239" s="157">
        <f>IF(N239="snížená",J239,0)</f>
        <v>0</v>
      </c>
      <c r="BG239" s="157">
        <f>IF(N239="zákl. přenesená",J239,0)</f>
        <v>0</v>
      </c>
      <c r="BH239" s="157">
        <f>IF(N239="sníž. přenesená",J239,0)</f>
        <v>0</v>
      </c>
      <c r="BI239" s="157">
        <f>IF(N239="nulová",J239,0)</f>
        <v>0</v>
      </c>
      <c r="BJ239" s="16" t="s">
        <v>81</v>
      </c>
      <c r="BK239" s="157">
        <f>ROUND(I239*H239,2)</f>
        <v>0</v>
      </c>
      <c r="BL239" s="16" t="s">
        <v>98</v>
      </c>
      <c r="BM239" s="156" t="s">
        <v>376</v>
      </c>
    </row>
    <row r="240" spans="2:65" s="1" customFormat="1" ht="24" customHeight="1">
      <c r="B240" s="144"/>
      <c r="C240" s="176" t="s">
        <v>322</v>
      </c>
      <c r="D240" s="176" t="s">
        <v>230</v>
      </c>
      <c r="E240" s="177" t="s">
        <v>914</v>
      </c>
      <c r="F240" s="178" t="s">
        <v>915</v>
      </c>
      <c r="G240" s="179" t="s">
        <v>263</v>
      </c>
      <c r="H240" s="180">
        <v>50</v>
      </c>
      <c r="I240" s="181"/>
      <c r="J240" s="182">
        <f>ROUND(I240*H240,2)</f>
        <v>0</v>
      </c>
      <c r="K240" s="178" t="s">
        <v>143</v>
      </c>
      <c r="L240" s="183"/>
      <c r="M240" s="184" t="s">
        <v>3</v>
      </c>
      <c r="N240" s="185" t="s">
        <v>45</v>
      </c>
      <c r="P240" s="154">
        <f>O240*H240</f>
        <v>0</v>
      </c>
      <c r="Q240" s="154">
        <v>0.0026</v>
      </c>
      <c r="R240" s="154">
        <f>Q240*H240</f>
        <v>0.13</v>
      </c>
      <c r="S240" s="154">
        <v>0</v>
      </c>
      <c r="T240" s="155">
        <f>S240*H240</f>
        <v>0</v>
      </c>
      <c r="AR240" s="156" t="s">
        <v>177</v>
      </c>
      <c r="AT240" s="156" t="s">
        <v>230</v>
      </c>
      <c r="AU240" s="156" t="s">
        <v>83</v>
      </c>
      <c r="AY240" s="16" t="s">
        <v>137</v>
      </c>
      <c r="BE240" s="157">
        <f>IF(N240="základní",J240,0)</f>
        <v>0</v>
      </c>
      <c r="BF240" s="157">
        <f>IF(N240="snížená",J240,0)</f>
        <v>0</v>
      </c>
      <c r="BG240" s="157">
        <f>IF(N240="zákl. přenesená",J240,0)</f>
        <v>0</v>
      </c>
      <c r="BH240" s="157">
        <f>IF(N240="sníž. přenesená",J240,0)</f>
        <v>0</v>
      </c>
      <c r="BI240" s="157">
        <f>IF(N240="nulová",J240,0)</f>
        <v>0</v>
      </c>
      <c r="BJ240" s="16" t="s">
        <v>81</v>
      </c>
      <c r="BK240" s="157">
        <f>ROUND(I240*H240,2)</f>
        <v>0</v>
      </c>
      <c r="BL240" s="16" t="s">
        <v>98</v>
      </c>
      <c r="BM240" s="156" t="s">
        <v>916</v>
      </c>
    </row>
    <row r="241" spans="2:65" s="1" customFormat="1" ht="16.5" customHeight="1">
      <c r="B241" s="144"/>
      <c r="C241" s="176" t="s">
        <v>327</v>
      </c>
      <c r="D241" s="176" t="s">
        <v>230</v>
      </c>
      <c r="E241" s="177" t="s">
        <v>917</v>
      </c>
      <c r="F241" s="178" t="s">
        <v>918</v>
      </c>
      <c r="G241" s="179" t="s">
        <v>263</v>
      </c>
      <c r="H241" s="180">
        <v>50</v>
      </c>
      <c r="I241" s="181"/>
      <c r="J241" s="182">
        <f>ROUND(I241*H241,2)</f>
        <v>0</v>
      </c>
      <c r="K241" s="178" t="s">
        <v>3</v>
      </c>
      <c r="L241" s="183"/>
      <c r="M241" s="184" t="s">
        <v>3</v>
      </c>
      <c r="N241" s="185" t="s">
        <v>45</v>
      </c>
      <c r="P241" s="154">
        <f>O241*H241</f>
        <v>0</v>
      </c>
      <c r="Q241" s="154">
        <v>0.00021</v>
      </c>
      <c r="R241" s="154">
        <f>Q241*H241</f>
        <v>0.0105</v>
      </c>
      <c r="S241" s="154">
        <v>0</v>
      </c>
      <c r="T241" s="155">
        <f>S241*H241</f>
        <v>0</v>
      </c>
      <c r="AR241" s="156" t="s">
        <v>177</v>
      </c>
      <c r="AT241" s="156" t="s">
        <v>230</v>
      </c>
      <c r="AU241" s="156" t="s">
        <v>83</v>
      </c>
      <c r="AY241" s="16" t="s">
        <v>137</v>
      </c>
      <c r="BE241" s="157">
        <f>IF(N241="základní",J241,0)</f>
        <v>0</v>
      </c>
      <c r="BF241" s="157">
        <f>IF(N241="snížená",J241,0)</f>
        <v>0</v>
      </c>
      <c r="BG241" s="157">
        <f>IF(N241="zákl. přenesená",J241,0)</f>
        <v>0</v>
      </c>
      <c r="BH241" s="157">
        <f>IF(N241="sníž. přenesená",J241,0)</f>
        <v>0</v>
      </c>
      <c r="BI241" s="157">
        <f>IF(N241="nulová",J241,0)</f>
        <v>0</v>
      </c>
      <c r="BJ241" s="16" t="s">
        <v>81</v>
      </c>
      <c r="BK241" s="157">
        <f>ROUND(I241*H241,2)</f>
        <v>0</v>
      </c>
      <c r="BL241" s="16" t="s">
        <v>98</v>
      </c>
      <c r="BM241" s="156" t="s">
        <v>919</v>
      </c>
    </row>
    <row r="242" spans="2:65" s="1" customFormat="1" ht="36" customHeight="1">
      <c r="B242" s="144"/>
      <c r="C242" s="145" t="s">
        <v>332</v>
      </c>
      <c r="D242" s="145" t="s">
        <v>139</v>
      </c>
      <c r="E242" s="146" t="s">
        <v>920</v>
      </c>
      <c r="F242" s="147" t="s">
        <v>921</v>
      </c>
      <c r="G242" s="148" t="s">
        <v>263</v>
      </c>
      <c r="H242" s="149">
        <v>50</v>
      </c>
      <c r="I242" s="150"/>
      <c r="J242" s="151">
        <f>ROUND(I242*H242,2)</f>
        <v>0</v>
      </c>
      <c r="K242" s="147" t="s">
        <v>143</v>
      </c>
      <c r="L242" s="31"/>
      <c r="M242" s="152" t="s">
        <v>3</v>
      </c>
      <c r="N242" s="153" t="s">
        <v>45</v>
      </c>
      <c r="P242" s="154">
        <f>O242*H242</f>
        <v>0</v>
      </c>
      <c r="Q242" s="154">
        <v>0</v>
      </c>
      <c r="R242" s="154">
        <f>Q242*H242</f>
        <v>0</v>
      </c>
      <c r="S242" s="154">
        <v>0</v>
      </c>
      <c r="T242" s="155">
        <f>S242*H242</f>
        <v>0</v>
      </c>
      <c r="AR242" s="156" t="s">
        <v>98</v>
      </c>
      <c r="AT242" s="156" t="s">
        <v>139</v>
      </c>
      <c r="AU242" s="156" t="s">
        <v>83</v>
      </c>
      <c r="AY242" s="16" t="s">
        <v>137</v>
      </c>
      <c r="BE242" s="157">
        <f>IF(N242="základní",J242,0)</f>
        <v>0</v>
      </c>
      <c r="BF242" s="157">
        <f>IF(N242="snížená",J242,0)</f>
        <v>0</v>
      </c>
      <c r="BG242" s="157">
        <f>IF(N242="zákl. přenesená",J242,0)</f>
        <v>0</v>
      </c>
      <c r="BH242" s="157">
        <f>IF(N242="sníž. přenesená",J242,0)</f>
        <v>0</v>
      </c>
      <c r="BI242" s="157">
        <f>IF(N242="nulová",J242,0)</f>
        <v>0</v>
      </c>
      <c r="BJ242" s="16" t="s">
        <v>81</v>
      </c>
      <c r="BK242" s="157">
        <f>ROUND(I242*H242,2)</f>
        <v>0</v>
      </c>
      <c r="BL242" s="16" t="s">
        <v>98</v>
      </c>
      <c r="BM242" s="156" t="s">
        <v>922</v>
      </c>
    </row>
    <row r="243" spans="2:47" s="1" customFormat="1" ht="302.25">
      <c r="B243" s="31"/>
      <c r="D243" s="158" t="s">
        <v>145</v>
      </c>
      <c r="F243" s="159" t="s">
        <v>350</v>
      </c>
      <c r="I243" s="92"/>
      <c r="L243" s="31"/>
      <c r="M243" s="160"/>
      <c r="T243" s="52"/>
      <c r="AT243" s="16" t="s">
        <v>145</v>
      </c>
      <c r="AU243" s="16" t="s">
        <v>83</v>
      </c>
    </row>
    <row r="244" spans="2:51" s="12" customFormat="1" ht="12">
      <c r="B244" s="161"/>
      <c r="D244" s="158" t="s">
        <v>147</v>
      </c>
      <c r="E244" s="162" t="s">
        <v>3</v>
      </c>
      <c r="F244" s="163" t="s">
        <v>923</v>
      </c>
      <c r="H244" s="164">
        <v>50</v>
      </c>
      <c r="I244" s="165"/>
      <c r="L244" s="161"/>
      <c r="M244" s="166"/>
      <c r="T244" s="167"/>
      <c r="AT244" s="162" t="s">
        <v>147</v>
      </c>
      <c r="AU244" s="162" t="s">
        <v>83</v>
      </c>
      <c r="AV244" s="12" t="s">
        <v>83</v>
      </c>
      <c r="AW244" s="12" t="s">
        <v>36</v>
      </c>
      <c r="AX244" s="12" t="s">
        <v>81</v>
      </c>
      <c r="AY244" s="162" t="s">
        <v>137</v>
      </c>
    </row>
    <row r="245" spans="2:65" s="1" customFormat="1" ht="16.5" customHeight="1">
      <c r="B245" s="144"/>
      <c r="C245" s="145" t="s">
        <v>337</v>
      </c>
      <c r="D245" s="145" t="s">
        <v>139</v>
      </c>
      <c r="E245" s="146" t="s">
        <v>378</v>
      </c>
      <c r="F245" s="147" t="s">
        <v>379</v>
      </c>
      <c r="G245" s="148" t="s">
        <v>173</v>
      </c>
      <c r="H245" s="149">
        <v>218.8</v>
      </c>
      <c r="I245" s="150"/>
      <c r="J245" s="151">
        <f>ROUND(I245*H245,2)</f>
        <v>0</v>
      </c>
      <c r="K245" s="147" t="s">
        <v>143</v>
      </c>
      <c r="L245" s="31"/>
      <c r="M245" s="152" t="s">
        <v>3</v>
      </c>
      <c r="N245" s="153" t="s">
        <v>45</v>
      </c>
      <c r="P245" s="154">
        <f>O245*H245</f>
        <v>0</v>
      </c>
      <c r="Q245" s="154">
        <v>0</v>
      </c>
      <c r="R245" s="154">
        <f>Q245*H245</f>
        <v>0</v>
      </c>
      <c r="S245" s="154">
        <v>0</v>
      </c>
      <c r="T245" s="155">
        <f>S245*H245</f>
        <v>0</v>
      </c>
      <c r="AR245" s="156" t="s">
        <v>98</v>
      </c>
      <c r="AT245" s="156" t="s">
        <v>139</v>
      </c>
      <c r="AU245" s="156" t="s">
        <v>83</v>
      </c>
      <c r="AY245" s="16" t="s">
        <v>137</v>
      </c>
      <c r="BE245" s="157">
        <f>IF(N245="základní",J245,0)</f>
        <v>0</v>
      </c>
      <c r="BF245" s="157">
        <f>IF(N245="snížená",J245,0)</f>
        <v>0</v>
      </c>
      <c r="BG245" s="157">
        <f>IF(N245="zákl. přenesená",J245,0)</f>
        <v>0</v>
      </c>
      <c r="BH245" s="157">
        <f>IF(N245="sníž. přenesená",J245,0)</f>
        <v>0</v>
      </c>
      <c r="BI245" s="157">
        <f>IF(N245="nulová",J245,0)</f>
        <v>0</v>
      </c>
      <c r="BJ245" s="16" t="s">
        <v>81</v>
      </c>
      <c r="BK245" s="157">
        <f>ROUND(I245*H245,2)</f>
        <v>0</v>
      </c>
      <c r="BL245" s="16" t="s">
        <v>98</v>
      </c>
      <c r="BM245" s="156" t="s">
        <v>380</v>
      </c>
    </row>
    <row r="246" spans="2:47" s="1" customFormat="1" ht="126.75">
      <c r="B246" s="31"/>
      <c r="D246" s="158" t="s">
        <v>145</v>
      </c>
      <c r="F246" s="159" t="s">
        <v>381</v>
      </c>
      <c r="I246" s="92"/>
      <c r="L246" s="31"/>
      <c r="M246" s="160"/>
      <c r="T246" s="52"/>
      <c r="AT246" s="16" t="s">
        <v>145</v>
      </c>
      <c r="AU246" s="16" t="s">
        <v>83</v>
      </c>
    </row>
    <row r="247" spans="2:51" s="12" customFormat="1" ht="12">
      <c r="B247" s="161"/>
      <c r="D247" s="158" t="s">
        <v>147</v>
      </c>
      <c r="E247" s="162" t="s">
        <v>3</v>
      </c>
      <c r="F247" s="163" t="s">
        <v>898</v>
      </c>
      <c r="H247" s="164">
        <v>218.8</v>
      </c>
      <c r="I247" s="165"/>
      <c r="L247" s="161"/>
      <c r="M247" s="166"/>
      <c r="T247" s="167"/>
      <c r="AT247" s="162" t="s">
        <v>147</v>
      </c>
      <c r="AU247" s="162" t="s">
        <v>83</v>
      </c>
      <c r="AV247" s="12" t="s">
        <v>83</v>
      </c>
      <c r="AW247" s="12" t="s">
        <v>36</v>
      </c>
      <c r="AX247" s="12" t="s">
        <v>81</v>
      </c>
      <c r="AY247" s="162" t="s">
        <v>137</v>
      </c>
    </row>
    <row r="248" spans="2:65" s="1" customFormat="1" ht="24" customHeight="1">
      <c r="B248" s="144"/>
      <c r="C248" s="145" t="s">
        <v>342</v>
      </c>
      <c r="D248" s="145" t="s">
        <v>139</v>
      </c>
      <c r="E248" s="146" t="s">
        <v>924</v>
      </c>
      <c r="F248" s="147" t="s">
        <v>925</v>
      </c>
      <c r="G248" s="148" t="s">
        <v>173</v>
      </c>
      <c r="H248" s="149">
        <v>218.8</v>
      </c>
      <c r="I248" s="150"/>
      <c r="J248" s="151">
        <f>ROUND(I248*H248,2)</f>
        <v>0</v>
      </c>
      <c r="K248" s="147" t="s">
        <v>143</v>
      </c>
      <c r="L248" s="31"/>
      <c r="M248" s="152" t="s">
        <v>3</v>
      </c>
      <c r="N248" s="153" t="s">
        <v>45</v>
      </c>
      <c r="P248" s="154">
        <f>O248*H248</f>
        <v>0</v>
      </c>
      <c r="Q248" s="154">
        <v>0</v>
      </c>
      <c r="R248" s="154">
        <f>Q248*H248</f>
        <v>0</v>
      </c>
      <c r="S248" s="154">
        <v>0</v>
      </c>
      <c r="T248" s="155">
        <f>S248*H248</f>
        <v>0</v>
      </c>
      <c r="AR248" s="156" t="s">
        <v>98</v>
      </c>
      <c r="AT248" s="156" t="s">
        <v>139</v>
      </c>
      <c r="AU248" s="156" t="s">
        <v>83</v>
      </c>
      <c r="AY248" s="16" t="s">
        <v>137</v>
      </c>
      <c r="BE248" s="157">
        <f>IF(N248="základní",J248,0)</f>
        <v>0</v>
      </c>
      <c r="BF248" s="157">
        <f>IF(N248="snížená",J248,0)</f>
        <v>0</v>
      </c>
      <c r="BG248" s="157">
        <f>IF(N248="zákl. přenesená",J248,0)</f>
        <v>0</v>
      </c>
      <c r="BH248" s="157">
        <f>IF(N248="sníž. přenesená",J248,0)</f>
        <v>0</v>
      </c>
      <c r="BI248" s="157">
        <f>IF(N248="nulová",J248,0)</f>
        <v>0</v>
      </c>
      <c r="BJ248" s="16" t="s">
        <v>81</v>
      </c>
      <c r="BK248" s="157">
        <f>ROUND(I248*H248,2)</f>
        <v>0</v>
      </c>
      <c r="BL248" s="16" t="s">
        <v>98</v>
      </c>
      <c r="BM248" s="156" t="s">
        <v>385</v>
      </c>
    </row>
    <row r="249" spans="2:47" s="1" customFormat="1" ht="39">
      <c r="B249" s="31"/>
      <c r="D249" s="158" t="s">
        <v>145</v>
      </c>
      <c r="F249" s="159" t="s">
        <v>386</v>
      </c>
      <c r="I249" s="92"/>
      <c r="L249" s="31"/>
      <c r="M249" s="160"/>
      <c r="T249" s="52"/>
      <c r="AT249" s="16" t="s">
        <v>145</v>
      </c>
      <c r="AU249" s="16" t="s">
        <v>83</v>
      </c>
    </row>
    <row r="250" spans="2:51" s="12" customFormat="1" ht="12">
      <c r="B250" s="161"/>
      <c r="D250" s="158" t="s">
        <v>147</v>
      </c>
      <c r="E250" s="162" t="s">
        <v>3</v>
      </c>
      <c r="F250" s="163" t="s">
        <v>898</v>
      </c>
      <c r="H250" s="164">
        <v>218.8</v>
      </c>
      <c r="I250" s="165"/>
      <c r="L250" s="161"/>
      <c r="M250" s="166"/>
      <c r="T250" s="167"/>
      <c r="AT250" s="162" t="s">
        <v>147</v>
      </c>
      <c r="AU250" s="162" t="s">
        <v>83</v>
      </c>
      <c r="AV250" s="12" t="s">
        <v>83</v>
      </c>
      <c r="AW250" s="12" t="s">
        <v>36</v>
      </c>
      <c r="AX250" s="12" t="s">
        <v>81</v>
      </c>
      <c r="AY250" s="162" t="s">
        <v>137</v>
      </c>
    </row>
    <row r="251" spans="2:65" s="1" customFormat="1" ht="16.5" customHeight="1">
      <c r="B251" s="144"/>
      <c r="C251" s="145" t="s">
        <v>346</v>
      </c>
      <c r="D251" s="145" t="s">
        <v>139</v>
      </c>
      <c r="E251" s="146" t="s">
        <v>389</v>
      </c>
      <c r="F251" s="147" t="s">
        <v>390</v>
      </c>
      <c r="G251" s="148" t="s">
        <v>263</v>
      </c>
      <c r="H251" s="149">
        <v>50</v>
      </c>
      <c r="I251" s="150"/>
      <c r="J251" s="151">
        <f>ROUND(I251*H251,2)</f>
        <v>0</v>
      </c>
      <c r="K251" s="147" t="s">
        <v>143</v>
      </c>
      <c r="L251" s="31"/>
      <c r="M251" s="152" t="s">
        <v>3</v>
      </c>
      <c r="N251" s="153" t="s">
        <v>45</v>
      </c>
      <c r="P251" s="154">
        <f>O251*H251</f>
        <v>0</v>
      </c>
      <c r="Q251" s="154">
        <v>0.12303</v>
      </c>
      <c r="R251" s="154">
        <f>Q251*H251</f>
        <v>6.1515</v>
      </c>
      <c r="S251" s="154">
        <v>0</v>
      </c>
      <c r="T251" s="155">
        <f>S251*H251</f>
        <v>0</v>
      </c>
      <c r="AR251" s="156" t="s">
        <v>98</v>
      </c>
      <c r="AT251" s="156" t="s">
        <v>139</v>
      </c>
      <c r="AU251" s="156" t="s">
        <v>83</v>
      </c>
      <c r="AY251" s="16" t="s">
        <v>137</v>
      </c>
      <c r="BE251" s="157">
        <f>IF(N251="základní",J251,0)</f>
        <v>0</v>
      </c>
      <c r="BF251" s="157">
        <f>IF(N251="snížená",J251,0)</f>
        <v>0</v>
      </c>
      <c r="BG251" s="157">
        <f>IF(N251="zákl. přenesená",J251,0)</f>
        <v>0</v>
      </c>
      <c r="BH251" s="157">
        <f>IF(N251="sníž. přenesená",J251,0)</f>
        <v>0</v>
      </c>
      <c r="BI251" s="157">
        <f>IF(N251="nulová",J251,0)</f>
        <v>0</v>
      </c>
      <c r="BJ251" s="16" t="s">
        <v>81</v>
      </c>
      <c r="BK251" s="157">
        <f>ROUND(I251*H251,2)</f>
        <v>0</v>
      </c>
      <c r="BL251" s="16" t="s">
        <v>98</v>
      </c>
      <c r="BM251" s="156" t="s">
        <v>391</v>
      </c>
    </row>
    <row r="252" spans="2:47" s="1" customFormat="1" ht="58.5">
      <c r="B252" s="31"/>
      <c r="D252" s="158" t="s">
        <v>145</v>
      </c>
      <c r="F252" s="159" t="s">
        <v>392</v>
      </c>
      <c r="I252" s="92"/>
      <c r="L252" s="31"/>
      <c r="M252" s="160"/>
      <c r="T252" s="52"/>
      <c r="AT252" s="16" t="s">
        <v>145</v>
      </c>
      <c r="AU252" s="16" t="s">
        <v>83</v>
      </c>
    </row>
    <row r="253" spans="2:51" s="12" customFormat="1" ht="12">
      <c r="B253" s="161"/>
      <c r="D253" s="158" t="s">
        <v>147</v>
      </c>
      <c r="E253" s="162" t="s">
        <v>3</v>
      </c>
      <c r="F253" s="163" t="s">
        <v>907</v>
      </c>
      <c r="H253" s="164">
        <v>50</v>
      </c>
      <c r="I253" s="165"/>
      <c r="L253" s="161"/>
      <c r="M253" s="166"/>
      <c r="T253" s="167"/>
      <c r="AT253" s="162" t="s">
        <v>147</v>
      </c>
      <c r="AU253" s="162" t="s">
        <v>83</v>
      </c>
      <c r="AV253" s="12" t="s">
        <v>83</v>
      </c>
      <c r="AW253" s="12" t="s">
        <v>36</v>
      </c>
      <c r="AX253" s="12" t="s">
        <v>81</v>
      </c>
      <c r="AY253" s="162" t="s">
        <v>137</v>
      </c>
    </row>
    <row r="254" spans="2:65" s="1" customFormat="1" ht="24" customHeight="1">
      <c r="B254" s="144"/>
      <c r="C254" s="176" t="s">
        <v>352</v>
      </c>
      <c r="D254" s="176" t="s">
        <v>230</v>
      </c>
      <c r="E254" s="177" t="s">
        <v>395</v>
      </c>
      <c r="F254" s="178" t="s">
        <v>396</v>
      </c>
      <c r="G254" s="179" t="s">
        <v>263</v>
      </c>
      <c r="H254" s="180">
        <v>50</v>
      </c>
      <c r="I254" s="181"/>
      <c r="J254" s="182">
        <f>ROUND(I254*H254,2)</f>
        <v>0</v>
      </c>
      <c r="K254" s="178" t="s">
        <v>143</v>
      </c>
      <c r="L254" s="183"/>
      <c r="M254" s="184" t="s">
        <v>3</v>
      </c>
      <c r="N254" s="185" t="s">
        <v>45</v>
      </c>
      <c r="P254" s="154">
        <f>O254*H254</f>
        <v>0</v>
      </c>
      <c r="Q254" s="154">
        <v>0.0133</v>
      </c>
      <c r="R254" s="154">
        <f>Q254*H254</f>
        <v>0.6649999999999999</v>
      </c>
      <c r="S254" s="154">
        <v>0</v>
      </c>
      <c r="T254" s="155">
        <f>S254*H254</f>
        <v>0</v>
      </c>
      <c r="AR254" s="156" t="s">
        <v>177</v>
      </c>
      <c r="AT254" s="156" t="s">
        <v>230</v>
      </c>
      <c r="AU254" s="156" t="s">
        <v>83</v>
      </c>
      <c r="AY254" s="16" t="s">
        <v>137</v>
      </c>
      <c r="BE254" s="157">
        <f>IF(N254="základní",J254,0)</f>
        <v>0</v>
      </c>
      <c r="BF254" s="157">
        <f>IF(N254="snížená",J254,0)</f>
        <v>0</v>
      </c>
      <c r="BG254" s="157">
        <f>IF(N254="zákl. přenesená",J254,0)</f>
        <v>0</v>
      </c>
      <c r="BH254" s="157">
        <f>IF(N254="sníž. přenesená",J254,0)</f>
        <v>0</v>
      </c>
      <c r="BI254" s="157">
        <f>IF(N254="nulová",J254,0)</f>
        <v>0</v>
      </c>
      <c r="BJ254" s="16" t="s">
        <v>81</v>
      </c>
      <c r="BK254" s="157">
        <f>ROUND(I254*H254,2)</f>
        <v>0</v>
      </c>
      <c r="BL254" s="16" t="s">
        <v>98</v>
      </c>
      <c r="BM254" s="156" t="s">
        <v>397</v>
      </c>
    </row>
    <row r="255" spans="2:65" s="1" customFormat="1" ht="16.5" customHeight="1">
      <c r="B255" s="144"/>
      <c r="C255" s="145" t="s">
        <v>356</v>
      </c>
      <c r="D255" s="145" t="s">
        <v>139</v>
      </c>
      <c r="E255" s="146" t="s">
        <v>408</v>
      </c>
      <c r="F255" s="147" t="s">
        <v>409</v>
      </c>
      <c r="G255" s="148" t="s">
        <v>173</v>
      </c>
      <c r="H255" s="149">
        <v>218.8</v>
      </c>
      <c r="I255" s="150"/>
      <c r="J255" s="151">
        <f>ROUND(I255*H255,2)</f>
        <v>0</v>
      </c>
      <c r="K255" s="147" t="s">
        <v>143</v>
      </c>
      <c r="L255" s="31"/>
      <c r="M255" s="152" t="s">
        <v>3</v>
      </c>
      <c r="N255" s="153" t="s">
        <v>45</v>
      </c>
      <c r="P255" s="154">
        <f>O255*H255</f>
        <v>0</v>
      </c>
      <c r="Q255" s="154">
        <v>0.00019</v>
      </c>
      <c r="R255" s="154">
        <f>Q255*H255</f>
        <v>0.041572000000000005</v>
      </c>
      <c r="S255" s="154">
        <v>0</v>
      </c>
      <c r="T255" s="155">
        <f>S255*H255</f>
        <v>0</v>
      </c>
      <c r="AR255" s="156" t="s">
        <v>98</v>
      </c>
      <c r="AT255" s="156" t="s">
        <v>139</v>
      </c>
      <c r="AU255" s="156" t="s">
        <v>83</v>
      </c>
      <c r="AY255" s="16" t="s">
        <v>137</v>
      </c>
      <c r="BE255" s="157">
        <f>IF(N255="základní",J255,0)</f>
        <v>0</v>
      </c>
      <c r="BF255" s="157">
        <f>IF(N255="snížená",J255,0)</f>
        <v>0</v>
      </c>
      <c r="BG255" s="157">
        <f>IF(N255="zákl. přenesená",J255,0)</f>
        <v>0</v>
      </c>
      <c r="BH255" s="157">
        <f>IF(N255="sníž. přenesená",J255,0)</f>
        <v>0</v>
      </c>
      <c r="BI255" s="157">
        <f>IF(N255="nulová",J255,0)</f>
        <v>0</v>
      </c>
      <c r="BJ255" s="16" t="s">
        <v>81</v>
      </c>
      <c r="BK255" s="157">
        <f>ROUND(I255*H255,2)</f>
        <v>0</v>
      </c>
      <c r="BL255" s="16" t="s">
        <v>98</v>
      </c>
      <c r="BM255" s="156" t="s">
        <v>410</v>
      </c>
    </row>
    <row r="256" spans="2:51" s="12" customFormat="1" ht="12">
      <c r="B256" s="161"/>
      <c r="D256" s="158" t="s">
        <v>147</v>
      </c>
      <c r="E256" s="162" t="s">
        <v>3</v>
      </c>
      <c r="F256" s="163" t="s">
        <v>898</v>
      </c>
      <c r="H256" s="164">
        <v>218.8</v>
      </c>
      <c r="I256" s="165"/>
      <c r="L256" s="161"/>
      <c r="M256" s="166"/>
      <c r="T256" s="167"/>
      <c r="AT256" s="162" t="s">
        <v>147</v>
      </c>
      <c r="AU256" s="162" t="s">
        <v>83</v>
      </c>
      <c r="AV256" s="12" t="s">
        <v>83</v>
      </c>
      <c r="AW256" s="12" t="s">
        <v>36</v>
      </c>
      <c r="AX256" s="12" t="s">
        <v>81</v>
      </c>
      <c r="AY256" s="162" t="s">
        <v>137</v>
      </c>
    </row>
    <row r="257" spans="2:65" s="1" customFormat="1" ht="16.5" customHeight="1">
      <c r="B257" s="144"/>
      <c r="C257" s="145" t="s">
        <v>361</v>
      </c>
      <c r="D257" s="145" t="s">
        <v>139</v>
      </c>
      <c r="E257" s="146" t="s">
        <v>412</v>
      </c>
      <c r="F257" s="147" t="s">
        <v>413</v>
      </c>
      <c r="G257" s="148" t="s">
        <v>173</v>
      </c>
      <c r="H257" s="149">
        <v>218.8</v>
      </c>
      <c r="I257" s="150"/>
      <c r="J257" s="151">
        <f>ROUND(I257*H257,2)</f>
        <v>0</v>
      </c>
      <c r="K257" s="147" t="s">
        <v>143</v>
      </c>
      <c r="L257" s="31"/>
      <c r="M257" s="152" t="s">
        <v>3</v>
      </c>
      <c r="N257" s="153" t="s">
        <v>45</v>
      </c>
      <c r="P257" s="154">
        <f>O257*H257</f>
        <v>0</v>
      </c>
      <c r="Q257" s="154">
        <v>9E-05</v>
      </c>
      <c r="R257" s="154">
        <f>Q257*H257</f>
        <v>0.019692</v>
      </c>
      <c r="S257" s="154">
        <v>0</v>
      </c>
      <c r="T257" s="155">
        <f>S257*H257</f>
        <v>0</v>
      </c>
      <c r="AR257" s="156" t="s">
        <v>98</v>
      </c>
      <c r="AT257" s="156" t="s">
        <v>139</v>
      </c>
      <c r="AU257" s="156" t="s">
        <v>83</v>
      </c>
      <c r="AY257" s="16" t="s">
        <v>137</v>
      </c>
      <c r="BE257" s="157">
        <f>IF(N257="základní",J257,0)</f>
        <v>0</v>
      </c>
      <c r="BF257" s="157">
        <f>IF(N257="snížená",J257,0)</f>
        <v>0</v>
      </c>
      <c r="BG257" s="157">
        <f>IF(N257="zákl. přenesená",J257,0)</f>
        <v>0</v>
      </c>
      <c r="BH257" s="157">
        <f>IF(N257="sníž. přenesená",J257,0)</f>
        <v>0</v>
      </c>
      <c r="BI257" s="157">
        <f>IF(N257="nulová",J257,0)</f>
        <v>0</v>
      </c>
      <c r="BJ257" s="16" t="s">
        <v>81</v>
      </c>
      <c r="BK257" s="157">
        <f>ROUND(I257*H257,2)</f>
        <v>0</v>
      </c>
      <c r="BL257" s="16" t="s">
        <v>98</v>
      </c>
      <c r="BM257" s="156" t="s">
        <v>414</v>
      </c>
    </row>
    <row r="258" spans="2:51" s="12" customFormat="1" ht="12">
      <c r="B258" s="161"/>
      <c r="D258" s="158" t="s">
        <v>147</v>
      </c>
      <c r="E258" s="162" t="s">
        <v>3</v>
      </c>
      <c r="F258" s="163" t="s">
        <v>898</v>
      </c>
      <c r="H258" s="164">
        <v>218.8</v>
      </c>
      <c r="I258" s="165"/>
      <c r="L258" s="161"/>
      <c r="M258" s="166"/>
      <c r="T258" s="167"/>
      <c r="AT258" s="162" t="s">
        <v>147</v>
      </c>
      <c r="AU258" s="162" t="s">
        <v>83</v>
      </c>
      <c r="AV258" s="12" t="s">
        <v>83</v>
      </c>
      <c r="AW258" s="12" t="s">
        <v>36</v>
      </c>
      <c r="AX258" s="12" t="s">
        <v>81</v>
      </c>
      <c r="AY258" s="162" t="s">
        <v>137</v>
      </c>
    </row>
    <row r="259" spans="2:63" s="11" customFormat="1" ht="22.9" customHeight="1">
      <c r="B259" s="132"/>
      <c r="D259" s="133" t="s">
        <v>73</v>
      </c>
      <c r="E259" s="142" t="s">
        <v>184</v>
      </c>
      <c r="F259" s="142" t="s">
        <v>588</v>
      </c>
      <c r="I259" s="135"/>
      <c r="J259" s="143">
        <f>BK259</f>
        <v>0</v>
      </c>
      <c r="L259" s="132"/>
      <c r="M259" s="137"/>
      <c r="P259" s="138">
        <f>SUM(P260:P279)</f>
        <v>0</v>
      </c>
      <c r="R259" s="138">
        <f>SUM(R260:R279)</f>
        <v>10.0040444</v>
      </c>
      <c r="T259" s="139">
        <f>SUM(T260:T279)</f>
        <v>0</v>
      </c>
      <c r="AR259" s="133" t="s">
        <v>81</v>
      </c>
      <c r="AT259" s="140" t="s">
        <v>73</v>
      </c>
      <c r="AU259" s="140" t="s">
        <v>81</v>
      </c>
      <c r="AY259" s="133" t="s">
        <v>137</v>
      </c>
      <c r="BK259" s="141">
        <f>SUM(BK260:BK279)</f>
        <v>0</v>
      </c>
    </row>
    <row r="260" spans="2:65" s="1" customFormat="1" ht="48" customHeight="1">
      <c r="B260" s="144"/>
      <c r="C260" s="145" t="s">
        <v>365</v>
      </c>
      <c r="D260" s="145" t="s">
        <v>139</v>
      </c>
      <c r="E260" s="146" t="s">
        <v>824</v>
      </c>
      <c r="F260" s="147" t="s">
        <v>825</v>
      </c>
      <c r="G260" s="148" t="s">
        <v>173</v>
      </c>
      <c r="H260" s="149">
        <v>32</v>
      </c>
      <c r="I260" s="150"/>
      <c r="J260" s="151">
        <f>ROUND(I260*H260,2)</f>
        <v>0</v>
      </c>
      <c r="K260" s="147" t="s">
        <v>143</v>
      </c>
      <c r="L260" s="31"/>
      <c r="M260" s="152" t="s">
        <v>3</v>
      </c>
      <c r="N260" s="153" t="s">
        <v>45</v>
      </c>
      <c r="P260" s="154">
        <f>O260*H260</f>
        <v>0</v>
      </c>
      <c r="Q260" s="154">
        <v>0.1295</v>
      </c>
      <c r="R260" s="154">
        <f>Q260*H260</f>
        <v>4.144</v>
      </c>
      <c r="S260" s="154">
        <v>0</v>
      </c>
      <c r="T260" s="155">
        <f>S260*H260</f>
        <v>0</v>
      </c>
      <c r="AR260" s="156" t="s">
        <v>98</v>
      </c>
      <c r="AT260" s="156" t="s">
        <v>139</v>
      </c>
      <c r="AU260" s="156" t="s">
        <v>83</v>
      </c>
      <c r="AY260" s="16" t="s">
        <v>137</v>
      </c>
      <c r="BE260" s="157">
        <f>IF(N260="základní",J260,0)</f>
        <v>0</v>
      </c>
      <c r="BF260" s="157">
        <f>IF(N260="snížená",J260,0)</f>
        <v>0</v>
      </c>
      <c r="BG260" s="157">
        <f>IF(N260="zákl. přenesená",J260,0)</f>
        <v>0</v>
      </c>
      <c r="BH260" s="157">
        <f>IF(N260="sníž. přenesená",J260,0)</f>
        <v>0</v>
      </c>
      <c r="BI260" s="157">
        <f>IF(N260="nulová",J260,0)</f>
        <v>0</v>
      </c>
      <c r="BJ260" s="16" t="s">
        <v>81</v>
      </c>
      <c r="BK260" s="157">
        <f>ROUND(I260*H260,2)</f>
        <v>0</v>
      </c>
      <c r="BL260" s="16" t="s">
        <v>98</v>
      </c>
      <c r="BM260" s="156" t="s">
        <v>926</v>
      </c>
    </row>
    <row r="261" spans="2:47" s="1" customFormat="1" ht="136.5">
      <c r="B261" s="31"/>
      <c r="D261" s="158" t="s">
        <v>145</v>
      </c>
      <c r="F261" s="159" t="s">
        <v>827</v>
      </c>
      <c r="I261" s="92"/>
      <c r="L261" s="31"/>
      <c r="M261" s="160"/>
      <c r="T261" s="52"/>
      <c r="AT261" s="16" t="s">
        <v>145</v>
      </c>
      <c r="AU261" s="16" t="s">
        <v>83</v>
      </c>
    </row>
    <row r="262" spans="2:51" s="12" customFormat="1" ht="12">
      <c r="B262" s="161"/>
      <c r="D262" s="158" t="s">
        <v>147</v>
      </c>
      <c r="E262" s="162" t="s">
        <v>3</v>
      </c>
      <c r="F262" s="163" t="s">
        <v>872</v>
      </c>
      <c r="H262" s="164">
        <v>32</v>
      </c>
      <c r="I262" s="165"/>
      <c r="L262" s="161"/>
      <c r="M262" s="166"/>
      <c r="T262" s="167"/>
      <c r="AT262" s="162" t="s">
        <v>147</v>
      </c>
      <c r="AU262" s="162" t="s">
        <v>83</v>
      </c>
      <c r="AV262" s="12" t="s">
        <v>83</v>
      </c>
      <c r="AW262" s="12" t="s">
        <v>36</v>
      </c>
      <c r="AX262" s="12" t="s">
        <v>81</v>
      </c>
      <c r="AY262" s="162" t="s">
        <v>137</v>
      </c>
    </row>
    <row r="263" spans="2:65" s="1" customFormat="1" ht="24" customHeight="1">
      <c r="B263" s="144"/>
      <c r="C263" s="145" t="s">
        <v>369</v>
      </c>
      <c r="D263" s="145" t="s">
        <v>139</v>
      </c>
      <c r="E263" s="146" t="s">
        <v>828</v>
      </c>
      <c r="F263" s="147" t="s">
        <v>829</v>
      </c>
      <c r="G263" s="148" t="s">
        <v>142</v>
      </c>
      <c r="H263" s="149">
        <v>2.56</v>
      </c>
      <c r="I263" s="150"/>
      <c r="J263" s="151">
        <f>ROUND(I263*H263,2)</f>
        <v>0</v>
      </c>
      <c r="K263" s="147" t="s">
        <v>143</v>
      </c>
      <c r="L263" s="31"/>
      <c r="M263" s="152" t="s">
        <v>3</v>
      </c>
      <c r="N263" s="153" t="s">
        <v>45</v>
      </c>
      <c r="P263" s="154">
        <f>O263*H263</f>
        <v>0</v>
      </c>
      <c r="Q263" s="154">
        <v>2.25634</v>
      </c>
      <c r="R263" s="154">
        <f>Q263*H263</f>
        <v>5.776230399999999</v>
      </c>
      <c r="S263" s="154">
        <v>0</v>
      </c>
      <c r="T263" s="155">
        <f>S263*H263</f>
        <v>0</v>
      </c>
      <c r="AR263" s="156" t="s">
        <v>98</v>
      </c>
      <c r="AT263" s="156" t="s">
        <v>139</v>
      </c>
      <c r="AU263" s="156" t="s">
        <v>83</v>
      </c>
      <c r="AY263" s="16" t="s">
        <v>137</v>
      </c>
      <c r="BE263" s="157">
        <f>IF(N263="základní",J263,0)</f>
        <v>0</v>
      </c>
      <c r="BF263" s="157">
        <f>IF(N263="snížená",J263,0)</f>
        <v>0</v>
      </c>
      <c r="BG263" s="157">
        <f>IF(N263="zákl. přenesená",J263,0)</f>
        <v>0</v>
      </c>
      <c r="BH263" s="157">
        <f>IF(N263="sníž. přenesená",J263,0)</f>
        <v>0</v>
      </c>
      <c r="BI263" s="157">
        <f>IF(N263="nulová",J263,0)</f>
        <v>0</v>
      </c>
      <c r="BJ263" s="16" t="s">
        <v>81</v>
      </c>
      <c r="BK263" s="157">
        <f>ROUND(I263*H263,2)</f>
        <v>0</v>
      </c>
      <c r="BL263" s="16" t="s">
        <v>98</v>
      </c>
      <c r="BM263" s="156" t="s">
        <v>927</v>
      </c>
    </row>
    <row r="264" spans="2:51" s="12" customFormat="1" ht="12">
      <c r="B264" s="161"/>
      <c r="D264" s="158" t="s">
        <v>147</v>
      </c>
      <c r="E264" s="162" t="s">
        <v>3</v>
      </c>
      <c r="F264" s="163" t="s">
        <v>928</v>
      </c>
      <c r="H264" s="164">
        <v>2.56</v>
      </c>
      <c r="I264" s="165"/>
      <c r="L264" s="161"/>
      <c r="M264" s="166"/>
      <c r="T264" s="167"/>
      <c r="AT264" s="162" t="s">
        <v>147</v>
      </c>
      <c r="AU264" s="162" t="s">
        <v>83</v>
      </c>
      <c r="AV264" s="12" t="s">
        <v>83</v>
      </c>
      <c r="AW264" s="12" t="s">
        <v>36</v>
      </c>
      <c r="AX264" s="12" t="s">
        <v>81</v>
      </c>
      <c r="AY264" s="162" t="s">
        <v>137</v>
      </c>
    </row>
    <row r="265" spans="2:65" s="1" customFormat="1" ht="60" customHeight="1">
      <c r="B265" s="144"/>
      <c r="C265" s="145" t="s">
        <v>373</v>
      </c>
      <c r="D265" s="145" t="s">
        <v>139</v>
      </c>
      <c r="E265" s="146" t="s">
        <v>590</v>
      </c>
      <c r="F265" s="147" t="s">
        <v>591</v>
      </c>
      <c r="G265" s="148" t="s">
        <v>173</v>
      </c>
      <c r="H265" s="149">
        <v>137.4</v>
      </c>
      <c r="I265" s="150"/>
      <c r="J265" s="151">
        <f>ROUND(I265*H265,2)</f>
        <v>0</v>
      </c>
      <c r="K265" s="147" t="s">
        <v>143</v>
      </c>
      <c r="L265" s="31"/>
      <c r="M265" s="152" t="s">
        <v>3</v>
      </c>
      <c r="N265" s="153" t="s">
        <v>45</v>
      </c>
      <c r="P265" s="154">
        <f>O265*H265</f>
        <v>0</v>
      </c>
      <c r="Q265" s="154">
        <v>0.00061</v>
      </c>
      <c r="R265" s="154">
        <f>Q265*H265</f>
        <v>0.083814</v>
      </c>
      <c r="S265" s="154">
        <v>0</v>
      </c>
      <c r="T265" s="155">
        <f>S265*H265</f>
        <v>0</v>
      </c>
      <c r="AR265" s="156" t="s">
        <v>98</v>
      </c>
      <c r="AT265" s="156" t="s">
        <v>139</v>
      </c>
      <c r="AU265" s="156" t="s">
        <v>83</v>
      </c>
      <c r="AY265" s="16" t="s">
        <v>137</v>
      </c>
      <c r="BE265" s="157">
        <f>IF(N265="základní",J265,0)</f>
        <v>0</v>
      </c>
      <c r="BF265" s="157">
        <f>IF(N265="snížená",J265,0)</f>
        <v>0</v>
      </c>
      <c r="BG265" s="157">
        <f>IF(N265="zákl. přenesená",J265,0)</f>
        <v>0</v>
      </c>
      <c r="BH265" s="157">
        <f>IF(N265="sníž. přenesená",J265,0)</f>
        <v>0</v>
      </c>
      <c r="BI265" s="157">
        <f>IF(N265="nulová",J265,0)</f>
        <v>0</v>
      </c>
      <c r="BJ265" s="16" t="s">
        <v>81</v>
      </c>
      <c r="BK265" s="157">
        <f>ROUND(I265*H265,2)</f>
        <v>0</v>
      </c>
      <c r="BL265" s="16" t="s">
        <v>98</v>
      </c>
      <c r="BM265" s="156" t="s">
        <v>592</v>
      </c>
    </row>
    <row r="266" spans="2:47" s="1" customFormat="1" ht="39">
      <c r="B266" s="31"/>
      <c r="D266" s="158" t="s">
        <v>145</v>
      </c>
      <c r="F266" s="159" t="s">
        <v>593</v>
      </c>
      <c r="I266" s="92"/>
      <c r="L266" s="31"/>
      <c r="M266" s="160"/>
      <c r="T266" s="52"/>
      <c r="AT266" s="16" t="s">
        <v>145</v>
      </c>
      <c r="AU266" s="16" t="s">
        <v>83</v>
      </c>
    </row>
    <row r="267" spans="2:51" s="12" customFormat="1" ht="22.5">
      <c r="B267" s="161"/>
      <c r="D267" s="158" t="s">
        <v>147</v>
      </c>
      <c r="E267" s="162" t="s">
        <v>3</v>
      </c>
      <c r="F267" s="163" t="s">
        <v>929</v>
      </c>
      <c r="H267" s="164">
        <v>137.4</v>
      </c>
      <c r="I267" s="165"/>
      <c r="L267" s="161"/>
      <c r="M267" s="166"/>
      <c r="T267" s="167"/>
      <c r="AT267" s="162" t="s">
        <v>147</v>
      </c>
      <c r="AU267" s="162" t="s">
        <v>83</v>
      </c>
      <c r="AV267" s="12" t="s">
        <v>83</v>
      </c>
      <c r="AW267" s="12" t="s">
        <v>36</v>
      </c>
      <c r="AX267" s="12" t="s">
        <v>81</v>
      </c>
      <c r="AY267" s="162" t="s">
        <v>137</v>
      </c>
    </row>
    <row r="268" spans="2:65" s="1" customFormat="1" ht="24" customHeight="1">
      <c r="B268" s="144"/>
      <c r="C268" s="145" t="s">
        <v>377</v>
      </c>
      <c r="D268" s="145" t="s">
        <v>139</v>
      </c>
      <c r="E268" s="146" t="s">
        <v>596</v>
      </c>
      <c r="F268" s="147" t="s">
        <v>597</v>
      </c>
      <c r="G268" s="148" t="s">
        <v>173</v>
      </c>
      <c r="H268" s="149">
        <v>137.4</v>
      </c>
      <c r="I268" s="150"/>
      <c r="J268" s="151">
        <f>ROUND(I268*H268,2)</f>
        <v>0</v>
      </c>
      <c r="K268" s="147" t="s">
        <v>143</v>
      </c>
      <c r="L268" s="31"/>
      <c r="M268" s="152" t="s">
        <v>3</v>
      </c>
      <c r="N268" s="153" t="s">
        <v>45</v>
      </c>
      <c r="P268" s="154">
        <f>O268*H268</f>
        <v>0</v>
      </c>
      <c r="Q268" s="154">
        <v>0</v>
      </c>
      <c r="R268" s="154">
        <f>Q268*H268</f>
        <v>0</v>
      </c>
      <c r="S268" s="154">
        <v>0</v>
      </c>
      <c r="T268" s="155">
        <f>S268*H268</f>
        <v>0</v>
      </c>
      <c r="AR268" s="156" t="s">
        <v>98</v>
      </c>
      <c r="AT268" s="156" t="s">
        <v>139</v>
      </c>
      <c r="AU268" s="156" t="s">
        <v>83</v>
      </c>
      <c r="AY268" s="16" t="s">
        <v>137</v>
      </c>
      <c r="BE268" s="157">
        <f>IF(N268="základní",J268,0)</f>
        <v>0</v>
      </c>
      <c r="BF268" s="157">
        <f>IF(N268="snížená",J268,0)</f>
        <v>0</v>
      </c>
      <c r="BG268" s="157">
        <f>IF(N268="zákl. přenesená",J268,0)</f>
        <v>0</v>
      </c>
      <c r="BH268" s="157">
        <f>IF(N268="sníž. přenesená",J268,0)</f>
        <v>0</v>
      </c>
      <c r="BI268" s="157">
        <f>IF(N268="nulová",J268,0)</f>
        <v>0</v>
      </c>
      <c r="BJ268" s="16" t="s">
        <v>81</v>
      </c>
      <c r="BK268" s="157">
        <f>ROUND(I268*H268,2)</f>
        <v>0</v>
      </c>
      <c r="BL268" s="16" t="s">
        <v>98</v>
      </c>
      <c r="BM268" s="156" t="s">
        <v>598</v>
      </c>
    </row>
    <row r="269" spans="2:47" s="1" customFormat="1" ht="29.25">
      <c r="B269" s="31"/>
      <c r="D269" s="158" t="s">
        <v>145</v>
      </c>
      <c r="F269" s="159" t="s">
        <v>599</v>
      </c>
      <c r="I269" s="92"/>
      <c r="L269" s="31"/>
      <c r="M269" s="160"/>
      <c r="T269" s="52"/>
      <c r="AT269" s="16" t="s">
        <v>145</v>
      </c>
      <c r="AU269" s="16" t="s">
        <v>83</v>
      </c>
    </row>
    <row r="270" spans="2:51" s="12" customFormat="1" ht="22.5">
      <c r="B270" s="161"/>
      <c r="D270" s="158" t="s">
        <v>147</v>
      </c>
      <c r="E270" s="162" t="s">
        <v>3</v>
      </c>
      <c r="F270" s="163" t="s">
        <v>929</v>
      </c>
      <c r="H270" s="164">
        <v>137.4</v>
      </c>
      <c r="I270" s="165"/>
      <c r="L270" s="161"/>
      <c r="M270" s="166"/>
      <c r="T270" s="167"/>
      <c r="AT270" s="162" t="s">
        <v>147</v>
      </c>
      <c r="AU270" s="162" t="s">
        <v>83</v>
      </c>
      <c r="AV270" s="12" t="s">
        <v>83</v>
      </c>
      <c r="AW270" s="12" t="s">
        <v>36</v>
      </c>
      <c r="AX270" s="12" t="s">
        <v>81</v>
      </c>
      <c r="AY270" s="162" t="s">
        <v>137</v>
      </c>
    </row>
    <row r="271" spans="2:65" s="1" customFormat="1" ht="84" customHeight="1">
      <c r="B271" s="144"/>
      <c r="C271" s="145" t="s">
        <v>382</v>
      </c>
      <c r="D271" s="145" t="s">
        <v>139</v>
      </c>
      <c r="E271" s="146" t="s">
        <v>833</v>
      </c>
      <c r="F271" s="147" t="s">
        <v>834</v>
      </c>
      <c r="G271" s="148" t="s">
        <v>173</v>
      </c>
      <c r="H271" s="149">
        <v>16</v>
      </c>
      <c r="I271" s="150"/>
      <c r="J271" s="151">
        <f>ROUND(I271*H271,2)</f>
        <v>0</v>
      </c>
      <c r="K271" s="147" t="s">
        <v>143</v>
      </c>
      <c r="L271" s="31"/>
      <c r="M271" s="152" t="s">
        <v>3</v>
      </c>
      <c r="N271" s="153" t="s">
        <v>45</v>
      </c>
      <c r="P271" s="154">
        <f>O271*H271</f>
        <v>0</v>
      </c>
      <c r="Q271" s="154">
        <v>0</v>
      </c>
      <c r="R271" s="154">
        <f>Q271*H271</f>
        <v>0</v>
      </c>
      <c r="S271" s="154">
        <v>0</v>
      </c>
      <c r="T271" s="155">
        <f>S271*H271</f>
        <v>0</v>
      </c>
      <c r="AR271" s="156" t="s">
        <v>98</v>
      </c>
      <c r="AT271" s="156" t="s">
        <v>139</v>
      </c>
      <c r="AU271" s="156" t="s">
        <v>83</v>
      </c>
      <c r="AY271" s="16" t="s">
        <v>137</v>
      </c>
      <c r="BE271" s="157">
        <f>IF(N271="základní",J271,0)</f>
        <v>0</v>
      </c>
      <c r="BF271" s="157">
        <f>IF(N271="snížená",J271,0)</f>
        <v>0</v>
      </c>
      <c r="BG271" s="157">
        <f>IF(N271="zákl. přenesená",J271,0)</f>
        <v>0</v>
      </c>
      <c r="BH271" s="157">
        <f>IF(N271="sníž. přenesená",J271,0)</f>
        <v>0</v>
      </c>
      <c r="BI271" s="157">
        <f>IF(N271="nulová",J271,0)</f>
        <v>0</v>
      </c>
      <c r="BJ271" s="16" t="s">
        <v>81</v>
      </c>
      <c r="BK271" s="157">
        <f>ROUND(I271*H271,2)</f>
        <v>0</v>
      </c>
      <c r="BL271" s="16" t="s">
        <v>98</v>
      </c>
      <c r="BM271" s="156" t="s">
        <v>930</v>
      </c>
    </row>
    <row r="272" spans="2:47" s="1" customFormat="1" ht="107.25">
      <c r="B272" s="31"/>
      <c r="D272" s="158" t="s">
        <v>145</v>
      </c>
      <c r="F272" s="159" t="s">
        <v>604</v>
      </c>
      <c r="I272" s="92"/>
      <c r="L272" s="31"/>
      <c r="M272" s="160"/>
      <c r="T272" s="52"/>
      <c r="AT272" s="16" t="s">
        <v>145</v>
      </c>
      <c r="AU272" s="16" t="s">
        <v>83</v>
      </c>
    </row>
    <row r="273" spans="2:51" s="12" customFormat="1" ht="12">
      <c r="B273" s="161"/>
      <c r="D273" s="158" t="s">
        <v>147</v>
      </c>
      <c r="E273" s="162" t="s">
        <v>3</v>
      </c>
      <c r="F273" s="163" t="s">
        <v>931</v>
      </c>
      <c r="H273" s="164">
        <v>16</v>
      </c>
      <c r="I273" s="165"/>
      <c r="L273" s="161"/>
      <c r="M273" s="166"/>
      <c r="T273" s="167"/>
      <c r="AT273" s="162" t="s">
        <v>147</v>
      </c>
      <c r="AU273" s="162" t="s">
        <v>83</v>
      </c>
      <c r="AV273" s="12" t="s">
        <v>83</v>
      </c>
      <c r="AW273" s="12" t="s">
        <v>36</v>
      </c>
      <c r="AX273" s="12" t="s">
        <v>81</v>
      </c>
      <c r="AY273" s="162" t="s">
        <v>137</v>
      </c>
    </row>
    <row r="274" spans="2:65" s="1" customFormat="1" ht="72" customHeight="1">
      <c r="B274" s="144"/>
      <c r="C274" s="145" t="s">
        <v>388</v>
      </c>
      <c r="D274" s="145" t="s">
        <v>139</v>
      </c>
      <c r="E274" s="146" t="s">
        <v>932</v>
      </c>
      <c r="F274" s="147" t="s">
        <v>933</v>
      </c>
      <c r="G274" s="148" t="s">
        <v>173</v>
      </c>
      <c r="H274" s="149">
        <v>16</v>
      </c>
      <c r="I274" s="150"/>
      <c r="J274" s="151">
        <f>ROUND(I274*H274,2)</f>
        <v>0</v>
      </c>
      <c r="K274" s="147" t="s">
        <v>143</v>
      </c>
      <c r="L274" s="31"/>
      <c r="M274" s="152" t="s">
        <v>3</v>
      </c>
      <c r="N274" s="153" t="s">
        <v>45</v>
      </c>
      <c r="P274" s="154">
        <f>O274*H274</f>
        <v>0</v>
      </c>
      <c r="Q274" s="154">
        <v>0</v>
      </c>
      <c r="R274" s="154">
        <f>Q274*H274</f>
        <v>0</v>
      </c>
      <c r="S274" s="154">
        <v>0</v>
      </c>
      <c r="T274" s="155">
        <f>S274*H274</f>
        <v>0</v>
      </c>
      <c r="AR274" s="156" t="s">
        <v>98</v>
      </c>
      <c r="AT274" s="156" t="s">
        <v>139</v>
      </c>
      <c r="AU274" s="156" t="s">
        <v>83</v>
      </c>
      <c r="AY274" s="16" t="s">
        <v>137</v>
      </c>
      <c r="BE274" s="157">
        <f>IF(N274="základní",J274,0)</f>
        <v>0</v>
      </c>
      <c r="BF274" s="157">
        <f>IF(N274="snížená",J274,0)</f>
        <v>0</v>
      </c>
      <c r="BG274" s="157">
        <f>IF(N274="zákl. přenesená",J274,0)</f>
        <v>0</v>
      </c>
      <c r="BH274" s="157">
        <f>IF(N274="sníž. přenesená",J274,0)</f>
        <v>0</v>
      </c>
      <c r="BI274" s="157">
        <f>IF(N274="nulová",J274,0)</f>
        <v>0</v>
      </c>
      <c r="BJ274" s="16" t="s">
        <v>81</v>
      </c>
      <c r="BK274" s="157">
        <f>ROUND(I274*H274,2)</f>
        <v>0</v>
      </c>
      <c r="BL274" s="16" t="s">
        <v>98</v>
      </c>
      <c r="BM274" s="156" t="s">
        <v>934</v>
      </c>
    </row>
    <row r="275" spans="2:47" s="1" customFormat="1" ht="107.25">
      <c r="B275" s="31"/>
      <c r="D275" s="158" t="s">
        <v>145</v>
      </c>
      <c r="F275" s="159" t="s">
        <v>604</v>
      </c>
      <c r="I275" s="92"/>
      <c r="L275" s="31"/>
      <c r="M275" s="160"/>
      <c r="T275" s="52"/>
      <c r="AT275" s="16" t="s">
        <v>145</v>
      </c>
      <c r="AU275" s="16" t="s">
        <v>83</v>
      </c>
    </row>
    <row r="276" spans="2:51" s="12" customFormat="1" ht="12">
      <c r="B276" s="161"/>
      <c r="D276" s="158" t="s">
        <v>147</v>
      </c>
      <c r="E276" s="162" t="s">
        <v>3</v>
      </c>
      <c r="F276" s="163" t="s">
        <v>931</v>
      </c>
      <c r="H276" s="164">
        <v>16</v>
      </c>
      <c r="I276" s="165"/>
      <c r="L276" s="161"/>
      <c r="M276" s="166"/>
      <c r="T276" s="167"/>
      <c r="AT276" s="162" t="s">
        <v>147</v>
      </c>
      <c r="AU276" s="162" t="s">
        <v>83</v>
      </c>
      <c r="AV276" s="12" t="s">
        <v>83</v>
      </c>
      <c r="AW276" s="12" t="s">
        <v>36</v>
      </c>
      <c r="AX276" s="12" t="s">
        <v>81</v>
      </c>
      <c r="AY276" s="162" t="s">
        <v>137</v>
      </c>
    </row>
    <row r="277" spans="2:65" s="1" customFormat="1" ht="72" customHeight="1">
      <c r="B277" s="144"/>
      <c r="C277" s="145" t="s">
        <v>394</v>
      </c>
      <c r="D277" s="145" t="s">
        <v>139</v>
      </c>
      <c r="E277" s="146" t="s">
        <v>601</v>
      </c>
      <c r="F277" s="147" t="s">
        <v>602</v>
      </c>
      <c r="G277" s="148" t="s">
        <v>180</v>
      </c>
      <c r="H277" s="149">
        <v>17</v>
      </c>
      <c r="I277" s="150"/>
      <c r="J277" s="151">
        <f>ROUND(I277*H277,2)</f>
        <v>0</v>
      </c>
      <c r="K277" s="147" t="s">
        <v>143</v>
      </c>
      <c r="L277" s="31"/>
      <c r="M277" s="152" t="s">
        <v>3</v>
      </c>
      <c r="N277" s="153" t="s">
        <v>45</v>
      </c>
      <c r="P277" s="154">
        <f>O277*H277</f>
        <v>0</v>
      </c>
      <c r="Q277" s="154">
        <v>0</v>
      </c>
      <c r="R277" s="154">
        <f>Q277*H277</f>
        <v>0</v>
      </c>
      <c r="S277" s="154">
        <v>0</v>
      </c>
      <c r="T277" s="155">
        <f>S277*H277</f>
        <v>0</v>
      </c>
      <c r="AR277" s="156" t="s">
        <v>98</v>
      </c>
      <c r="AT277" s="156" t="s">
        <v>139</v>
      </c>
      <c r="AU277" s="156" t="s">
        <v>83</v>
      </c>
      <c r="AY277" s="16" t="s">
        <v>137</v>
      </c>
      <c r="BE277" s="157">
        <f>IF(N277="základní",J277,0)</f>
        <v>0</v>
      </c>
      <c r="BF277" s="157">
        <f>IF(N277="snížená",J277,0)</f>
        <v>0</v>
      </c>
      <c r="BG277" s="157">
        <f>IF(N277="zákl. přenesená",J277,0)</f>
        <v>0</v>
      </c>
      <c r="BH277" s="157">
        <f>IF(N277="sníž. přenesená",J277,0)</f>
        <v>0</v>
      </c>
      <c r="BI277" s="157">
        <f>IF(N277="nulová",J277,0)</f>
        <v>0</v>
      </c>
      <c r="BJ277" s="16" t="s">
        <v>81</v>
      </c>
      <c r="BK277" s="157">
        <f>ROUND(I277*H277,2)</f>
        <v>0</v>
      </c>
      <c r="BL277" s="16" t="s">
        <v>98</v>
      </c>
      <c r="BM277" s="156" t="s">
        <v>603</v>
      </c>
    </row>
    <row r="278" spans="2:47" s="1" customFormat="1" ht="107.25">
      <c r="B278" s="31"/>
      <c r="D278" s="158" t="s">
        <v>145</v>
      </c>
      <c r="F278" s="159" t="s">
        <v>604</v>
      </c>
      <c r="I278" s="92"/>
      <c r="L278" s="31"/>
      <c r="M278" s="160"/>
      <c r="T278" s="52"/>
      <c r="AT278" s="16" t="s">
        <v>145</v>
      </c>
      <c r="AU278" s="16" t="s">
        <v>83</v>
      </c>
    </row>
    <row r="279" spans="2:51" s="12" customFormat="1" ht="12">
      <c r="B279" s="161"/>
      <c r="D279" s="158" t="s">
        <v>147</v>
      </c>
      <c r="E279" s="162" t="s">
        <v>3</v>
      </c>
      <c r="F279" s="163" t="s">
        <v>869</v>
      </c>
      <c r="H279" s="164">
        <v>17</v>
      </c>
      <c r="I279" s="165"/>
      <c r="L279" s="161"/>
      <c r="M279" s="166"/>
      <c r="T279" s="167"/>
      <c r="AT279" s="162" t="s">
        <v>147</v>
      </c>
      <c r="AU279" s="162" t="s">
        <v>83</v>
      </c>
      <c r="AV279" s="12" t="s">
        <v>83</v>
      </c>
      <c r="AW279" s="12" t="s">
        <v>36</v>
      </c>
      <c r="AX279" s="12" t="s">
        <v>81</v>
      </c>
      <c r="AY279" s="162" t="s">
        <v>137</v>
      </c>
    </row>
    <row r="280" spans="2:63" s="11" customFormat="1" ht="22.9" customHeight="1">
      <c r="B280" s="132"/>
      <c r="D280" s="133" t="s">
        <v>73</v>
      </c>
      <c r="E280" s="142" t="s">
        <v>605</v>
      </c>
      <c r="F280" s="142" t="s">
        <v>606</v>
      </c>
      <c r="I280" s="135"/>
      <c r="J280" s="143">
        <f>BK280</f>
        <v>0</v>
      </c>
      <c r="L280" s="132"/>
      <c r="M280" s="137"/>
      <c r="P280" s="138">
        <f>SUM(P281:P291)</f>
        <v>0</v>
      </c>
      <c r="R280" s="138">
        <f>SUM(R281:R291)</f>
        <v>0</v>
      </c>
      <c r="T280" s="139">
        <f>SUM(T281:T291)</f>
        <v>0</v>
      </c>
      <c r="AR280" s="133" t="s">
        <v>81</v>
      </c>
      <c r="AT280" s="140" t="s">
        <v>73</v>
      </c>
      <c r="AU280" s="140" t="s">
        <v>81</v>
      </c>
      <c r="AY280" s="133" t="s">
        <v>137</v>
      </c>
      <c r="BK280" s="141">
        <f>SUM(BK281:BK291)</f>
        <v>0</v>
      </c>
    </row>
    <row r="281" spans="2:65" s="1" customFormat="1" ht="36" customHeight="1">
      <c r="B281" s="144"/>
      <c r="C281" s="145" t="s">
        <v>398</v>
      </c>
      <c r="D281" s="145" t="s">
        <v>139</v>
      </c>
      <c r="E281" s="146" t="s">
        <v>608</v>
      </c>
      <c r="F281" s="147" t="s">
        <v>609</v>
      </c>
      <c r="G281" s="148" t="s">
        <v>233</v>
      </c>
      <c r="H281" s="149">
        <v>56.609</v>
      </c>
      <c r="I281" s="150"/>
      <c r="J281" s="151">
        <f>ROUND(I281*H281,2)</f>
        <v>0</v>
      </c>
      <c r="K281" s="147" t="s">
        <v>143</v>
      </c>
      <c r="L281" s="31"/>
      <c r="M281" s="152" t="s">
        <v>3</v>
      </c>
      <c r="N281" s="153" t="s">
        <v>45</v>
      </c>
      <c r="P281" s="154">
        <f>O281*H281</f>
        <v>0</v>
      </c>
      <c r="Q281" s="154">
        <v>0</v>
      </c>
      <c r="R281" s="154">
        <f>Q281*H281</f>
        <v>0</v>
      </c>
      <c r="S281" s="154">
        <v>0</v>
      </c>
      <c r="T281" s="155">
        <f>S281*H281</f>
        <v>0</v>
      </c>
      <c r="AR281" s="156" t="s">
        <v>98</v>
      </c>
      <c r="AT281" s="156" t="s">
        <v>139</v>
      </c>
      <c r="AU281" s="156" t="s">
        <v>83</v>
      </c>
      <c r="AY281" s="16" t="s">
        <v>137</v>
      </c>
      <c r="BE281" s="157">
        <f>IF(N281="základní",J281,0)</f>
        <v>0</v>
      </c>
      <c r="BF281" s="157">
        <f>IF(N281="snížená",J281,0)</f>
        <v>0</v>
      </c>
      <c r="BG281" s="157">
        <f>IF(N281="zákl. přenesená",J281,0)</f>
        <v>0</v>
      </c>
      <c r="BH281" s="157">
        <f>IF(N281="sníž. přenesená",J281,0)</f>
        <v>0</v>
      </c>
      <c r="BI281" s="157">
        <f>IF(N281="nulová",J281,0)</f>
        <v>0</v>
      </c>
      <c r="BJ281" s="16" t="s">
        <v>81</v>
      </c>
      <c r="BK281" s="157">
        <f>ROUND(I281*H281,2)</f>
        <v>0</v>
      </c>
      <c r="BL281" s="16" t="s">
        <v>98</v>
      </c>
      <c r="BM281" s="156" t="s">
        <v>610</v>
      </c>
    </row>
    <row r="282" spans="2:47" s="1" customFormat="1" ht="117">
      <c r="B282" s="31"/>
      <c r="D282" s="158" t="s">
        <v>145</v>
      </c>
      <c r="F282" s="159" t="s">
        <v>611</v>
      </c>
      <c r="I282" s="92"/>
      <c r="L282" s="31"/>
      <c r="M282" s="160"/>
      <c r="T282" s="52"/>
      <c r="AT282" s="16" t="s">
        <v>145</v>
      </c>
      <c r="AU282" s="16" t="s">
        <v>83</v>
      </c>
    </row>
    <row r="283" spans="2:65" s="1" customFormat="1" ht="36" customHeight="1">
      <c r="B283" s="144"/>
      <c r="C283" s="145" t="s">
        <v>403</v>
      </c>
      <c r="D283" s="145" t="s">
        <v>139</v>
      </c>
      <c r="E283" s="146" t="s">
        <v>613</v>
      </c>
      <c r="F283" s="147" t="s">
        <v>614</v>
      </c>
      <c r="G283" s="148" t="s">
        <v>233</v>
      </c>
      <c r="H283" s="149">
        <v>735.917</v>
      </c>
      <c r="I283" s="150"/>
      <c r="J283" s="151">
        <f>ROUND(I283*H283,2)</f>
        <v>0</v>
      </c>
      <c r="K283" s="147" t="s">
        <v>143</v>
      </c>
      <c r="L283" s="31"/>
      <c r="M283" s="152" t="s">
        <v>3</v>
      </c>
      <c r="N283" s="153" t="s">
        <v>45</v>
      </c>
      <c r="P283" s="154">
        <f>O283*H283</f>
        <v>0</v>
      </c>
      <c r="Q283" s="154">
        <v>0</v>
      </c>
      <c r="R283" s="154">
        <f>Q283*H283</f>
        <v>0</v>
      </c>
      <c r="S283" s="154">
        <v>0</v>
      </c>
      <c r="T283" s="155">
        <f>S283*H283</f>
        <v>0</v>
      </c>
      <c r="AR283" s="156" t="s">
        <v>98</v>
      </c>
      <c r="AT283" s="156" t="s">
        <v>139</v>
      </c>
      <c r="AU283" s="156" t="s">
        <v>83</v>
      </c>
      <c r="AY283" s="16" t="s">
        <v>137</v>
      </c>
      <c r="BE283" s="157">
        <f>IF(N283="základní",J283,0)</f>
        <v>0</v>
      </c>
      <c r="BF283" s="157">
        <f>IF(N283="snížená",J283,0)</f>
        <v>0</v>
      </c>
      <c r="BG283" s="157">
        <f>IF(N283="zákl. přenesená",J283,0)</f>
        <v>0</v>
      </c>
      <c r="BH283" s="157">
        <f>IF(N283="sníž. přenesená",J283,0)</f>
        <v>0</v>
      </c>
      <c r="BI283" s="157">
        <f>IF(N283="nulová",J283,0)</f>
        <v>0</v>
      </c>
      <c r="BJ283" s="16" t="s">
        <v>81</v>
      </c>
      <c r="BK283" s="157">
        <f>ROUND(I283*H283,2)</f>
        <v>0</v>
      </c>
      <c r="BL283" s="16" t="s">
        <v>98</v>
      </c>
      <c r="BM283" s="156" t="s">
        <v>615</v>
      </c>
    </row>
    <row r="284" spans="2:47" s="1" customFormat="1" ht="117">
      <c r="B284" s="31"/>
      <c r="D284" s="158" t="s">
        <v>145</v>
      </c>
      <c r="F284" s="159" t="s">
        <v>611</v>
      </c>
      <c r="I284" s="92"/>
      <c r="L284" s="31"/>
      <c r="M284" s="160"/>
      <c r="T284" s="52"/>
      <c r="AT284" s="16" t="s">
        <v>145</v>
      </c>
      <c r="AU284" s="16" t="s">
        <v>83</v>
      </c>
    </row>
    <row r="285" spans="2:51" s="12" customFormat="1" ht="12">
      <c r="B285" s="161"/>
      <c r="D285" s="158" t="s">
        <v>147</v>
      </c>
      <c r="F285" s="163" t="s">
        <v>935</v>
      </c>
      <c r="H285" s="164">
        <v>735.917</v>
      </c>
      <c r="I285" s="165"/>
      <c r="L285" s="161"/>
      <c r="M285" s="166"/>
      <c r="T285" s="167"/>
      <c r="AT285" s="162" t="s">
        <v>147</v>
      </c>
      <c r="AU285" s="162" t="s">
        <v>83</v>
      </c>
      <c r="AV285" s="12" t="s">
        <v>83</v>
      </c>
      <c r="AW285" s="12" t="s">
        <v>4</v>
      </c>
      <c r="AX285" s="12" t="s">
        <v>81</v>
      </c>
      <c r="AY285" s="162" t="s">
        <v>137</v>
      </c>
    </row>
    <row r="286" spans="2:65" s="1" customFormat="1" ht="24" customHeight="1">
      <c r="B286" s="144"/>
      <c r="C286" s="145" t="s">
        <v>407</v>
      </c>
      <c r="D286" s="145" t="s">
        <v>139</v>
      </c>
      <c r="E286" s="146" t="s">
        <v>618</v>
      </c>
      <c r="F286" s="147" t="s">
        <v>619</v>
      </c>
      <c r="G286" s="148" t="s">
        <v>233</v>
      </c>
      <c r="H286" s="149">
        <v>56.609</v>
      </c>
      <c r="I286" s="150"/>
      <c r="J286" s="151">
        <f>ROUND(I286*H286,2)</f>
        <v>0</v>
      </c>
      <c r="K286" s="147" t="s">
        <v>143</v>
      </c>
      <c r="L286" s="31"/>
      <c r="M286" s="152" t="s">
        <v>3</v>
      </c>
      <c r="N286" s="153" t="s">
        <v>45</v>
      </c>
      <c r="P286" s="154">
        <f>O286*H286</f>
        <v>0</v>
      </c>
      <c r="Q286" s="154">
        <v>0</v>
      </c>
      <c r="R286" s="154">
        <f>Q286*H286</f>
        <v>0</v>
      </c>
      <c r="S286" s="154">
        <v>0</v>
      </c>
      <c r="T286" s="155">
        <f>S286*H286</f>
        <v>0</v>
      </c>
      <c r="AR286" s="156" t="s">
        <v>98</v>
      </c>
      <c r="AT286" s="156" t="s">
        <v>139</v>
      </c>
      <c r="AU286" s="156" t="s">
        <v>83</v>
      </c>
      <c r="AY286" s="16" t="s">
        <v>137</v>
      </c>
      <c r="BE286" s="157">
        <f>IF(N286="základní",J286,0)</f>
        <v>0</v>
      </c>
      <c r="BF286" s="157">
        <f>IF(N286="snížená",J286,0)</f>
        <v>0</v>
      </c>
      <c r="BG286" s="157">
        <f>IF(N286="zákl. přenesená",J286,0)</f>
        <v>0</v>
      </c>
      <c r="BH286" s="157">
        <f>IF(N286="sníž. přenesená",J286,0)</f>
        <v>0</v>
      </c>
      <c r="BI286" s="157">
        <f>IF(N286="nulová",J286,0)</f>
        <v>0</v>
      </c>
      <c r="BJ286" s="16" t="s">
        <v>81</v>
      </c>
      <c r="BK286" s="157">
        <f>ROUND(I286*H286,2)</f>
        <v>0</v>
      </c>
      <c r="BL286" s="16" t="s">
        <v>98</v>
      </c>
      <c r="BM286" s="156" t="s">
        <v>620</v>
      </c>
    </row>
    <row r="287" spans="2:47" s="1" customFormat="1" ht="48.75">
      <c r="B287" s="31"/>
      <c r="D287" s="158" t="s">
        <v>145</v>
      </c>
      <c r="F287" s="159" t="s">
        <v>621</v>
      </c>
      <c r="I287" s="92"/>
      <c r="L287" s="31"/>
      <c r="M287" s="160"/>
      <c r="T287" s="52"/>
      <c r="AT287" s="16" t="s">
        <v>145</v>
      </c>
      <c r="AU287" s="16" t="s">
        <v>83</v>
      </c>
    </row>
    <row r="288" spans="2:65" s="1" customFormat="1" ht="36" customHeight="1">
      <c r="B288" s="144"/>
      <c r="C288" s="145" t="s">
        <v>411</v>
      </c>
      <c r="D288" s="145" t="s">
        <v>139</v>
      </c>
      <c r="E288" s="146" t="s">
        <v>623</v>
      </c>
      <c r="F288" s="147" t="s">
        <v>624</v>
      </c>
      <c r="G288" s="148" t="s">
        <v>233</v>
      </c>
      <c r="H288" s="149">
        <v>24.732</v>
      </c>
      <c r="I288" s="150"/>
      <c r="J288" s="151">
        <f>ROUND(I288*H288,2)</f>
        <v>0</v>
      </c>
      <c r="K288" s="147" t="s">
        <v>143</v>
      </c>
      <c r="L288" s="31"/>
      <c r="M288" s="152" t="s">
        <v>3</v>
      </c>
      <c r="N288" s="153" t="s">
        <v>45</v>
      </c>
      <c r="P288" s="154">
        <f>O288*H288</f>
        <v>0</v>
      </c>
      <c r="Q288" s="154">
        <v>0</v>
      </c>
      <c r="R288" s="154">
        <f>Q288*H288</f>
        <v>0</v>
      </c>
      <c r="S288" s="154">
        <v>0</v>
      </c>
      <c r="T288" s="155">
        <f>S288*H288</f>
        <v>0</v>
      </c>
      <c r="AR288" s="156" t="s">
        <v>98</v>
      </c>
      <c r="AT288" s="156" t="s">
        <v>139</v>
      </c>
      <c r="AU288" s="156" t="s">
        <v>83</v>
      </c>
      <c r="AY288" s="16" t="s">
        <v>137</v>
      </c>
      <c r="BE288" s="157">
        <f>IF(N288="základní",J288,0)</f>
        <v>0</v>
      </c>
      <c r="BF288" s="157">
        <f>IF(N288="snížená",J288,0)</f>
        <v>0</v>
      </c>
      <c r="BG288" s="157">
        <f>IF(N288="zákl. přenesená",J288,0)</f>
        <v>0</v>
      </c>
      <c r="BH288" s="157">
        <f>IF(N288="sníž. přenesená",J288,0)</f>
        <v>0</v>
      </c>
      <c r="BI288" s="157">
        <f>IF(N288="nulová",J288,0)</f>
        <v>0</v>
      </c>
      <c r="BJ288" s="16" t="s">
        <v>81</v>
      </c>
      <c r="BK288" s="157">
        <f>ROUND(I288*H288,2)</f>
        <v>0</v>
      </c>
      <c r="BL288" s="16" t="s">
        <v>98</v>
      </c>
      <c r="BM288" s="156" t="s">
        <v>625</v>
      </c>
    </row>
    <row r="289" spans="2:47" s="1" customFormat="1" ht="107.25">
      <c r="B289" s="31"/>
      <c r="D289" s="158" t="s">
        <v>145</v>
      </c>
      <c r="F289" s="159" t="s">
        <v>626</v>
      </c>
      <c r="I289" s="92"/>
      <c r="L289" s="31"/>
      <c r="M289" s="160"/>
      <c r="T289" s="52"/>
      <c r="AT289" s="16" t="s">
        <v>145</v>
      </c>
      <c r="AU289" s="16" t="s">
        <v>83</v>
      </c>
    </row>
    <row r="290" spans="2:65" s="1" customFormat="1" ht="36" customHeight="1">
      <c r="B290" s="144"/>
      <c r="C290" s="145" t="s">
        <v>418</v>
      </c>
      <c r="D290" s="145" t="s">
        <v>139</v>
      </c>
      <c r="E290" s="146" t="s">
        <v>628</v>
      </c>
      <c r="F290" s="147" t="s">
        <v>629</v>
      </c>
      <c r="G290" s="148" t="s">
        <v>233</v>
      </c>
      <c r="H290" s="149">
        <v>31.877</v>
      </c>
      <c r="I290" s="150"/>
      <c r="J290" s="151">
        <f>ROUND(I290*H290,2)</f>
        <v>0</v>
      </c>
      <c r="K290" s="147" t="s">
        <v>143</v>
      </c>
      <c r="L290" s="31"/>
      <c r="M290" s="152" t="s">
        <v>3</v>
      </c>
      <c r="N290" s="153" t="s">
        <v>45</v>
      </c>
      <c r="P290" s="154">
        <f>O290*H290</f>
        <v>0</v>
      </c>
      <c r="Q290" s="154">
        <v>0</v>
      </c>
      <c r="R290" s="154">
        <f>Q290*H290</f>
        <v>0</v>
      </c>
      <c r="S290" s="154">
        <v>0</v>
      </c>
      <c r="T290" s="155">
        <f>S290*H290</f>
        <v>0</v>
      </c>
      <c r="AR290" s="156" t="s">
        <v>98</v>
      </c>
      <c r="AT290" s="156" t="s">
        <v>139</v>
      </c>
      <c r="AU290" s="156" t="s">
        <v>83</v>
      </c>
      <c r="AY290" s="16" t="s">
        <v>137</v>
      </c>
      <c r="BE290" s="157">
        <f>IF(N290="základní",J290,0)</f>
        <v>0</v>
      </c>
      <c r="BF290" s="157">
        <f>IF(N290="snížená",J290,0)</f>
        <v>0</v>
      </c>
      <c r="BG290" s="157">
        <f>IF(N290="zákl. přenesená",J290,0)</f>
        <v>0</v>
      </c>
      <c r="BH290" s="157">
        <f>IF(N290="sníž. přenesená",J290,0)</f>
        <v>0</v>
      </c>
      <c r="BI290" s="157">
        <f>IF(N290="nulová",J290,0)</f>
        <v>0</v>
      </c>
      <c r="BJ290" s="16" t="s">
        <v>81</v>
      </c>
      <c r="BK290" s="157">
        <f>ROUND(I290*H290,2)</f>
        <v>0</v>
      </c>
      <c r="BL290" s="16" t="s">
        <v>98</v>
      </c>
      <c r="BM290" s="156" t="s">
        <v>630</v>
      </c>
    </row>
    <row r="291" spans="2:47" s="1" customFormat="1" ht="107.25">
      <c r="B291" s="31"/>
      <c r="D291" s="158" t="s">
        <v>145</v>
      </c>
      <c r="F291" s="159" t="s">
        <v>626</v>
      </c>
      <c r="I291" s="92"/>
      <c r="L291" s="31"/>
      <c r="M291" s="160"/>
      <c r="T291" s="52"/>
      <c r="AT291" s="16" t="s">
        <v>145</v>
      </c>
      <c r="AU291" s="16" t="s">
        <v>83</v>
      </c>
    </row>
    <row r="292" spans="2:63" s="11" customFormat="1" ht="22.9" customHeight="1">
      <c r="B292" s="132"/>
      <c r="D292" s="133" t="s">
        <v>73</v>
      </c>
      <c r="E292" s="142" t="s">
        <v>416</v>
      </c>
      <c r="F292" s="142" t="s">
        <v>417</v>
      </c>
      <c r="I292" s="135"/>
      <c r="J292" s="143">
        <f>BK292</f>
        <v>0</v>
      </c>
      <c r="L292" s="132"/>
      <c r="M292" s="137"/>
      <c r="P292" s="138">
        <f>SUM(P293:P294)</f>
        <v>0</v>
      </c>
      <c r="R292" s="138">
        <f>SUM(R293:R294)</f>
        <v>0</v>
      </c>
      <c r="T292" s="139">
        <f>SUM(T293:T294)</f>
        <v>0</v>
      </c>
      <c r="AR292" s="133" t="s">
        <v>81</v>
      </c>
      <c r="AT292" s="140" t="s">
        <v>73</v>
      </c>
      <c r="AU292" s="140" t="s">
        <v>81</v>
      </c>
      <c r="AY292" s="133" t="s">
        <v>137</v>
      </c>
      <c r="BK292" s="141">
        <f>SUM(BK293:BK294)</f>
        <v>0</v>
      </c>
    </row>
    <row r="293" spans="2:65" s="1" customFormat="1" ht="48" customHeight="1">
      <c r="B293" s="144"/>
      <c r="C293" s="145" t="s">
        <v>576</v>
      </c>
      <c r="D293" s="145" t="s">
        <v>139</v>
      </c>
      <c r="E293" s="146" t="s">
        <v>419</v>
      </c>
      <c r="F293" s="147" t="s">
        <v>420</v>
      </c>
      <c r="G293" s="148" t="s">
        <v>233</v>
      </c>
      <c r="H293" s="149">
        <v>189.658</v>
      </c>
      <c r="I293" s="150"/>
      <c r="J293" s="151">
        <f>ROUND(I293*H293,2)</f>
        <v>0</v>
      </c>
      <c r="K293" s="147" t="s">
        <v>143</v>
      </c>
      <c r="L293" s="31"/>
      <c r="M293" s="152" t="s">
        <v>3</v>
      </c>
      <c r="N293" s="153" t="s">
        <v>45</v>
      </c>
      <c r="P293" s="154">
        <f>O293*H293</f>
        <v>0</v>
      </c>
      <c r="Q293" s="154">
        <v>0</v>
      </c>
      <c r="R293" s="154">
        <f>Q293*H293</f>
        <v>0</v>
      </c>
      <c r="S293" s="154">
        <v>0</v>
      </c>
      <c r="T293" s="155">
        <f>S293*H293</f>
        <v>0</v>
      </c>
      <c r="AR293" s="156" t="s">
        <v>98</v>
      </c>
      <c r="AT293" s="156" t="s">
        <v>139</v>
      </c>
      <c r="AU293" s="156" t="s">
        <v>83</v>
      </c>
      <c r="AY293" s="16" t="s">
        <v>137</v>
      </c>
      <c r="BE293" s="157">
        <f>IF(N293="základní",J293,0)</f>
        <v>0</v>
      </c>
      <c r="BF293" s="157">
        <f>IF(N293="snížená",J293,0)</f>
        <v>0</v>
      </c>
      <c r="BG293" s="157">
        <f>IF(N293="zákl. přenesená",J293,0)</f>
        <v>0</v>
      </c>
      <c r="BH293" s="157">
        <f>IF(N293="sníž. přenesená",J293,0)</f>
        <v>0</v>
      </c>
      <c r="BI293" s="157">
        <f>IF(N293="nulová",J293,0)</f>
        <v>0</v>
      </c>
      <c r="BJ293" s="16" t="s">
        <v>81</v>
      </c>
      <c r="BK293" s="157">
        <f>ROUND(I293*H293,2)</f>
        <v>0</v>
      </c>
      <c r="BL293" s="16" t="s">
        <v>98</v>
      </c>
      <c r="BM293" s="156" t="s">
        <v>421</v>
      </c>
    </row>
    <row r="294" spans="2:47" s="1" customFormat="1" ht="58.5">
      <c r="B294" s="31"/>
      <c r="D294" s="158" t="s">
        <v>145</v>
      </c>
      <c r="F294" s="159" t="s">
        <v>422</v>
      </c>
      <c r="I294" s="92"/>
      <c r="L294" s="31"/>
      <c r="M294" s="186"/>
      <c r="N294" s="187"/>
      <c r="O294" s="187"/>
      <c r="P294" s="187"/>
      <c r="Q294" s="187"/>
      <c r="R294" s="187"/>
      <c r="S294" s="187"/>
      <c r="T294" s="188"/>
      <c r="AT294" s="16" t="s">
        <v>145</v>
      </c>
      <c r="AU294" s="16" t="s">
        <v>83</v>
      </c>
    </row>
    <row r="295" spans="2:12" s="1" customFormat="1" ht="6.95" customHeight="1">
      <c r="B295" s="40"/>
      <c r="C295" s="41"/>
      <c r="D295" s="41"/>
      <c r="E295" s="41"/>
      <c r="F295" s="41"/>
      <c r="G295" s="41"/>
      <c r="H295" s="41"/>
      <c r="I295" s="107"/>
      <c r="J295" s="41"/>
      <c r="K295" s="41"/>
      <c r="L295" s="31"/>
    </row>
  </sheetData>
  <autoFilter ref="C92:K294"/>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96"/>
  <sheetViews>
    <sheetView showGridLines="0" workbookViewId="0" topLeftCell="A81">
      <selection activeCell="I87" sqref="I87:I95"/>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98" t="s">
        <v>6</v>
      </c>
      <c r="M2" s="299"/>
      <c r="N2" s="299"/>
      <c r="O2" s="299"/>
      <c r="P2" s="299"/>
      <c r="Q2" s="299"/>
      <c r="R2" s="299"/>
      <c r="S2" s="299"/>
      <c r="T2" s="299"/>
      <c r="U2" s="299"/>
      <c r="V2" s="299"/>
      <c r="AT2" s="16" t="s">
        <v>107</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s="1" customFormat="1" ht="12" customHeight="1">
      <c r="B8" s="31"/>
      <c r="D8" s="26" t="s">
        <v>109</v>
      </c>
      <c r="I8" s="92"/>
      <c r="L8" s="31"/>
    </row>
    <row r="9" spans="2:12" s="1" customFormat="1" ht="16.5" customHeight="1">
      <c r="B9" s="31"/>
      <c r="E9" s="295" t="s">
        <v>936</v>
      </c>
      <c r="F9" s="311"/>
      <c r="G9" s="311"/>
      <c r="H9" s="311"/>
      <c r="I9" s="92"/>
      <c r="L9" s="31"/>
    </row>
    <row r="10" spans="2:12" s="1" customFormat="1" ht="12">
      <c r="B10" s="31"/>
      <c r="I10" s="92"/>
      <c r="L10" s="31"/>
    </row>
    <row r="11" spans="2:12" s="1" customFormat="1" ht="12" customHeight="1">
      <c r="B11" s="31"/>
      <c r="D11" s="26" t="s">
        <v>19</v>
      </c>
      <c r="F11" s="24" t="s">
        <v>20</v>
      </c>
      <c r="I11" s="93" t="s">
        <v>21</v>
      </c>
      <c r="J11" s="24" t="s">
        <v>3</v>
      </c>
      <c r="L11" s="31"/>
    </row>
    <row r="12" spans="2:12" s="1" customFormat="1" ht="12" customHeight="1">
      <c r="B12" s="31"/>
      <c r="D12" s="26" t="s">
        <v>22</v>
      </c>
      <c r="F12" s="24" t="s">
        <v>23</v>
      </c>
      <c r="I12" s="93" t="s">
        <v>24</v>
      </c>
      <c r="J12" s="48" t="str">
        <f>'Rekapitulace stavby'!AN8</f>
        <v>10. 9. 2019</v>
      </c>
      <c r="L12" s="31"/>
    </row>
    <row r="13" spans="2:12" s="1" customFormat="1" ht="10.9" customHeight="1">
      <c r="B13" s="31"/>
      <c r="I13" s="92"/>
      <c r="L13" s="31"/>
    </row>
    <row r="14" spans="2:12" s="1" customFormat="1" ht="12" customHeight="1">
      <c r="B14" s="31"/>
      <c r="D14" s="26" t="s">
        <v>26</v>
      </c>
      <c r="I14" s="93" t="s">
        <v>27</v>
      </c>
      <c r="J14" s="24" t="str">
        <f>IF('Rekapitulace stavby'!AN10="","",'Rekapitulace stavby'!AN10)</f>
        <v/>
      </c>
      <c r="L14" s="31"/>
    </row>
    <row r="15" spans="2:12" s="1" customFormat="1" ht="18" customHeight="1">
      <c r="B15" s="31"/>
      <c r="E15" s="24" t="str">
        <f>IF('Rekapitulace stavby'!E11="","",'Rekapitulace stavby'!E11)</f>
        <v xml:space="preserve"> </v>
      </c>
      <c r="I15" s="93" t="s">
        <v>29</v>
      </c>
      <c r="J15" s="24" t="str">
        <f>IF('Rekapitulace stavby'!AN11="","",'Rekapitulace stavby'!AN11)</f>
        <v/>
      </c>
      <c r="L15" s="31"/>
    </row>
    <row r="16" spans="2:12" s="1" customFormat="1" ht="6.95" customHeight="1">
      <c r="B16" s="31"/>
      <c r="I16" s="92"/>
      <c r="L16" s="31"/>
    </row>
    <row r="17" spans="2:12" s="1" customFormat="1" ht="12" customHeight="1">
      <c r="B17" s="31"/>
      <c r="D17" s="26" t="s">
        <v>30</v>
      </c>
      <c r="I17" s="93" t="s">
        <v>27</v>
      </c>
      <c r="J17" s="27" t="str">
        <f>'Rekapitulace stavby'!AN13</f>
        <v>Vyplň údaj</v>
      </c>
      <c r="L17" s="31"/>
    </row>
    <row r="18" spans="2:12" s="1" customFormat="1" ht="18" customHeight="1">
      <c r="B18" s="31"/>
      <c r="E18" s="314" t="str">
        <f>'Rekapitulace stavby'!E14</f>
        <v>Vyplň údaj</v>
      </c>
      <c r="F18" s="300"/>
      <c r="G18" s="300"/>
      <c r="H18" s="300"/>
      <c r="I18" s="93" t="s">
        <v>29</v>
      </c>
      <c r="J18" s="27" t="str">
        <f>'Rekapitulace stavby'!AN14</f>
        <v>Vyplň údaj</v>
      </c>
      <c r="L18" s="31"/>
    </row>
    <row r="19" spans="2:12" s="1" customFormat="1" ht="6.95" customHeight="1">
      <c r="B19" s="31"/>
      <c r="I19" s="92"/>
      <c r="L19" s="31"/>
    </row>
    <row r="20" spans="2:12" s="1" customFormat="1" ht="12" customHeight="1">
      <c r="B20" s="31"/>
      <c r="D20" s="26" t="s">
        <v>32</v>
      </c>
      <c r="I20" s="93" t="s">
        <v>27</v>
      </c>
      <c r="J20" s="24" t="s">
        <v>33</v>
      </c>
      <c r="L20" s="31"/>
    </row>
    <row r="21" spans="2:12" s="1" customFormat="1" ht="18" customHeight="1">
      <c r="B21" s="31"/>
      <c r="E21" s="24" t="s">
        <v>34</v>
      </c>
      <c r="I21" s="93" t="s">
        <v>29</v>
      </c>
      <c r="J21" s="24" t="s">
        <v>35</v>
      </c>
      <c r="L21" s="31"/>
    </row>
    <row r="22" spans="2:12" s="1" customFormat="1" ht="6.95" customHeight="1">
      <c r="B22" s="31"/>
      <c r="I22" s="92"/>
      <c r="L22" s="31"/>
    </row>
    <row r="23" spans="2:12" s="1" customFormat="1" ht="12" customHeight="1">
      <c r="B23" s="31"/>
      <c r="D23" s="26" t="s">
        <v>37</v>
      </c>
      <c r="I23" s="93" t="s">
        <v>27</v>
      </c>
      <c r="J23" s="24" t="str">
        <f>IF('Rekapitulace stavby'!AN19="","",'Rekapitulace stavby'!AN19)</f>
        <v/>
      </c>
      <c r="L23" s="31"/>
    </row>
    <row r="24" spans="2:12" s="1" customFormat="1" ht="18" customHeight="1">
      <c r="B24" s="31"/>
      <c r="E24" s="24" t="str">
        <f>IF('Rekapitulace stavby'!E20="","",'Rekapitulace stavby'!E20)</f>
        <v xml:space="preserve"> </v>
      </c>
      <c r="I24" s="93" t="s">
        <v>29</v>
      </c>
      <c r="J24" s="24" t="str">
        <f>IF('Rekapitulace stavby'!AN20="","",'Rekapitulace stavby'!AN20)</f>
        <v/>
      </c>
      <c r="L24" s="31"/>
    </row>
    <row r="25" spans="2:12" s="1" customFormat="1" ht="6.95" customHeight="1">
      <c r="B25" s="31"/>
      <c r="I25" s="92"/>
      <c r="L25" s="31"/>
    </row>
    <row r="26" spans="2:12" s="1" customFormat="1" ht="12" customHeight="1">
      <c r="B26" s="31"/>
      <c r="D26" s="26" t="s">
        <v>38</v>
      </c>
      <c r="I26" s="92"/>
      <c r="L26" s="31"/>
    </row>
    <row r="27" spans="2:12" s="7" customFormat="1" ht="16.5" customHeight="1">
      <c r="B27" s="94"/>
      <c r="E27" s="304" t="s">
        <v>3</v>
      </c>
      <c r="F27" s="304"/>
      <c r="G27" s="304"/>
      <c r="H27" s="304"/>
      <c r="I27" s="95"/>
      <c r="L27" s="94"/>
    </row>
    <row r="28" spans="2:12" s="1" customFormat="1" ht="6.95" customHeight="1">
      <c r="B28" s="31"/>
      <c r="I28" s="92"/>
      <c r="L28" s="31"/>
    </row>
    <row r="29" spans="2:12" s="1" customFormat="1" ht="6.95" customHeight="1">
      <c r="B29" s="31"/>
      <c r="D29" s="49"/>
      <c r="E29" s="49"/>
      <c r="F29" s="49"/>
      <c r="G29" s="49"/>
      <c r="H29" s="49"/>
      <c r="I29" s="96"/>
      <c r="J29" s="49"/>
      <c r="K29" s="49"/>
      <c r="L29" s="31"/>
    </row>
    <row r="30" spans="2:12" s="1" customFormat="1" ht="25.35" customHeight="1">
      <c r="B30" s="31"/>
      <c r="D30" s="97" t="s">
        <v>40</v>
      </c>
      <c r="I30" s="92"/>
      <c r="J30" s="62">
        <f>ROUND(J84,2)</f>
        <v>0</v>
      </c>
      <c r="L30" s="31"/>
    </row>
    <row r="31" spans="2:12" s="1" customFormat="1" ht="6.95" customHeight="1">
      <c r="B31" s="31"/>
      <c r="D31" s="49"/>
      <c r="E31" s="49"/>
      <c r="F31" s="49"/>
      <c r="G31" s="49"/>
      <c r="H31" s="49"/>
      <c r="I31" s="96"/>
      <c r="J31" s="49"/>
      <c r="K31" s="49"/>
      <c r="L31" s="31"/>
    </row>
    <row r="32" spans="2:12" s="1" customFormat="1" ht="14.45" customHeight="1">
      <c r="B32" s="31"/>
      <c r="F32" s="34" t="s">
        <v>42</v>
      </c>
      <c r="I32" s="98" t="s">
        <v>41</v>
      </c>
      <c r="J32" s="34" t="s">
        <v>43</v>
      </c>
      <c r="L32" s="31"/>
    </row>
    <row r="33" spans="2:12" s="1" customFormat="1" ht="14.45" customHeight="1">
      <c r="B33" s="31"/>
      <c r="D33" s="51" t="s">
        <v>44</v>
      </c>
      <c r="E33" s="26" t="s">
        <v>45</v>
      </c>
      <c r="F33" s="82">
        <f>ROUND((SUM(BE84:BE95)),2)</f>
        <v>0</v>
      </c>
      <c r="I33" s="99">
        <v>0.21</v>
      </c>
      <c r="J33" s="82">
        <f>ROUND(((SUM(BE84:BE95))*I33),2)</f>
        <v>0</v>
      </c>
      <c r="L33" s="31"/>
    </row>
    <row r="34" spans="2:12" s="1" customFormat="1" ht="14.45" customHeight="1">
      <c r="B34" s="31"/>
      <c r="E34" s="26" t="s">
        <v>46</v>
      </c>
      <c r="F34" s="82">
        <f>ROUND((SUM(BF84:BF95)),2)</f>
        <v>0</v>
      </c>
      <c r="I34" s="99">
        <v>0.15</v>
      </c>
      <c r="J34" s="82">
        <f>ROUND(((SUM(BF84:BF95))*I34),2)</f>
        <v>0</v>
      </c>
      <c r="L34" s="31"/>
    </row>
    <row r="35" spans="2:12" s="1" customFormat="1" ht="14.45" customHeight="1" hidden="1">
      <c r="B35" s="31"/>
      <c r="E35" s="26" t="s">
        <v>47</v>
      </c>
      <c r="F35" s="82">
        <f>ROUND((SUM(BG84:BG95)),2)</f>
        <v>0</v>
      </c>
      <c r="I35" s="99">
        <v>0.21</v>
      </c>
      <c r="J35" s="82">
        <f>0</f>
        <v>0</v>
      </c>
      <c r="L35" s="31"/>
    </row>
    <row r="36" spans="2:12" s="1" customFormat="1" ht="14.45" customHeight="1" hidden="1">
      <c r="B36" s="31"/>
      <c r="E36" s="26" t="s">
        <v>48</v>
      </c>
      <c r="F36" s="82">
        <f>ROUND((SUM(BH84:BH95)),2)</f>
        <v>0</v>
      </c>
      <c r="I36" s="99">
        <v>0.15</v>
      </c>
      <c r="J36" s="82">
        <f>0</f>
        <v>0</v>
      </c>
      <c r="L36" s="31"/>
    </row>
    <row r="37" spans="2:12" s="1" customFormat="1" ht="14.45" customHeight="1" hidden="1">
      <c r="B37" s="31"/>
      <c r="E37" s="26" t="s">
        <v>49</v>
      </c>
      <c r="F37" s="82">
        <f>ROUND((SUM(BI84:BI95)),2)</f>
        <v>0</v>
      </c>
      <c r="I37" s="99">
        <v>0</v>
      </c>
      <c r="J37" s="82">
        <f>0</f>
        <v>0</v>
      </c>
      <c r="L37" s="31"/>
    </row>
    <row r="38" spans="2:12" s="1" customFormat="1" ht="6.95" customHeight="1">
      <c r="B38" s="31"/>
      <c r="I38" s="92"/>
      <c r="L38" s="31"/>
    </row>
    <row r="39" spans="2:12" s="1" customFormat="1" ht="25.35" customHeight="1">
      <c r="B39" s="31"/>
      <c r="C39" s="100"/>
      <c r="D39" s="101" t="s">
        <v>50</v>
      </c>
      <c r="E39" s="53"/>
      <c r="F39" s="53"/>
      <c r="G39" s="102" t="s">
        <v>51</v>
      </c>
      <c r="H39" s="103" t="s">
        <v>52</v>
      </c>
      <c r="I39" s="104"/>
      <c r="J39" s="105">
        <f>SUM(J30:J37)</f>
        <v>0</v>
      </c>
      <c r="K39" s="106"/>
      <c r="L39" s="31"/>
    </row>
    <row r="40" spans="2:12" s="1" customFormat="1" ht="14.45" customHeight="1">
      <c r="B40" s="40"/>
      <c r="C40" s="41"/>
      <c r="D40" s="41"/>
      <c r="E40" s="41"/>
      <c r="F40" s="41"/>
      <c r="G40" s="41"/>
      <c r="H40" s="41"/>
      <c r="I40" s="107"/>
      <c r="J40" s="41"/>
      <c r="K40" s="41"/>
      <c r="L40" s="31"/>
    </row>
    <row r="44" spans="2:12" s="1" customFormat="1" ht="6.95" customHeight="1">
      <c r="B44" s="42"/>
      <c r="C44" s="43"/>
      <c r="D44" s="43"/>
      <c r="E44" s="43"/>
      <c r="F44" s="43"/>
      <c r="G44" s="43"/>
      <c r="H44" s="43"/>
      <c r="I44" s="108"/>
      <c r="J44" s="43"/>
      <c r="K44" s="43"/>
      <c r="L44" s="31"/>
    </row>
    <row r="45" spans="2:12" s="1" customFormat="1" ht="24.95" customHeight="1">
      <c r="B45" s="31"/>
      <c r="C45" s="20" t="s">
        <v>113</v>
      </c>
      <c r="I45" s="92"/>
      <c r="L45" s="31"/>
    </row>
    <row r="46" spans="2:12" s="1" customFormat="1" ht="6.95" customHeight="1">
      <c r="B46" s="31"/>
      <c r="I46" s="92"/>
      <c r="L46" s="31"/>
    </row>
    <row r="47" spans="2:12" s="1" customFormat="1" ht="12" customHeight="1">
      <c r="B47" s="31"/>
      <c r="C47" s="26" t="s">
        <v>17</v>
      </c>
      <c r="I47" s="92"/>
      <c r="L47" s="31"/>
    </row>
    <row r="48" spans="2:12" s="1" customFormat="1" ht="16.5" customHeight="1">
      <c r="B48" s="31"/>
      <c r="E48" s="312" t="str">
        <f>E7</f>
        <v>Rekonstrukce vodovodu - III.ETAPA</v>
      </c>
      <c r="F48" s="313"/>
      <c r="G48" s="313"/>
      <c r="H48" s="313"/>
      <c r="I48" s="92"/>
      <c r="L48" s="31"/>
    </row>
    <row r="49" spans="2:12" s="1" customFormat="1" ht="12" customHeight="1">
      <c r="B49" s="31"/>
      <c r="C49" s="26" t="s">
        <v>109</v>
      </c>
      <c r="I49" s="92"/>
      <c r="L49" s="31"/>
    </row>
    <row r="50" spans="2:12" s="1" customFormat="1" ht="16.5" customHeight="1">
      <c r="B50" s="31"/>
      <c r="E50" s="295" t="str">
        <f>E9</f>
        <v>VON - Vedlejší a ostatní náklady</v>
      </c>
      <c r="F50" s="311"/>
      <c r="G50" s="311"/>
      <c r="H50" s="311"/>
      <c r="I50" s="92"/>
      <c r="L50" s="31"/>
    </row>
    <row r="51" spans="2:12" s="1" customFormat="1" ht="6.95" customHeight="1">
      <c r="B51" s="31"/>
      <c r="I51" s="92"/>
      <c r="L51" s="31"/>
    </row>
    <row r="52" spans="2:12" s="1" customFormat="1" ht="12" customHeight="1">
      <c r="B52" s="31"/>
      <c r="C52" s="26" t="s">
        <v>22</v>
      </c>
      <c r="F52" s="24" t="str">
        <f>F12</f>
        <v>k.ú.Český Rudolec</v>
      </c>
      <c r="I52" s="93" t="s">
        <v>24</v>
      </c>
      <c r="J52" s="48" t="str">
        <f>IF(J12="","",J12)</f>
        <v>10. 9. 2019</v>
      </c>
      <c r="L52" s="31"/>
    </row>
    <row r="53" spans="2:12" s="1" customFormat="1" ht="6.95" customHeight="1">
      <c r="B53" s="31"/>
      <c r="I53" s="92"/>
      <c r="L53" s="31"/>
    </row>
    <row r="54" spans="2:12" s="1" customFormat="1" ht="43.15" customHeight="1">
      <c r="B54" s="31"/>
      <c r="C54" s="26" t="s">
        <v>26</v>
      </c>
      <c r="F54" s="24" t="str">
        <f>E15</f>
        <v xml:space="preserve"> </v>
      </c>
      <c r="I54" s="93" t="s">
        <v>32</v>
      </c>
      <c r="J54" s="29" t="str">
        <f>E21</f>
        <v>ALCEDO - Ing. Martin Růžička CSc., Jindř.Hradec</v>
      </c>
      <c r="L54" s="31"/>
    </row>
    <row r="55" spans="2:12" s="1" customFormat="1" ht="15.2" customHeight="1">
      <c r="B55" s="31"/>
      <c r="C55" s="26" t="s">
        <v>30</v>
      </c>
      <c r="F55" s="24" t="str">
        <f>IF(E18="","",E18)</f>
        <v>Vyplň údaj</v>
      </c>
      <c r="I55" s="93" t="s">
        <v>37</v>
      </c>
      <c r="J55" s="29" t="str">
        <f>E24</f>
        <v xml:space="preserve"> </v>
      </c>
      <c r="L55" s="31"/>
    </row>
    <row r="56" spans="2:12" s="1" customFormat="1" ht="10.35" customHeight="1">
      <c r="B56" s="31"/>
      <c r="I56" s="92"/>
      <c r="L56" s="31"/>
    </row>
    <row r="57" spans="2:12" s="1" customFormat="1" ht="29.25" customHeight="1">
      <c r="B57" s="31"/>
      <c r="C57" s="109" t="s">
        <v>114</v>
      </c>
      <c r="D57" s="100"/>
      <c r="E57" s="100"/>
      <c r="F57" s="100"/>
      <c r="G57" s="100"/>
      <c r="H57" s="100"/>
      <c r="I57" s="110"/>
      <c r="J57" s="111" t="s">
        <v>115</v>
      </c>
      <c r="K57" s="100"/>
      <c r="L57" s="31"/>
    </row>
    <row r="58" spans="2:12" s="1" customFormat="1" ht="10.35" customHeight="1">
      <c r="B58" s="31"/>
      <c r="I58" s="92"/>
      <c r="L58" s="31"/>
    </row>
    <row r="59" spans="2:47" s="1" customFormat="1" ht="22.9" customHeight="1">
      <c r="B59" s="31"/>
      <c r="C59" s="112" t="s">
        <v>72</v>
      </c>
      <c r="I59" s="92"/>
      <c r="J59" s="62">
        <f>J84</f>
        <v>0</v>
      </c>
      <c r="L59" s="31"/>
      <c r="AU59" s="16" t="s">
        <v>116</v>
      </c>
    </row>
    <row r="60" spans="2:12" s="8" customFormat="1" ht="24.95" customHeight="1">
      <c r="B60" s="113"/>
      <c r="D60" s="114" t="s">
        <v>937</v>
      </c>
      <c r="E60" s="115"/>
      <c r="F60" s="115"/>
      <c r="G60" s="115"/>
      <c r="H60" s="115"/>
      <c r="I60" s="116"/>
      <c r="J60" s="117">
        <f>J85</f>
        <v>0</v>
      </c>
      <c r="L60" s="113"/>
    </row>
    <row r="61" spans="2:12" s="9" customFormat="1" ht="19.9" customHeight="1">
      <c r="B61" s="118"/>
      <c r="D61" s="119" t="s">
        <v>938</v>
      </c>
      <c r="E61" s="120"/>
      <c r="F61" s="120"/>
      <c r="G61" s="120"/>
      <c r="H61" s="120"/>
      <c r="I61" s="121"/>
      <c r="J61" s="122">
        <f>J86</f>
        <v>0</v>
      </c>
      <c r="L61" s="118"/>
    </row>
    <row r="62" spans="2:12" s="9" customFormat="1" ht="19.9" customHeight="1">
      <c r="B62" s="118"/>
      <c r="D62" s="119" t="s">
        <v>939</v>
      </c>
      <c r="E62" s="120"/>
      <c r="F62" s="120"/>
      <c r="G62" s="120"/>
      <c r="H62" s="120"/>
      <c r="I62" s="121"/>
      <c r="J62" s="122">
        <f>J88</f>
        <v>0</v>
      </c>
      <c r="L62" s="118"/>
    </row>
    <row r="63" spans="2:12" s="9" customFormat="1" ht="19.9" customHeight="1">
      <c r="B63" s="118"/>
      <c r="D63" s="119" t="s">
        <v>940</v>
      </c>
      <c r="E63" s="120"/>
      <c r="F63" s="120"/>
      <c r="G63" s="120"/>
      <c r="H63" s="120"/>
      <c r="I63" s="121"/>
      <c r="J63" s="122">
        <f>J91</f>
        <v>0</v>
      </c>
      <c r="L63" s="118"/>
    </row>
    <row r="64" spans="2:12" s="9" customFormat="1" ht="19.9" customHeight="1">
      <c r="B64" s="118"/>
      <c r="D64" s="119" t="s">
        <v>941</v>
      </c>
      <c r="E64" s="120"/>
      <c r="F64" s="120"/>
      <c r="G64" s="120"/>
      <c r="H64" s="120"/>
      <c r="I64" s="121"/>
      <c r="J64" s="122">
        <f>J93</f>
        <v>0</v>
      </c>
      <c r="L64" s="118"/>
    </row>
    <row r="65" spans="2:12" s="1" customFormat="1" ht="21.75" customHeight="1">
      <c r="B65" s="31"/>
      <c r="I65" s="92"/>
      <c r="L65" s="31"/>
    </row>
    <row r="66" spans="2:12" s="1" customFormat="1" ht="6.95" customHeight="1">
      <c r="B66" s="40"/>
      <c r="C66" s="41"/>
      <c r="D66" s="41"/>
      <c r="E66" s="41"/>
      <c r="F66" s="41"/>
      <c r="G66" s="41"/>
      <c r="H66" s="41"/>
      <c r="I66" s="107"/>
      <c r="J66" s="41"/>
      <c r="K66" s="41"/>
      <c r="L66" s="31"/>
    </row>
    <row r="70" spans="2:12" s="1" customFormat="1" ht="6.95" customHeight="1">
      <c r="B70" s="42"/>
      <c r="C70" s="43"/>
      <c r="D70" s="43"/>
      <c r="E70" s="43"/>
      <c r="F70" s="43"/>
      <c r="G70" s="43"/>
      <c r="H70" s="43"/>
      <c r="I70" s="108"/>
      <c r="J70" s="43"/>
      <c r="K70" s="43"/>
      <c r="L70" s="31"/>
    </row>
    <row r="71" spans="2:12" s="1" customFormat="1" ht="24.95" customHeight="1">
      <c r="B71" s="31"/>
      <c r="C71" s="20" t="s">
        <v>122</v>
      </c>
      <c r="I71" s="92"/>
      <c r="L71" s="31"/>
    </row>
    <row r="72" spans="2:12" s="1" customFormat="1" ht="6.95" customHeight="1">
      <c r="B72" s="31"/>
      <c r="I72" s="92"/>
      <c r="L72" s="31"/>
    </row>
    <row r="73" spans="2:12" s="1" customFormat="1" ht="12" customHeight="1">
      <c r="B73" s="31"/>
      <c r="C73" s="26" t="s">
        <v>17</v>
      </c>
      <c r="I73" s="92"/>
      <c r="L73" s="31"/>
    </row>
    <row r="74" spans="2:12" s="1" customFormat="1" ht="16.5" customHeight="1">
      <c r="B74" s="31"/>
      <c r="E74" s="312" t="str">
        <f>E7</f>
        <v>Rekonstrukce vodovodu - III.ETAPA</v>
      </c>
      <c r="F74" s="313"/>
      <c r="G74" s="313"/>
      <c r="H74" s="313"/>
      <c r="I74" s="92"/>
      <c r="L74" s="31"/>
    </row>
    <row r="75" spans="2:12" s="1" customFormat="1" ht="12" customHeight="1">
      <c r="B75" s="31"/>
      <c r="C75" s="26" t="s">
        <v>109</v>
      </c>
      <c r="I75" s="92"/>
      <c r="L75" s="31"/>
    </row>
    <row r="76" spans="2:12" s="1" customFormat="1" ht="16.5" customHeight="1">
      <c r="B76" s="31"/>
      <c r="E76" s="295" t="str">
        <f>E9</f>
        <v>VON - Vedlejší a ostatní náklady</v>
      </c>
      <c r="F76" s="311"/>
      <c r="G76" s="311"/>
      <c r="H76" s="311"/>
      <c r="I76" s="92"/>
      <c r="L76" s="31"/>
    </row>
    <row r="77" spans="2:12" s="1" customFormat="1" ht="6.95" customHeight="1">
      <c r="B77" s="31"/>
      <c r="I77" s="92"/>
      <c r="L77" s="31"/>
    </row>
    <row r="78" spans="2:12" s="1" customFormat="1" ht="12" customHeight="1">
      <c r="B78" s="31"/>
      <c r="C78" s="26" t="s">
        <v>22</v>
      </c>
      <c r="F78" s="24" t="str">
        <f>F12</f>
        <v>k.ú.Český Rudolec</v>
      </c>
      <c r="I78" s="93" t="s">
        <v>24</v>
      </c>
      <c r="J78" s="48" t="str">
        <f>IF(J12="","",J12)</f>
        <v>10. 9. 2019</v>
      </c>
      <c r="L78" s="31"/>
    </row>
    <row r="79" spans="2:12" s="1" customFormat="1" ht="6.95" customHeight="1">
      <c r="B79" s="31"/>
      <c r="I79" s="92"/>
      <c r="L79" s="31"/>
    </row>
    <row r="80" spans="2:12" s="1" customFormat="1" ht="43.15" customHeight="1">
      <c r="B80" s="31"/>
      <c r="C80" s="26" t="s">
        <v>26</v>
      </c>
      <c r="F80" s="24" t="str">
        <f>E15</f>
        <v xml:space="preserve"> </v>
      </c>
      <c r="I80" s="93" t="s">
        <v>32</v>
      </c>
      <c r="J80" s="29" t="str">
        <f>E21</f>
        <v>ALCEDO - Ing. Martin Růžička CSc., Jindř.Hradec</v>
      </c>
      <c r="L80" s="31"/>
    </row>
    <row r="81" spans="2:12" s="1" customFormat="1" ht="15.2" customHeight="1">
      <c r="B81" s="31"/>
      <c r="C81" s="26" t="s">
        <v>30</v>
      </c>
      <c r="F81" s="24" t="str">
        <f>IF(E18="","",E18)</f>
        <v>Vyplň údaj</v>
      </c>
      <c r="I81" s="93" t="s">
        <v>37</v>
      </c>
      <c r="J81" s="29" t="str">
        <f>E24</f>
        <v xml:space="preserve"> </v>
      </c>
      <c r="L81" s="31"/>
    </row>
    <row r="82" spans="2:12" s="1" customFormat="1" ht="10.35" customHeight="1">
      <c r="B82" s="31"/>
      <c r="I82" s="92"/>
      <c r="L82" s="31"/>
    </row>
    <row r="83" spans="2:20" s="10" customFormat="1" ht="29.25" customHeight="1">
      <c r="B83" s="123"/>
      <c r="C83" s="124" t="s">
        <v>123</v>
      </c>
      <c r="D83" s="125" t="s">
        <v>59</v>
      </c>
      <c r="E83" s="125" t="s">
        <v>55</v>
      </c>
      <c r="F83" s="125" t="s">
        <v>56</v>
      </c>
      <c r="G83" s="125" t="s">
        <v>124</v>
      </c>
      <c r="H83" s="125" t="s">
        <v>125</v>
      </c>
      <c r="I83" s="126" t="s">
        <v>126</v>
      </c>
      <c r="J83" s="125" t="s">
        <v>115</v>
      </c>
      <c r="K83" s="127" t="s">
        <v>127</v>
      </c>
      <c r="L83" s="123"/>
      <c r="M83" s="55" t="s">
        <v>3</v>
      </c>
      <c r="N83" s="56" t="s">
        <v>44</v>
      </c>
      <c r="O83" s="56" t="s">
        <v>128</v>
      </c>
      <c r="P83" s="56" t="s">
        <v>129</v>
      </c>
      <c r="Q83" s="56" t="s">
        <v>130</v>
      </c>
      <c r="R83" s="56" t="s">
        <v>131</v>
      </c>
      <c r="S83" s="56" t="s">
        <v>132</v>
      </c>
      <c r="T83" s="57" t="s">
        <v>133</v>
      </c>
    </row>
    <row r="84" spans="2:63" s="1" customFormat="1" ht="22.9" customHeight="1">
      <c r="B84" s="31"/>
      <c r="C84" s="60" t="s">
        <v>134</v>
      </c>
      <c r="I84" s="92"/>
      <c r="J84" s="128">
        <f>BK84</f>
        <v>0</v>
      </c>
      <c r="L84" s="31"/>
      <c r="M84" s="58"/>
      <c r="N84" s="49"/>
      <c r="O84" s="49"/>
      <c r="P84" s="129">
        <f>P85</f>
        <v>0</v>
      </c>
      <c r="Q84" s="49"/>
      <c r="R84" s="129">
        <f>R85</f>
        <v>0</v>
      </c>
      <c r="S84" s="49"/>
      <c r="T84" s="130">
        <f>T85</f>
        <v>0</v>
      </c>
      <c r="AT84" s="16" t="s">
        <v>73</v>
      </c>
      <c r="AU84" s="16" t="s">
        <v>116</v>
      </c>
      <c r="BK84" s="131">
        <f>BK85</f>
        <v>0</v>
      </c>
    </row>
    <row r="85" spans="2:63" s="11" customFormat="1" ht="25.9" customHeight="1">
      <c r="B85" s="132"/>
      <c r="D85" s="133" t="s">
        <v>73</v>
      </c>
      <c r="E85" s="134" t="s">
        <v>942</v>
      </c>
      <c r="F85" s="134" t="s">
        <v>943</v>
      </c>
      <c r="I85" s="135"/>
      <c r="J85" s="136">
        <f>BK85</f>
        <v>0</v>
      </c>
      <c r="L85" s="132"/>
      <c r="M85" s="137"/>
      <c r="P85" s="138">
        <f>P86+P88+P91+P93</f>
        <v>0</v>
      </c>
      <c r="R85" s="138">
        <f>R86+R88+R91+R93</f>
        <v>0</v>
      </c>
      <c r="T85" s="139">
        <f>T86+T88+T91+T93</f>
        <v>0</v>
      </c>
      <c r="AR85" s="133" t="s">
        <v>100</v>
      </c>
      <c r="AT85" s="140" t="s">
        <v>73</v>
      </c>
      <c r="AU85" s="140" t="s">
        <v>74</v>
      </c>
      <c r="AY85" s="133" t="s">
        <v>137</v>
      </c>
      <c r="BK85" s="141">
        <f>BK86+BK88+BK91+BK93</f>
        <v>0</v>
      </c>
    </row>
    <row r="86" spans="2:63" s="11" customFormat="1" ht="22.9" customHeight="1">
      <c r="B86" s="132"/>
      <c r="D86" s="133" t="s">
        <v>73</v>
      </c>
      <c r="E86" s="142" t="s">
        <v>944</v>
      </c>
      <c r="F86" s="142" t="s">
        <v>945</v>
      </c>
      <c r="I86" s="135"/>
      <c r="J86" s="143">
        <f>BK86</f>
        <v>0</v>
      </c>
      <c r="L86" s="132"/>
      <c r="M86" s="137"/>
      <c r="P86" s="138">
        <f>P87</f>
        <v>0</v>
      </c>
      <c r="R86" s="138">
        <f>R87</f>
        <v>0</v>
      </c>
      <c r="T86" s="139">
        <f>T87</f>
        <v>0</v>
      </c>
      <c r="AR86" s="133" t="s">
        <v>100</v>
      </c>
      <c r="AT86" s="140" t="s">
        <v>73</v>
      </c>
      <c r="AU86" s="140" t="s">
        <v>81</v>
      </c>
      <c r="AY86" s="133" t="s">
        <v>137</v>
      </c>
      <c r="BK86" s="141">
        <f>BK87</f>
        <v>0</v>
      </c>
    </row>
    <row r="87" spans="2:65" s="1" customFormat="1" ht="36" customHeight="1">
      <c r="B87" s="144"/>
      <c r="C87" s="145" t="s">
        <v>81</v>
      </c>
      <c r="D87" s="145" t="s">
        <v>139</v>
      </c>
      <c r="E87" s="146" t="s">
        <v>946</v>
      </c>
      <c r="F87" s="147" t="s">
        <v>947</v>
      </c>
      <c r="G87" s="148" t="s">
        <v>948</v>
      </c>
      <c r="H87" s="149">
        <v>1</v>
      </c>
      <c r="I87" s="150"/>
      <c r="J87" s="151">
        <f>ROUND(I87*H87,2)</f>
        <v>0</v>
      </c>
      <c r="K87" s="147" t="s">
        <v>3</v>
      </c>
      <c r="L87" s="31"/>
      <c r="M87" s="152" t="s">
        <v>3</v>
      </c>
      <c r="N87" s="153" t="s">
        <v>45</v>
      </c>
      <c r="P87" s="154">
        <f>O87*H87</f>
        <v>0</v>
      </c>
      <c r="Q87" s="154">
        <v>0</v>
      </c>
      <c r="R87" s="154">
        <f>Q87*H87</f>
        <v>0</v>
      </c>
      <c r="S87" s="154">
        <v>0</v>
      </c>
      <c r="T87" s="155">
        <f>S87*H87</f>
        <v>0</v>
      </c>
      <c r="AR87" s="156" t="s">
        <v>949</v>
      </c>
      <c r="AT87" s="156" t="s">
        <v>139</v>
      </c>
      <c r="AU87" s="156" t="s">
        <v>83</v>
      </c>
      <c r="AY87" s="16" t="s">
        <v>137</v>
      </c>
      <c r="BE87" s="157">
        <f>IF(N87="základní",J87,0)</f>
        <v>0</v>
      </c>
      <c r="BF87" s="157">
        <f>IF(N87="snížená",J87,0)</f>
        <v>0</v>
      </c>
      <c r="BG87" s="157">
        <f>IF(N87="zákl. přenesená",J87,0)</f>
        <v>0</v>
      </c>
      <c r="BH87" s="157">
        <f>IF(N87="sníž. přenesená",J87,0)</f>
        <v>0</v>
      </c>
      <c r="BI87" s="157">
        <f>IF(N87="nulová",J87,0)</f>
        <v>0</v>
      </c>
      <c r="BJ87" s="16" t="s">
        <v>81</v>
      </c>
      <c r="BK87" s="157">
        <f>ROUND(I87*H87,2)</f>
        <v>0</v>
      </c>
      <c r="BL87" s="16" t="s">
        <v>949</v>
      </c>
      <c r="BM87" s="156" t="s">
        <v>950</v>
      </c>
    </row>
    <row r="88" spans="2:63" s="11" customFormat="1" ht="22.9" customHeight="1">
      <c r="B88" s="132"/>
      <c r="D88" s="133" t="s">
        <v>73</v>
      </c>
      <c r="E88" s="142" t="s">
        <v>951</v>
      </c>
      <c r="F88" s="142" t="s">
        <v>952</v>
      </c>
      <c r="I88" s="135"/>
      <c r="J88" s="143">
        <f>BK88</f>
        <v>0</v>
      </c>
      <c r="L88" s="132"/>
      <c r="M88" s="137"/>
      <c r="P88" s="138">
        <f>SUM(P89:P90)</f>
        <v>0</v>
      </c>
      <c r="R88" s="138">
        <f>SUM(R89:R90)</f>
        <v>0</v>
      </c>
      <c r="T88" s="139">
        <f>SUM(T89:T90)</f>
        <v>0</v>
      </c>
      <c r="AR88" s="133" t="s">
        <v>100</v>
      </c>
      <c r="AT88" s="140" t="s">
        <v>73</v>
      </c>
      <c r="AU88" s="140" t="s">
        <v>81</v>
      </c>
      <c r="AY88" s="133" t="s">
        <v>137</v>
      </c>
      <c r="BK88" s="141">
        <f>SUM(BK89:BK90)</f>
        <v>0</v>
      </c>
    </row>
    <row r="89" spans="2:65" s="1" customFormat="1" ht="16.5" customHeight="1">
      <c r="B89" s="144"/>
      <c r="C89" s="145" t="s">
        <v>83</v>
      </c>
      <c r="D89" s="145" t="s">
        <v>139</v>
      </c>
      <c r="E89" s="146" t="s">
        <v>953</v>
      </c>
      <c r="F89" s="147" t="s">
        <v>952</v>
      </c>
      <c r="G89" s="148" t="s">
        <v>948</v>
      </c>
      <c r="H89" s="149">
        <v>1</v>
      </c>
      <c r="I89" s="150"/>
      <c r="J89" s="151">
        <f>ROUND(I89*H89,2)</f>
        <v>0</v>
      </c>
      <c r="K89" s="147" t="s">
        <v>143</v>
      </c>
      <c r="L89" s="31"/>
      <c r="M89" s="152" t="s">
        <v>3</v>
      </c>
      <c r="N89" s="153" t="s">
        <v>45</v>
      </c>
      <c r="P89" s="154">
        <f>O89*H89</f>
        <v>0</v>
      </c>
      <c r="Q89" s="154">
        <v>0</v>
      </c>
      <c r="R89" s="154">
        <f>Q89*H89</f>
        <v>0</v>
      </c>
      <c r="S89" s="154">
        <v>0</v>
      </c>
      <c r="T89" s="155">
        <f>S89*H89</f>
        <v>0</v>
      </c>
      <c r="AR89" s="156" t="s">
        <v>949</v>
      </c>
      <c r="AT89" s="156" t="s">
        <v>139</v>
      </c>
      <c r="AU89" s="156" t="s">
        <v>83</v>
      </c>
      <c r="AY89" s="16" t="s">
        <v>137</v>
      </c>
      <c r="BE89" s="157">
        <f>IF(N89="základní",J89,0)</f>
        <v>0</v>
      </c>
      <c r="BF89" s="157">
        <f>IF(N89="snížená",J89,0)</f>
        <v>0</v>
      </c>
      <c r="BG89" s="157">
        <f>IF(N89="zákl. přenesená",J89,0)</f>
        <v>0</v>
      </c>
      <c r="BH89" s="157">
        <f>IF(N89="sníž. přenesená",J89,0)</f>
        <v>0</v>
      </c>
      <c r="BI89" s="157">
        <f>IF(N89="nulová",J89,0)</f>
        <v>0</v>
      </c>
      <c r="BJ89" s="16" t="s">
        <v>81</v>
      </c>
      <c r="BK89" s="157">
        <f>ROUND(I89*H89,2)</f>
        <v>0</v>
      </c>
      <c r="BL89" s="16" t="s">
        <v>949</v>
      </c>
      <c r="BM89" s="156" t="s">
        <v>954</v>
      </c>
    </row>
    <row r="90" spans="2:65" s="1" customFormat="1" ht="16.5" customHeight="1">
      <c r="B90" s="144"/>
      <c r="C90" s="145" t="s">
        <v>96</v>
      </c>
      <c r="D90" s="145" t="s">
        <v>139</v>
      </c>
      <c r="E90" s="146" t="s">
        <v>955</v>
      </c>
      <c r="F90" s="147" t="s">
        <v>956</v>
      </c>
      <c r="G90" s="148" t="s">
        <v>948</v>
      </c>
      <c r="H90" s="149">
        <v>1</v>
      </c>
      <c r="I90" s="150"/>
      <c r="J90" s="151">
        <f>ROUND(I90*H90,2)</f>
        <v>0</v>
      </c>
      <c r="K90" s="147" t="s">
        <v>143</v>
      </c>
      <c r="L90" s="31"/>
      <c r="M90" s="152" t="s">
        <v>3</v>
      </c>
      <c r="N90" s="153" t="s">
        <v>45</v>
      </c>
      <c r="P90" s="154">
        <f>O90*H90</f>
        <v>0</v>
      </c>
      <c r="Q90" s="154">
        <v>0</v>
      </c>
      <c r="R90" s="154">
        <f>Q90*H90</f>
        <v>0</v>
      </c>
      <c r="S90" s="154">
        <v>0</v>
      </c>
      <c r="T90" s="155">
        <f>S90*H90</f>
        <v>0</v>
      </c>
      <c r="AR90" s="156" t="s">
        <v>949</v>
      </c>
      <c r="AT90" s="156" t="s">
        <v>139</v>
      </c>
      <c r="AU90" s="156" t="s">
        <v>83</v>
      </c>
      <c r="AY90" s="16" t="s">
        <v>137</v>
      </c>
      <c r="BE90" s="157">
        <f>IF(N90="základní",J90,0)</f>
        <v>0</v>
      </c>
      <c r="BF90" s="157">
        <f>IF(N90="snížená",J90,0)</f>
        <v>0</v>
      </c>
      <c r="BG90" s="157">
        <f>IF(N90="zákl. přenesená",J90,0)</f>
        <v>0</v>
      </c>
      <c r="BH90" s="157">
        <f>IF(N90="sníž. přenesená",J90,0)</f>
        <v>0</v>
      </c>
      <c r="BI90" s="157">
        <f>IF(N90="nulová",J90,0)</f>
        <v>0</v>
      </c>
      <c r="BJ90" s="16" t="s">
        <v>81</v>
      </c>
      <c r="BK90" s="157">
        <f>ROUND(I90*H90,2)</f>
        <v>0</v>
      </c>
      <c r="BL90" s="16" t="s">
        <v>949</v>
      </c>
      <c r="BM90" s="156" t="s">
        <v>957</v>
      </c>
    </row>
    <row r="91" spans="2:63" s="11" customFormat="1" ht="22.9" customHeight="1">
      <c r="B91" s="132"/>
      <c r="D91" s="133" t="s">
        <v>73</v>
      </c>
      <c r="E91" s="142" t="s">
        <v>958</v>
      </c>
      <c r="F91" s="142" t="s">
        <v>959</v>
      </c>
      <c r="I91" s="135"/>
      <c r="J91" s="143">
        <f>BK91</f>
        <v>0</v>
      </c>
      <c r="L91" s="132"/>
      <c r="M91" s="137"/>
      <c r="P91" s="138">
        <f>P92</f>
        <v>0</v>
      </c>
      <c r="R91" s="138">
        <f>R92</f>
        <v>0</v>
      </c>
      <c r="T91" s="139">
        <f>T92</f>
        <v>0</v>
      </c>
      <c r="AR91" s="133" t="s">
        <v>100</v>
      </c>
      <c r="AT91" s="140" t="s">
        <v>73</v>
      </c>
      <c r="AU91" s="140" t="s">
        <v>81</v>
      </c>
      <c r="AY91" s="133" t="s">
        <v>137</v>
      </c>
      <c r="BK91" s="141">
        <f>BK92</f>
        <v>0</v>
      </c>
    </row>
    <row r="92" spans="2:65" s="1" customFormat="1" ht="48" customHeight="1">
      <c r="B92" s="144"/>
      <c r="C92" s="145" t="s">
        <v>98</v>
      </c>
      <c r="D92" s="145" t="s">
        <v>139</v>
      </c>
      <c r="E92" s="146" t="s">
        <v>960</v>
      </c>
      <c r="F92" s="147" t="s">
        <v>961</v>
      </c>
      <c r="G92" s="148" t="s">
        <v>948</v>
      </c>
      <c r="H92" s="149">
        <v>1</v>
      </c>
      <c r="I92" s="150"/>
      <c r="J92" s="151">
        <f>ROUND(I92*H92,2)</f>
        <v>0</v>
      </c>
      <c r="K92" s="147" t="s">
        <v>3</v>
      </c>
      <c r="L92" s="31"/>
      <c r="M92" s="152" t="s">
        <v>3</v>
      </c>
      <c r="N92" s="153" t="s">
        <v>45</v>
      </c>
      <c r="P92" s="154">
        <f>O92*H92</f>
        <v>0</v>
      </c>
      <c r="Q92" s="154">
        <v>0</v>
      </c>
      <c r="R92" s="154">
        <f>Q92*H92</f>
        <v>0</v>
      </c>
      <c r="S92" s="154">
        <v>0</v>
      </c>
      <c r="T92" s="155">
        <f>S92*H92</f>
        <v>0</v>
      </c>
      <c r="AR92" s="156" t="s">
        <v>949</v>
      </c>
      <c r="AT92" s="156" t="s">
        <v>139</v>
      </c>
      <c r="AU92" s="156" t="s">
        <v>83</v>
      </c>
      <c r="AY92" s="16" t="s">
        <v>137</v>
      </c>
      <c r="BE92" s="157">
        <f>IF(N92="základní",J92,0)</f>
        <v>0</v>
      </c>
      <c r="BF92" s="157">
        <f>IF(N92="snížená",J92,0)</f>
        <v>0</v>
      </c>
      <c r="BG92" s="157">
        <f>IF(N92="zákl. přenesená",J92,0)</f>
        <v>0</v>
      </c>
      <c r="BH92" s="157">
        <f>IF(N92="sníž. přenesená",J92,0)</f>
        <v>0</v>
      </c>
      <c r="BI92" s="157">
        <f>IF(N92="nulová",J92,0)</f>
        <v>0</v>
      </c>
      <c r="BJ92" s="16" t="s">
        <v>81</v>
      </c>
      <c r="BK92" s="157">
        <f>ROUND(I92*H92,2)</f>
        <v>0</v>
      </c>
      <c r="BL92" s="16" t="s">
        <v>949</v>
      </c>
      <c r="BM92" s="156" t="s">
        <v>962</v>
      </c>
    </row>
    <row r="93" spans="2:63" s="11" customFormat="1" ht="22.9" customHeight="1">
      <c r="B93" s="132"/>
      <c r="D93" s="133" t="s">
        <v>73</v>
      </c>
      <c r="E93" s="142" t="s">
        <v>963</v>
      </c>
      <c r="F93" s="142" t="s">
        <v>964</v>
      </c>
      <c r="I93" s="135"/>
      <c r="J93" s="143">
        <f>BK93</f>
        <v>0</v>
      </c>
      <c r="L93" s="132"/>
      <c r="M93" s="137"/>
      <c r="P93" s="138">
        <f>SUM(P94:P95)</f>
        <v>0</v>
      </c>
      <c r="R93" s="138">
        <f>SUM(R94:R95)</f>
        <v>0</v>
      </c>
      <c r="T93" s="139">
        <f>SUM(T94:T95)</f>
        <v>0</v>
      </c>
      <c r="AR93" s="133" t="s">
        <v>100</v>
      </c>
      <c r="AT93" s="140" t="s">
        <v>73</v>
      </c>
      <c r="AU93" s="140" t="s">
        <v>81</v>
      </c>
      <c r="AY93" s="133" t="s">
        <v>137</v>
      </c>
      <c r="BK93" s="141">
        <f>SUM(BK94:BK95)</f>
        <v>0</v>
      </c>
    </row>
    <row r="94" spans="2:65" s="1" customFormat="1" ht="24" customHeight="1">
      <c r="B94" s="144"/>
      <c r="C94" s="145" t="s">
        <v>100</v>
      </c>
      <c r="D94" s="145" t="s">
        <v>139</v>
      </c>
      <c r="E94" s="146" t="s">
        <v>965</v>
      </c>
      <c r="F94" s="147" t="s">
        <v>966</v>
      </c>
      <c r="G94" s="148" t="s">
        <v>967</v>
      </c>
      <c r="H94" s="149">
        <v>1</v>
      </c>
      <c r="I94" s="150"/>
      <c r="J94" s="151">
        <f>ROUND(I94*H94,2)</f>
        <v>0</v>
      </c>
      <c r="K94" s="147" t="s">
        <v>3</v>
      </c>
      <c r="L94" s="31"/>
      <c r="M94" s="152" t="s">
        <v>3</v>
      </c>
      <c r="N94" s="153" t="s">
        <v>45</v>
      </c>
      <c r="P94" s="154">
        <f>O94*H94</f>
        <v>0</v>
      </c>
      <c r="Q94" s="154">
        <v>0</v>
      </c>
      <c r="R94" s="154">
        <f>Q94*H94</f>
        <v>0</v>
      </c>
      <c r="S94" s="154">
        <v>0</v>
      </c>
      <c r="T94" s="155">
        <f>S94*H94</f>
        <v>0</v>
      </c>
      <c r="AR94" s="156" t="s">
        <v>949</v>
      </c>
      <c r="AT94" s="156" t="s">
        <v>139</v>
      </c>
      <c r="AU94" s="156" t="s">
        <v>83</v>
      </c>
      <c r="AY94" s="16" t="s">
        <v>137</v>
      </c>
      <c r="BE94" s="157">
        <f>IF(N94="základní",J94,0)</f>
        <v>0</v>
      </c>
      <c r="BF94" s="157">
        <f>IF(N94="snížená",J94,0)</f>
        <v>0</v>
      </c>
      <c r="BG94" s="157">
        <f>IF(N94="zákl. přenesená",J94,0)</f>
        <v>0</v>
      </c>
      <c r="BH94" s="157">
        <f>IF(N94="sníž. přenesená",J94,0)</f>
        <v>0</v>
      </c>
      <c r="BI94" s="157">
        <f>IF(N94="nulová",J94,0)</f>
        <v>0</v>
      </c>
      <c r="BJ94" s="16" t="s">
        <v>81</v>
      </c>
      <c r="BK94" s="157">
        <f>ROUND(I94*H94,2)</f>
        <v>0</v>
      </c>
      <c r="BL94" s="16" t="s">
        <v>949</v>
      </c>
      <c r="BM94" s="156" t="s">
        <v>968</v>
      </c>
    </row>
    <row r="95" spans="2:65" s="1" customFormat="1" ht="24" customHeight="1">
      <c r="B95" s="144"/>
      <c r="C95" s="145" t="s">
        <v>165</v>
      </c>
      <c r="D95" s="145" t="s">
        <v>139</v>
      </c>
      <c r="E95" s="146" t="s">
        <v>969</v>
      </c>
      <c r="F95" s="147" t="s">
        <v>970</v>
      </c>
      <c r="G95" s="148" t="s">
        <v>948</v>
      </c>
      <c r="H95" s="149">
        <v>1</v>
      </c>
      <c r="I95" s="150"/>
      <c r="J95" s="151">
        <f>ROUND(I95*H95,2)</f>
        <v>0</v>
      </c>
      <c r="K95" s="147" t="s">
        <v>143</v>
      </c>
      <c r="L95" s="31"/>
      <c r="M95" s="189" t="s">
        <v>3</v>
      </c>
      <c r="N95" s="190" t="s">
        <v>45</v>
      </c>
      <c r="O95" s="187"/>
      <c r="P95" s="191">
        <f>O95*H95</f>
        <v>0</v>
      </c>
      <c r="Q95" s="191">
        <v>0</v>
      </c>
      <c r="R95" s="191">
        <f>Q95*H95</f>
        <v>0</v>
      </c>
      <c r="S95" s="191">
        <v>0</v>
      </c>
      <c r="T95" s="192">
        <f>S95*H95</f>
        <v>0</v>
      </c>
      <c r="AR95" s="156" t="s">
        <v>949</v>
      </c>
      <c r="AT95" s="156" t="s">
        <v>139</v>
      </c>
      <c r="AU95" s="156" t="s">
        <v>83</v>
      </c>
      <c r="AY95" s="16" t="s">
        <v>137</v>
      </c>
      <c r="BE95" s="157">
        <f>IF(N95="základní",J95,0)</f>
        <v>0</v>
      </c>
      <c r="BF95" s="157">
        <f>IF(N95="snížená",J95,0)</f>
        <v>0</v>
      </c>
      <c r="BG95" s="157">
        <f>IF(N95="zákl. přenesená",J95,0)</f>
        <v>0</v>
      </c>
      <c r="BH95" s="157">
        <f>IF(N95="sníž. přenesená",J95,0)</f>
        <v>0</v>
      </c>
      <c r="BI95" s="157">
        <f>IF(N95="nulová",J95,0)</f>
        <v>0</v>
      </c>
      <c r="BJ95" s="16" t="s">
        <v>81</v>
      </c>
      <c r="BK95" s="157">
        <f>ROUND(I95*H95,2)</f>
        <v>0</v>
      </c>
      <c r="BL95" s="16" t="s">
        <v>949</v>
      </c>
      <c r="BM95" s="156" t="s">
        <v>971</v>
      </c>
    </row>
    <row r="96" spans="2:12" s="1" customFormat="1" ht="6.95" customHeight="1">
      <c r="B96" s="40"/>
      <c r="C96" s="41"/>
      <c r="D96" s="41"/>
      <c r="E96" s="41"/>
      <c r="F96" s="41"/>
      <c r="G96" s="41"/>
      <c r="H96" s="41"/>
      <c r="I96" s="107"/>
      <c r="J96" s="41"/>
      <c r="K96" s="41"/>
      <c r="L96" s="31"/>
    </row>
  </sheetData>
  <autoFilter ref="C83:K95"/>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K218"/>
  <sheetViews>
    <sheetView showGridLines="0" zoomScale="110" zoomScaleNormal="110" workbookViewId="0" topLeftCell="A1"/>
  </sheetViews>
  <sheetFormatPr defaultColWidth="9.140625" defaultRowHeight="12"/>
  <cols>
    <col min="1" max="1" width="8.28125" style="193" customWidth="1"/>
    <col min="2" max="2" width="1.7109375" style="193" customWidth="1"/>
    <col min="3" max="4" width="5.00390625" style="193" customWidth="1"/>
    <col min="5" max="5" width="11.7109375" style="193" customWidth="1"/>
    <col min="6" max="6" width="9.140625" style="193" customWidth="1"/>
    <col min="7" max="7" width="5.00390625" style="193" customWidth="1"/>
    <col min="8" max="8" width="77.8515625" style="193" customWidth="1"/>
    <col min="9" max="10" width="20.00390625" style="193" customWidth="1"/>
    <col min="11" max="11" width="1.7109375" style="193" customWidth="1"/>
  </cols>
  <sheetData>
    <row r="1" ht="37.5" customHeight="1"/>
    <row r="2" spans="2:11" ht="7.5" customHeight="1">
      <c r="B2" s="194"/>
      <c r="C2" s="195"/>
      <c r="D2" s="195"/>
      <c r="E2" s="195"/>
      <c r="F2" s="195"/>
      <c r="G2" s="195"/>
      <c r="H2" s="195"/>
      <c r="I2" s="195"/>
      <c r="J2" s="195"/>
      <c r="K2" s="196"/>
    </row>
    <row r="3" spans="2:11" s="14" customFormat="1" ht="45" customHeight="1">
      <c r="B3" s="197"/>
      <c r="C3" s="315" t="s">
        <v>972</v>
      </c>
      <c r="D3" s="315"/>
      <c r="E3" s="315"/>
      <c r="F3" s="315"/>
      <c r="G3" s="315"/>
      <c r="H3" s="315"/>
      <c r="I3" s="315"/>
      <c r="J3" s="315"/>
      <c r="K3" s="198"/>
    </row>
    <row r="4" spans="2:11" ht="25.5" customHeight="1">
      <c r="B4" s="199"/>
      <c r="C4" s="317" t="s">
        <v>973</v>
      </c>
      <c r="D4" s="317"/>
      <c r="E4" s="317"/>
      <c r="F4" s="317"/>
      <c r="G4" s="317"/>
      <c r="H4" s="317"/>
      <c r="I4" s="317"/>
      <c r="J4" s="317"/>
      <c r="K4" s="200"/>
    </row>
    <row r="5" spans="2:11" ht="5.25" customHeight="1">
      <c r="B5" s="199"/>
      <c r="C5" s="201"/>
      <c r="D5" s="201"/>
      <c r="E5" s="201"/>
      <c r="F5" s="201"/>
      <c r="G5" s="201"/>
      <c r="H5" s="201"/>
      <c r="I5" s="201"/>
      <c r="J5" s="201"/>
      <c r="K5" s="200"/>
    </row>
    <row r="6" spans="2:11" ht="15" customHeight="1">
      <c r="B6" s="199"/>
      <c r="C6" s="316" t="s">
        <v>974</v>
      </c>
      <c r="D6" s="316"/>
      <c r="E6" s="316"/>
      <c r="F6" s="316"/>
      <c r="G6" s="316"/>
      <c r="H6" s="316"/>
      <c r="I6" s="316"/>
      <c r="J6" s="316"/>
      <c r="K6" s="200"/>
    </row>
    <row r="7" spans="2:11" ht="15" customHeight="1">
      <c r="B7" s="203"/>
      <c r="C7" s="316" t="s">
        <v>975</v>
      </c>
      <c r="D7" s="316"/>
      <c r="E7" s="316"/>
      <c r="F7" s="316"/>
      <c r="G7" s="316"/>
      <c r="H7" s="316"/>
      <c r="I7" s="316"/>
      <c r="J7" s="316"/>
      <c r="K7" s="200"/>
    </row>
    <row r="8" spans="2:11" ht="12.75" customHeight="1">
      <c r="B8" s="203"/>
      <c r="C8" s="202"/>
      <c r="D8" s="202"/>
      <c r="E8" s="202"/>
      <c r="F8" s="202"/>
      <c r="G8" s="202"/>
      <c r="H8" s="202"/>
      <c r="I8" s="202"/>
      <c r="J8" s="202"/>
      <c r="K8" s="200"/>
    </row>
    <row r="9" spans="2:11" ht="15" customHeight="1">
      <c r="B9" s="203"/>
      <c r="C9" s="316" t="s">
        <v>976</v>
      </c>
      <c r="D9" s="316"/>
      <c r="E9" s="316"/>
      <c r="F9" s="316"/>
      <c r="G9" s="316"/>
      <c r="H9" s="316"/>
      <c r="I9" s="316"/>
      <c r="J9" s="316"/>
      <c r="K9" s="200"/>
    </row>
    <row r="10" spans="2:11" ht="15" customHeight="1">
      <c r="B10" s="203"/>
      <c r="C10" s="202"/>
      <c r="D10" s="316" t="s">
        <v>977</v>
      </c>
      <c r="E10" s="316"/>
      <c r="F10" s="316"/>
      <c r="G10" s="316"/>
      <c r="H10" s="316"/>
      <c r="I10" s="316"/>
      <c r="J10" s="316"/>
      <c r="K10" s="200"/>
    </row>
    <row r="11" spans="2:11" ht="15" customHeight="1">
      <c r="B11" s="203"/>
      <c r="C11" s="204"/>
      <c r="D11" s="316" t="s">
        <v>978</v>
      </c>
      <c r="E11" s="316"/>
      <c r="F11" s="316"/>
      <c r="G11" s="316"/>
      <c r="H11" s="316"/>
      <c r="I11" s="316"/>
      <c r="J11" s="316"/>
      <c r="K11" s="200"/>
    </row>
    <row r="12" spans="2:11" ht="15" customHeight="1">
      <c r="B12" s="203"/>
      <c r="C12" s="204"/>
      <c r="D12" s="202"/>
      <c r="E12" s="202"/>
      <c r="F12" s="202"/>
      <c r="G12" s="202"/>
      <c r="H12" s="202"/>
      <c r="I12" s="202"/>
      <c r="J12" s="202"/>
      <c r="K12" s="200"/>
    </row>
    <row r="13" spans="2:11" ht="15" customHeight="1">
      <c r="B13" s="203"/>
      <c r="C13" s="204"/>
      <c r="D13" s="205" t="s">
        <v>979</v>
      </c>
      <c r="E13" s="202"/>
      <c r="F13" s="202"/>
      <c r="G13" s="202"/>
      <c r="H13" s="202"/>
      <c r="I13" s="202"/>
      <c r="J13" s="202"/>
      <c r="K13" s="200"/>
    </row>
    <row r="14" spans="2:11" ht="12.75" customHeight="1">
      <c r="B14" s="203"/>
      <c r="C14" s="204"/>
      <c r="D14" s="204"/>
      <c r="E14" s="204"/>
      <c r="F14" s="204"/>
      <c r="G14" s="204"/>
      <c r="H14" s="204"/>
      <c r="I14" s="204"/>
      <c r="J14" s="204"/>
      <c r="K14" s="200"/>
    </row>
    <row r="15" spans="2:11" ht="15" customHeight="1">
      <c r="B15" s="203"/>
      <c r="C15" s="204"/>
      <c r="D15" s="316" t="s">
        <v>980</v>
      </c>
      <c r="E15" s="316"/>
      <c r="F15" s="316"/>
      <c r="G15" s="316"/>
      <c r="H15" s="316"/>
      <c r="I15" s="316"/>
      <c r="J15" s="316"/>
      <c r="K15" s="200"/>
    </row>
    <row r="16" spans="2:11" ht="15" customHeight="1">
      <c r="B16" s="203"/>
      <c r="C16" s="204"/>
      <c r="D16" s="316" t="s">
        <v>981</v>
      </c>
      <c r="E16" s="316"/>
      <c r="F16" s="316"/>
      <c r="G16" s="316"/>
      <c r="H16" s="316"/>
      <c r="I16" s="316"/>
      <c r="J16" s="316"/>
      <c r="K16" s="200"/>
    </row>
    <row r="17" spans="2:11" ht="15" customHeight="1">
      <c r="B17" s="203"/>
      <c r="C17" s="204"/>
      <c r="D17" s="316" t="s">
        <v>982</v>
      </c>
      <c r="E17" s="316"/>
      <c r="F17" s="316"/>
      <c r="G17" s="316"/>
      <c r="H17" s="316"/>
      <c r="I17" s="316"/>
      <c r="J17" s="316"/>
      <c r="K17" s="200"/>
    </row>
    <row r="18" spans="2:11" ht="15" customHeight="1">
      <c r="B18" s="203"/>
      <c r="C18" s="204"/>
      <c r="D18" s="204"/>
      <c r="E18" s="206" t="s">
        <v>80</v>
      </c>
      <c r="F18" s="316" t="s">
        <v>983</v>
      </c>
      <c r="G18" s="316"/>
      <c r="H18" s="316"/>
      <c r="I18" s="316"/>
      <c r="J18" s="316"/>
      <c r="K18" s="200"/>
    </row>
    <row r="19" spans="2:11" ht="15" customHeight="1">
      <c r="B19" s="203"/>
      <c r="C19" s="204"/>
      <c r="D19" s="204"/>
      <c r="E19" s="206" t="s">
        <v>984</v>
      </c>
      <c r="F19" s="316" t="s">
        <v>985</v>
      </c>
      <c r="G19" s="316"/>
      <c r="H19" s="316"/>
      <c r="I19" s="316"/>
      <c r="J19" s="316"/>
      <c r="K19" s="200"/>
    </row>
    <row r="20" spans="2:11" ht="15" customHeight="1">
      <c r="B20" s="203"/>
      <c r="C20" s="204"/>
      <c r="D20" s="204"/>
      <c r="E20" s="206" t="s">
        <v>986</v>
      </c>
      <c r="F20" s="316" t="s">
        <v>987</v>
      </c>
      <c r="G20" s="316"/>
      <c r="H20" s="316"/>
      <c r="I20" s="316"/>
      <c r="J20" s="316"/>
      <c r="K20" s="200"/>
    </row>
    <row r="21" spans="2:11" ht="15" customHeight="1">
      <c r="B21" s="203"/>
      <c r="C21" s="204"/>
      <c r="D21" s="204"/>
      <c r="E21" s="206" t="s">
        <v>105</v>
      </c>
      <c r="F21" s="316" t="s">
        <v>106</v>
      </c>
      <c r="G21" s="316"/>
      <c r="H21" s="316"/>
      <c r="I21" s="316"/>
      <c r="J21" s="316"/>
      <c r="K21" s="200"/>
    </row>
    <row r="22" spans="2:11" ht="15" customHeight="1">
      <c r="B22" s="203"/>
      <c r="C22" s="204"/>
      <c r="D22" s="204"/>
      <c r="E22" s="206" t="s">
        <v>988</v>
      </c>
      <c r="F22" s="316" t="s">
        <v>989</v>
      </c>
      <c r="G22" s="316"/>
      <c r="H22" s="316"/>
      <c r="I22" s="316"/>
      <c r="J22" s="316"/>
      <c r="K22" s="200"/>
    </row>
    <row r="23" spans="2:11" ht="15" customHeight="1">
      <c r="B23" s="203"/>
      <c r="C23" s="204"/>
      <c r="D23" s="204"/>
      <c r="E23" s="206" t="s">
        <v>87</v>
      </c>
      <c r="F23" s="316" t="s">
        <v>990</v>
      </c>
      <c r="G23" s="316"/>
      <c r="H23" s="316"/>
      <c r="I23" s="316"/>
      <c r="J23" s="316"/>
      <c r="K23" s="200"/>
    </row>
    <row r="24" spans="2:11" ht="12.75" customHeight="1">
      <c r="B24" s="203"/>
      <c r="C24" s="204"/>
      <c r="D24" s="204"/>
      <c r="E24" s="204"/>
      <c r="F24" s="204"/>
      <c r="G24" s="204"/>
      <c r="H24" s="204"/>
      <c r="I24" s="204"/>
      <c r="J24" s="204"/>
      <c r="K24" s="200"/>
    </row>
    <row r="25" spans="2:11" ht="15" customHeight="1">
      <c r="B25" s="203"/>
      <c r="C25" s="316" t="s">
        <v>991</v>
      </c>
      <c r="D25" s="316"/>
      <c r="E25" s="316"/>
      <c r="F25" s="316"/>
      <c r="G25" s="316"/>
      <c r="H25" s="316"/>
      <c r="I25" s="316"/>
      <c r="J25" s="316"/>
      <c r="K25" s="200"/>
    </row>
    <row r="26" spans="2:11" ht="15" customHeight="1">
      <c r="B26" s="203"/>
      <c r="C26" s="316" t="s">
        <v>992</v>
      </c>
      <c r="D26" s="316"/>
      <c r="E26" s="316"/>
      <c r="F26" s="316"/>
      <c r="G26" s="316"/>
      <c r="H26" s="316"/>
      <c r="I26" s="316"/>
      <c r="J26" s="316"/>
      <c r="K26" s="200"/>
    </row>
    <row r="27" spans="2:11" ht="15" customHeight="1">
      <c r="B27" s="203"/>
      <c r="C27" s="202"/>
      <c r="D27" s="316" t="s">
        <v>993</v>
      </c>
      <c r="E27" s="316"/>
      <c r="F27" s="316"/>
      <c r="G27" s="316"/>
      <c r="H27" s="316"/>
      <c r="I27" s="316"/>
      <c r="J27" s="316"/>
      <c r="K27" s="200"/>
    </row>
    <row r="28" spans="2:11" ht="15" customHeight="1">
      <c r="B28" s="203"/>
      <c r="C28" s="204"/>
      <c r="D28" s="316" t="s">
        <v>994</v>
      </c>
      <c r="E28" s="316"/>
      <c r="F28" s="316"/>
      <c r="G28" s="316"/>
      <c r="H28" s="316"/>
      <c r="I28" s="316"/>
      <c r="J28" s="316"/>
      <c r="K28" s="200"/>
    </row>
    <row r="29" spans="2:11" ht="12.75" customHeight="1">
      <c r="B29" s="203"/>
      <c r="C29" s="204"/>
      <c r="D29" s="204"/>
      <c r="E29" s="204"/>
      <c r="F29" s="204"/>
      <c r="G29" s="204"/>
      <c r="H29" s="204"/>
      <c r="I29" s="204"/>
      <c r="J29" s="204"/>
      <c r="K29" s="200"/>
    </row>
    <row r="30" spans="2:11" ht="15" customHeight="1">
      <c r="B30" s="203"/>
      <c r="C30" s="204"/>
      <c r="D30" s="316" t="s">
        <v>995</v>
      </c>
      <c r="E30" s="316"/>
      <c r="F30" s="316"/>
      <c r="G30" s="316"/>
      <c r="H30" s="316"/>
      <c r="I30" s="316"/>
      <c r="J30" s="316"/>
      <c r="K30" s="200"/>
    </row>
    <row r="31" spans="2:11" ht="15" customHeight="1">
      <c r="B31" s="203"/>
      <c r="C31" s="204"/>
      <c r="D31" s="316" t="s">
        <v>996</v>
      </c>
      <c r="E31" s="316"/>
      <c r="F31" s="316"/>
      <c r="G31" s="316"/>
      <c r="H31" s="316"/>
      <c r="I31" s="316"/>
      <c r="J31" s="316"/>
      <c r="K31" s="200"/>
    </row>
    <row r="32" spans="2:11" ht="12.75" customHeight="1">
      <c r="B32" s="203"/>
      <c r="C32" s="204"/>
      <c r="D32" s="204"/>
      <c r="E32" s="204"/>
      <c r="F32" s="204"/>
      <c r="G32" s="204"/>
      <c r="H32" s="204"/>
      <c r="I32" s="204"/>
      <c r="J32" s="204"/>
      <c r="K32" s="200"/>
    </row>
    <row r="33" spans="2:11" ht="15" customHeight="1">
      <c r="B33" s="203"/>
      <c r="C33" s="204"/>
      <c r="D33" s="316" t="s">
        <v>997</v>
      </c>
      <c r="E33" s="316"/>
      <c r="F33" s="316"/>
      <c r="G33" s="316"/>
      <c r="H33" s="316"/>
      <c r="I33" s="316"/>
      <c r="J33" s="316"/>
      <c r="K33" s="200"/>
    </row>
    <row r="34" spans="2:11" ht="15" customHeight="1">
      <c r="B34" s="203"/>
      <c r="C34" s="204"/>
      <c r="D34" s="316" t="s">
        <v>998</v>
      </c>
      <c r="E34" s="316"/>
      <c r="F34" s="316"/>
      <c r="G34" s="316"/>
      <c r="H34" s="316"/>
      <c r="I34" s="316"/>
      <c r="J34" s="316"/>
      <c r="K34" s="200"/>
    </row>
    <row r="35" spans="2:11" ht="15" customHeight="1">
      <c r="B35" s="203"/>
      <c r="C35" s="204"/>
      <c r="D35" s="316" t="s">
        <v>999</v>
      </c>
      <c r="E35" s="316"/>
      <c r="F35" s="316"/>
      <c r="G35" s="316"/>
      <c r="H35" s="316"/>
      <c r="I35" s="316"/>
      <c r="J35" s="316"/>
      <c r="K35" s="200"/>
    </row>
    <row r="36" spans="2:11" ht="15" customHeight="1">
      <c r="B36" s="203"/>
      <c r="C36" s="204"/>
      <c r="D36" s="202"/>
      <c r="E36" s="205" t="s">
        <v>123</v>
      </c>
      <c r="F36" s="202"/>
      <c r="G36" s="316" t="s">
        <v>1000</v>
      </c>
      <c r="H36" s="316"/>
      <c r="I36" s="316"/>
      <c r="J36" s="316"/>
      <c r="K36" s="200"/>
    </row>
    <row r="37" spans="2:11" ht="30.75" customHeight="1">
      <c r="B37" s="203"/>
      <c r="C37" s="204"/>
      <c r="D37" s="202"/>
      <c r="E37" s="205" t="s">
        <v>1001</v>
      </c>
      <c r="F37" s="202"/>
      <c r="G37" s="316" t="s">
        <v>1002</v>
      </c>
      <c r="H37" s="316"/>
      <c r="I37" s="316"/>
      <c r="J37" s="316"/>
      <c r="K37" s="200"/>
    </row>
    <row r="38" spans="2:11" ht="15" customHeight="1">
      <c r="B38" s="203"/>
      <c r="C38" s="204"/>
      <c r="D38" s="202"/>
      <c r="E38" s="205" t="s">
        <v>55</v>
      </c>
      <c r="F38" s="202"/>
      <c r="G38" s="316" t="s">
        <v>1003</v>
      </c>
      <c r="H38" s="316"/>
      <c r="I38" s="316"/>
      <c r="J38" s="316"/>
      <c r="K38" s="200"/>
    </row>
    <row r="39" spans="2:11" ht="15" customHeight="1">
      <c r="B39" s="203"/>
      <c r="C39" s="204"/>
      <c r="D39" s="202"/>
      <c r="E39" s="205" t="s">
        <v>56</v>
      </c>
      <c r="F39" s="202"/>
      <c r="G39" s="316" t="s">
        <v>1004</v>
      </c>
      <c r="H39" s="316"/>
      <c r="I39" s="316"/>
      <c r="J39" s="316"/>
      <c r="K39" s="200"/>
    </row>
    <row r="40" spans="2:11" ht="15" customHeight="1">
      <c r="B40" s="203"/>
      <c r="C40" s="204"/>
      <c r="D40" s="202"/>
      <c r="E40" s="205" t="s">
        <v>124</v>
      </c>
      <c r="F40" s="202"/>
      <c r="G40" s="316" t="s">
        <v>1005</v>
      </c>
      <c r="H40" s="316"/>
      <c r="I40" s="316"/>
      <c r="J40" s="316"/>
      <c r="K40" s="200"/>
    </row>
    <row r="41" spans="2:11" ht="15" customHeight="1">
      <c r="B41" s="203"/>
      <c r="C41" s="204"/>
      <c r="D41" s="202"/>
      <c r="E41" s="205" t="s">
        <v>125</v>
      </c>
      <c r="F41" s="202"/>
      <c r="G41" s="316" t="s">
        <v>1006</v>
      </c>
      <c r="H41" s="316"/>
      <c r="I41" s="316"/>
      <c r="J41" s="316"/>
      <c r="K41" s="200"/>
    </row>
    <row r="42" spans="2:11" ht="15" customHeight="1">
      <c r="B42" s="203"/>
      <c r="C42" s="204"/>
      <c r="D42" s="202"/>
      <c r="E42" s="205" t="s">
        <v>1007</v>
      </c>
      <c r="F42" s="202"/>
      <c r="G42" s="316" t="s">
        <v>1008</v>
      </c>
      <c r="H42" s="316"/>
      <c r="I42" s="316"/>
      <c r="J42" s="316"/>
      <c r="K42" s="200"/>
    </row>
    <row r="43" spans="2:11" ht="15" customHeight="1">
      <c r="B43" s="203"/>
      <c r="C43" s="204"/>
      <c r="D43" s="202"/>
      <c r="E43" s="205"/>
      <c r="F43" s="202"/>
      <c r="G43" s="316" t="s">
        <v>1009</v>
      </c>
      <c r="H43" s="316"/>
      <c r="I43" s="316"/>
      <c r="J43" s="316"/>
      <c r="K43" s="200"/>
    </row>
    <row r="44" spans="2:11" ht="15" customHeight="1">
      <c r="B44" s="203"/>
      <c r="C44" s="204"/>
      <c r="D44" s="202"/>
      <c r="E44" s="205" t="s">
        <v>1010</v>
      </c>
      <c r="F44" s="202"/>
      <c r="G44" s="316" t="s">
        <v>1011</v>
      </c>
      <c r="H44" s="316"/>
      <c r="I44" s="316"/>
      <c r="J44" s="316"/>
      <c r="K44" s="200"/>
    </row>
    <row r="45" spans="2:11" ht="15" customHeight="1">
      <c r="B45" s="203"/>
      <c r="C45" s="204"/>
      <c r="D45" s="202"/>
      <c r="E45" s="205" t="s">
        <v>127</v>
      </c>
      <c r="F45" s="202"/>
      <c r="G45" s="316" t="s">
        <v>1012</v>
      </c>
      <c r="H45" s="316"/>
      <c r="I45" s="316"/>
      <c r="J45" s="316"/>
      <c r="K45" s="200"/>
    </row>
    <row r="46" spans="2:11" ht="12.75" customHeight="1">
      <c r="B46" s="203"/>
      <c r="C46" s="204"/>
      <c r="D46" s="202"/>
      <c r="E46" s="202"/>
      <c r="F46" s="202"/>
      <c r="G46" s="202"/>
      <c r="H46" s="202"/>
      <c r="I46" s="202"/>
      <c r="J46" s="202"/>
      <c r="K46" s="200"/>
    </row>
    <row r="47" spans="2:11" ht="15" customHeight="1">
      <c r="B47" s="203"/>
      <c r="C47" s="204"/>
      <c r="D47" s="316" t="s">
        <v>1013</v>
      </c>
      <c r="E47" s="316"/>
      <c r="F47" s="316"/>
      <c r="G47" s="316"/>
      <c r="H47" s="316"/>
      <c r="I47" s="316"/>
      <c r="J47" s="316"/>
      <c r="K47" s="200"/>
    </row>
    <row r="48" spans="2:11" ht="15" customHeight="1">
      <c r="B48" s="203"/>
      <c r="C48" s="204"/>
      <c r="D48" s="204"/>
      <c r="E48" s="316" t="s">
        <v>1014</v>
      </c>
      <c r="F48" s="316"/>
      <c r="G48" s="316"/>
      <c r="H48" s="316"/>
      <c r="I48" s="316"/>
      <c r="J48" s="316"/>
      <c r="K48" s="200"/>
    </row>
    <row r="49" spans="2:11" ht="15" customHeight="1">
      <c r="B49" s="203"/>
      <c r="C49" s="204"/>
      <c r="D49" s="204"/>
      <c r="E49" s="316" t="s">
        <v>1015</v>
      </c>
      <c r="F49" s="316"/>
      <c r="G49" s="316"/>
      <c r="H49" s="316"/>
      <c r="I49" s="316"/>
      <c r="J49" s="316"/>
      <c r="K49" s="200"/>
    </row>
    <row r="50" spans="2:11" ht="15" customHeight="1">
      <c r="B50" s="203"/>
      <c r="C50" s="204"/>
      <c r="D50" s="204"/>
      <c r="E50" s="316" t="s">
        <v>1016</v>
      </c>
      <c r="F50" s="316"/>
      <c r="G50" s="316"/>
      <c r="H50" s="316"/>
      <c r="I50" s="316"/>
      <c r="J50" s="316"/>
      <c r="K50" s="200"/>
    </row>
    <row r="51" spans="2:11" ht="15" customHeight="1">
      <c r="B51" s="203"/>
      <c r="C51" s="204"/>
      <c r="D51" s="316" t="s">
        <v>1017</v>
      </c>
      <c r="E51" s="316"/>
      <c r="F51" s="316"/>
      <c r="G51" s="316"/>
      <c r="H51" s="316"/>
      <c r="I51" s="316"/>
      <c r="J51" s="316"/>
      <c r="K51" s="200"/>
    </row>
    <row r="52" spans="2:11" ht="25.5" customHeight="1">
      <c r="B52" s="199"/>
      <c r="C52" s="317" t="s">
        <v>1018</v>
      </c>
      <c r="D52" s="317"/>
      <c r="E52" s="317"/>
      <c r="F52" s="317"/>
      <c r="G52" s="317"/>
      <c r="H52" s="317"/>
      <c r="I52" s="317"/>
      <c r="J52" s="317"/>
      <c r="K52" s="200"/>
    </row>
    <row r="53" spans="2:11" ht="5.25" customHeight="1">
      <c r="B53" s="199"/>
      <c r="C53" s="201"/>
      <c r="D53" s="201"/>
      <c r="E53" s="201"/>
      <c r="F53" s="201"/>
      <c r="G53" s="201"/>
      <c r="H53" s="201"/>
      <c r="I53" s="201"/>
      <c r="J53" s="201"/>
      <c r="K53" s="200"/>
    </row>
    <row r="54" spans="2:11" ht="15" customHeight="1">
      <c r="B54" s="199"/>
      <c r="C54" s="316" t="s">
        <v>1019</v>
      </c>
      <c r="D54" s="316"/>
      <c r="E54" s="316"/>
      <c r="F54" s="316"/>
      <c r="G54" s="316"/>
      <c r="H54" s="316"/>
      <c r="I54" s="316"/>
      <c r="J54" s="316"/>
      <c r="K54" s="200"/>
    </row>
    <row r="55" spans="2:11" ht="15" customHeight="1">
      <c r="B55" s="199"/>
      <c r="C55" s="316" t="s">
        <v>1020</v>
      </c>
      <c r="D55" s="316"/>
      <c r="E55" s="316"/>
      <c r="F55" s="316"/>
      <c r="G55" s="316"/>
      <c r="H55" s="316"/>
      <c r="I55" s="316"/>
      <c r="J55" s="316"/>
      <c r="K55" s="200"/>
    </row>
    <row r="56" spans="2:11" ht="12.75" customHeight="1">
      <c r="B56" s="199"/>
      <c r="C56" s="202"/>
      <c r="D56" s="202"/>
      <c r="E56" s="202"/>
      <c r="F56" s="202"/>
      <c r="G56" s="202"/>
      <c r="H56" s="202"/>
      <c r="I56" s="202"/>
      <c r="J56" s="202"/>
      <c r="K56" s="200"/>
    </row>
    <row r="57" spans="2:11" ht="15" customHeight="1">
      <c r="B57" s="199"/>
      <c r="C57" s="316" t="s">
        <v>1021</v>
      </c>
      <c r="D57" s="316"/>
      <c r="E57" s="316"/>
      <c r="F57" s="316"/>
      <c r="G57" s="316"/>
      <c r="H57" s="316"/>
      <c r="I57" s="316"/>
      <c r="J57" s="316"/>
      <c r="K57" s="200"/>
    </row>
    <row r="58" spans="2:11" ht="15" customHeight="1">
      <c r="B58" s="199"/>
      <c r="C58" s="204"/>
      <c r="D58" s="316" t="s">
        <v>1022</v>
      </c>
      <c r="E58" s="316"/>
      <c r="F58" s="316"/>
      <c r="G58" s="316"/>
      <c r="H58" s="316"/>
      <c r="I58" s="316"/>
      <c r="J58" s="316"/>
      <c r="K58" s="200"/>
    </row>
    <row r="59" spans="2:11" ht="15" customHeight="1">
      <c r="B59" s="199"/>
      <c r="C59" s="204"/>
      <c r="D59" s="316" t="s">
        <v>1023</v>
      </c>
      <c r="E59" s="316"/>
      <c r="F59" s="316"/>
      <c r="G59" s="316"/>
      <c r="H59" s="316"/>
      <c r="I59" s="316"/>
      <c r="J59" s="316"/>
      <c r="K59" s="200"/>
    </row>
    <row r="60" spans="2:11" ht="15" customHeight="1">
      <c r="B60" s="199"/>
      <c r="C60" s="204"/>
      <c r="D60" s="316" t="s">
        <v>1024</v>
      </c>
      <c r="E60" s="316"/>
      <c r="F60" s="316"/>
      <c r="G60" s="316"/>
      <c r="H60" s="316"/>
      <c r="I60" s="316"/>
      <c r="J60" s="316"/>
      <c r="K60" s="200"/>
    </row>
    <row r="61" spans="2:11" ht="15" customHeight="1">
      <c r="B61" s="199"/>
      <c r="C61" s="204"/>
      <c r="D61" s="316" t="s">
        <v>1025</v>
      </c>
      <c r="E61" s="316"/>
      <c r="F61" s="316"/>
      <c r="G61" s="316"/>
      <c r="H61" s="316"/>
      <c r="I61" s="316"/>
      <c r="J61" s="316"/>
      <c r="K61" s="200"/>
    </row>
    <row r="62" spans="2:11" ht="15" customHeight="1">
      <c r="B62" s="199"/>
      <c r="C62" s="204"/>
      <c r="D62" s="318" t="s">
        <v>1026</v>
      </c>
      <c r="E62" s="318"/>
      <c r="F62" s="318"/>
      <c r="G62" s="318"/>
      <c r="H62" s="318"/>
      <c r="I62" s="318"/>
      <c r="J62" s="318"/>
      <c r="K62" s="200"/>
    </row>
    <row r="63" spans="2:11" ht="15" customHeight="1">
      <c r="B63" s="199"/>
      <c r="C63" s="204"/>
      <c r="D63" s="316" t="s">
        <v>1027</v>
      </c>
      <c r="E63" s="316"/>
      <c r="F63" s="316"/>
      <c r="G63" s="316"/>
      <c r="H63" s="316"/>
      <c r="I63" s="316"/>
      <c r="J63" s="316"/>
      <c r="K63" s="200"/>
    </row>
    <row r="64" spans="2:11" ht="12.75" customHeight="1">
      <c r="B64" s="199"/>
      <c r="C64" s="204"/>
      <c r="D64" s="204"/>
      <c r="E64" s="207"/>
      <c r="F64" s="204"/>
      <c r="G64" s="204"/>
      <c r="H64" s="204"/>
      <c r="I64" s="204"/>
      <c r="J64" s="204"/>
      <c r="K64" s="200"/>
    </row>
    <row r="65" spans="2:11" ht="15" customHeight="1">
      <c r="B65" s="199"/>
      <c r="C65" s="204"/>
      <c r="D65" s="316" t="s">
        <v>1028</v>
      </c>
      <c r="E65" s="316"/>
      <c r="F65" s="316"/>
      <c r="G65" s="316"/>
      <c r="H65" s="316"/>
      <c r="I65" s="316"/>
      <c r="J65" s="316"/>
      <c r="K65" s="200"/>
    </row>
    <row r="66" spans="2:11" ht="15" customHeight="1">
      <c r="B66" s="199"/>
      <c r="C66" s="204"/>
      <c r="D66" s="318" t="s">
        <v>1029</v>
      </c>
      <c r="E66" s="318"/>
      <c r="F66" s="318"/>
      <c r="G66" s="318"/>
      <c r="H66" s="318"/>
      <c r="I66" s="318"/>
      <c r="J66" s="318"/>
      <c r="K66" s="200"/>
    </row>
    <row r="67" spans="2:11" ht="15" customHeight="1">
      <c r="B67" s="199"/>
      <c r="C67" s="204"/>
      <c r="D67" s="316" t="s">
        <v>1030</v>
      </c>
      <c r="E67" s="316"/>
      <c r="F67" s="316"/>
      <c r="G67" s="316"/>
      <c r="H67" s="316"/>
      <c r="I67" s="316"/>
      <c r="J67" s="316"/>
      <c r="K67" s="200"/>
    </row>
    <row r="68" spans="2:11" ht="15" customHeight="1">
      <c r="B68" s="199"/>
      <c r="C68" s="204"/>
      <c r="D68" s="316" t="s">
        <v>1031</v>
      </c>
      <c r="E68" s="316"/>
      <c r="F68" s="316"/>
      <c r="G68" s="316"/>
      <c r="H68" s="316"/>
      <c r="I68" s="316"/>
      <c r="J68" s="316"/>
      <c r="K68" s="200"/>
    </row>
    <row r="69" spans="2:11" ht="15" customHeight="1">
      <c r="B69" s="199"/>
      <c r="C69" s="204"/>
      <c r="D69" s="316" t="s">
        <v>1032</v>
      </c>
      <c r="E69" s="316"/>
      <c r="F69" s="316"/>
      <c r="G69" s="316"/>
      <c r="H69" s="316"/>
      <c r="I69" s="316"/>
      <c r="J69" s="316"/>
      <c r="K69" s="200"/>
    </row>
    <row r="70" spans="2:11" ht="15" customHeight="1">
      <c r="B70" s="199"/>
      <c r="C70" s="204"/>
      <c r="D70" s="316" t="s">
        <v>1033</v>
      </c>
      <c r="E70" s="316"/>
      <c r="F70" s="316"/>
      <c r="G70" s="316"/>
      <c r="H70" s="316"/>
      <c r="I70" s="316"/>
      <c r="J70" s="316"/>
      <c r="K70" s="200"/>
    </row>
    <row r="71" spans="2:11" ht="12.75" customHeight="1">
      <c r="B71" s="208"/>
      <c r="C71" s="209"/>
      <c r="D71" s="209"/>
      <c r="E71" s="209"/>
      <c r="F71" s="209"/>
      <c r="G71" s="209"/>
      <c r="H71" s="209"/>
      <c r="I71" s="209"/>
      <c r="J71" s="209"/>
      <c r="K71" s="210"/>
    </row>
    <row r="72" spans="2:11" ht="18.75" customHeight="1">
      <c r="B72" s="211"/>
      <c r="C72" s="211"/>
      <c r="D72" s="211"/>
      <c r="E72" s="211"/>
      <c r="F72" s="211"/>
      <c r="G72" s="211"/>
      <c r="H72" s="211"/>
      <c r="I72" s="211"/>
      <c r="J72" s="211"/>
      <c r="K72" s="212"/>
    </row>
    <row r="73" spans="2:11" ht="18.75" customHeight="1">
      <c r="B73" s="212"/>
      <c r="C73" s="212"/>
      <c r="D73" s="212"/>
      <c r="E73" s="212"/>
      <c r="F73" s="212"/>
      <c r="G73" s="212"/>
      <c r="H73" s="212"/>
      <c r="I73" s="212"/>
      <c r="J73" s="212"/>
      <c r="K73" s="212"/>
    </row>
    <row r="74" spans="2:11" ht="7.5" customHeight="1">
      <c r="B74" s="213"/>
      <c r="C74" s="214"/>
      <c r="D74" s="214"/>
      <c r="E74" s="214"/>
      <c r="F74" s="214"/>
      <c r="G74" s="214"/>
      <c r="H74" s="214"/>
      <c r="I74" s="214"/>
      <c r="J74" s="214"/>
      <c r="K74" s="215"/>
    </row>
    <row r="75" spans="2:11" ht="45" customHeight="1">
      <c r="B75" s="216"/>
      <c r="C75" s="319" t="s">
        <v>1034</v>
      </c>
      <c r="D75" s="319"/>
      <c r="E75" s="319"/>
      <c r="F75" s="319"/>
      <c r="G75" s="319"/>
      <c r="H75" s="319"/>
      <c r="I75" s="319"/>
      <c r="J75" s="319"/>
      <c r="K75" s="217"/>
    </row>
    <row r="76" spans="2:11" ht="17.25" customHeight="1">
      <c r="B76" s="216"/>
      <c r="C76" s="218" t="s">
        <v>1035</v>
      </c>
      <c r="D76" s="218"/>
      <c r="E76" s="218"/>
      <c r="F76" s="218" t="s">
        <v>1036</v>
      </c>
      <c r="G76" s="219"/>
      <c r="H76" s="218" t="s">
        <v>56</v>
      </c>
      <c r="I76" s="218" t="s">
        <v>59</v>
      </c>
      <c r="J76" s="218" t="s">
        <v>1037</v>
      </c>
      <c r="K76" s="217"/>
    </row>
    <row r="77" spans="2:11" ht="17.25" customHeight="1">
      <c r="B77" s="216"/>
      <c r="C77" s="220" t="s">
        <v>1038</v>
      </c>
      <c r="D77" s="220"/>
      <c r="E77" s="220"/>
      <c r="F77" s="221" t="s">
        <v>1039</v>
      </c>
      <c r="G77" s="222"/>
      <c r="H77" s="220"/>
      <c r="I77" s="220"/>
      <c r="J77" s="220" t="s">
        <v>1040</v>
      </c>
      <c r="K77" s="217"/>
    </row>
    <row r="78" spans="2:11" ht="5.25" customHeight="1">
      <c r="B78" s="216"/>
      <c r="C78" s="223"/>
      <c r="D78" s="223"/>
      <c r="E78" s="223"/>
      <c r="F78" s="223"/>
      <c r="G78" s="224"/>
      <c r="H78" s="223"/>
      <c r="I78" s="223"/>
      <c r="J78" s="223"/>
      <c r="K78" s="217"/>
    </row>
    <row r="79" spans="2:11" ht="15" customHeight="1">
      <c r="B79" s="216"/>
      <c r="C79" s="205" t="s">
        <v>55</v>
      </c>
      <c r="D79" s="223"/>
      <c r="E79" s="223"/>
      <c r="F79" s="225" t="s">
        <v>85</v>
      </c>
      <c r="G79" s="224"/>
      <c r="H79" s="205" t="s">
        <v>1041</v>
      </c>
      <c r="I79" s="205" t="s">
        <v>1042</v>
      </c>
      <c r="J79" s="205">
        <v>20</v>
      </c>
      <c r="K79" s="217"/>
    </row>
    <row r="80" spans="2:11" ht="15" customHeight="1">
      <c r="B80" s="216"/>
      <c r="C80" s="205" t="s">
        <v>1043</v>
      </c>
      <c r="D80" s="205"/>
      <c r="E80" s="205"/>
      <c r="F80" s="225" t="s">
        <v>85</v>
      </c>
      <c r="G80" s="224"/>
      <c r="H80" s="205" t="s">
        <v>1044</v>
      </c>
      <c r="I80" s="205" t="s">
        <v>1042</v>
      </c>
      <c r="J80" s="205">
        <v>120</v>
      </c>
      <c r="K80" s="217"/>
    </row>
    <row r="81" spans="2:11" ht="15" customHeight="1">
      <c r="B81" s="226"/>
      <c r="C81" s="205" t="s">
        <v>1045</v>
      </c>
      <c r="D81" s="205"/>
      <c r="E81" s="205"/>
      <c r="F81" s="225" t="s">
        <v>1046</v>
      </c>
      <c r="G81" s="224"/>
      <c r="H81" s="205" t="s">
        <v>1047</v>
      </c>
      <c r="I81" s="205" t="s">
        <v>1042</v>
      </c>
      <c r="J81" s="205">
        <v>50</v>
      </c>
      <c r="K81" s="217"/>
    </row>
    <row r="82" spans="2:11" ht="15" customHeight="1">
      <c r="B82" s="226"/>
      <c r="C82" s="205" t="s">
        <v>1048</v>
      </c>
      <c r="D82" s="205"/>
      <c r="E82" s="205"/>
      <c r="F82" s="225" t="s">
        <v>85</v>
      </c>
      <c r="G82" s="224"/>
      <c r="H82" s="205" t="s">
        <v>1049</v>
      </c>
      <c r="I82" s="205" t="s">
        <v>1050</v>
      </c>
      <c r="J82" s="205"/>
      <c r="K82" s="217"/>
    </row>
    <row r="83" spans="2:11" ht="15" customHeight="1">
      <c r="B83" s="226"/>
      <c r="C83" s="205" t="s">
        <v>1051</v>
      </c>
      <c r="D83" s="205"/>
      <c r="E83" s="205"/>
      <c r="F83" s="225" t="s">
        <v>1046</v>
      </c>
      <c r="G83" s="205"/>
      <c r="H83" s="205" t="s">
        <v>1052</v>
      </c>
      <c r="I83" s="205" t="s">
        <v>1042</v>
      </c>
      <c r="J83" s="205">
        <v>15</v>
      </c>
      <c r="K83" s="217"/>
    </row>
    <row r="84" spans="2:11" ht="15" customHeight="1">
      <c r="B84" s="226"/>
      <c r="C84" s="205" t="s">
        <v>1053</v>
      </c>
      <c r="D84" s="205"/>
      <c r="E84" s="205"/>
      <c r="F84" s="225" t="s">
        <v>1046</v>
      </c>
      <c r="G84" s="205"/>
      <c r="H84" s="205" t="s">
        <v>1054</v>
      </c>
      <c r="I84" s="205" t="s">
        <v>1042</v>
      </c>
      <c r="J84" s="205">
        <v>15</v>
      </c>
      <c r="K84" s="217"/>
    </row>
    <row r="85" spans="2:11" ht="15" customHeight="1">
      <c r="B85" s="226"/>
      <c r="C85" s="205" t="s">
        <v>1055</v>
      </c>
      <c r="D85" s="205"/>
      <c r="E85" s="205"/>
      <c r="F85" s="225" t="s">
        <v>1046</v>
      </c>
      <c r="G85" s="205"/>
      <c r="H85" s="205" t="s">
        <v>1056</v>
      </c>
      <c r="I85" s="205" t="s">
        <v>1042</v>
      </c>
      <c r="J85" s="205">
        <v>20</v>
      </c>
      <c r="K85" s="217"/>
    </row>
    <row r="86" spans="2:11" ht="15" customHeight="1">
      <c r="B86" s="226"/>
      <c r="C86" s="205" t="s">
        <v>1057</v>
      </c>
      <c r="D86" s="205"/>
      <c r="E86" s="205"/>
      <c r="F86" s="225" t="s">
        <v>1046</v>
      </c>
      <c r="G86" s="205"/>
      <c r="H86" s="205" t="s">
        <v>1058</v>
      </c>
      <c r="I86" s="205" t="s">
        <v>1042</v>
      </c>
      <c r="J86" s="205">
        <v>20</v>
      </c>
      <c r="K86" s="217"/>
    </row>
    <row r="87" spans="2:11" ht="15" customHeight="1">
      <c r="B87" s="226"/>
      <c r="C87" s="205" t="s">
        <v>1059</v>
      </c>
      <c r="D87" s="205"/>
      <c r="E87" s="205"/>
      <c r="F87" s="225" t="s">
        <v>1046</v>
      </c>
      <c r="G87" s="224"/>
      <c r="H87" s="205" t="s">
        <v>1060</v>
      </c>
      <c r="I87" s="205" t="s">
        <v>1042</v>
      </c>
      <c r="J87" s="205">
        <v>50</v>
      </c>
      <c r="K87" s="217"/>
    </row>
    <row r="88" spans="2:11" ht="15" customHeight="1">
      <c r="B88" s="226"/>
      <c r="C88" s="205" t="s">
        <v>1061</v>
      </c>
      <c r="D88" s="205"/>
      <c r="E88" s="205"/>
      <c r="F88" s="225" t="s">
        <v>1046</v>
      </c>
      <c r="G88" s="224"/>
      <c r="H88" s="205" t="s">
        <v>1062</v>
      </c>
      <c r="I88" s="205" t="s">
        <v>1042</v>
      </c>
      <c r="J88" s="205">
        <v>20</v>
      </c>
      <c r="K88" s="217"/>
    </row>
    <row r="89" spans="2:11" ht="15" customHeight="1">
      <c r="B89" s="226"/>
      <c r="C89" s="205" t="s">
        <v>1063</v>
      </c>
      <c r="D89" s="205"/>
      <c r="E89" s="205"/>
      <c r="F89" s="225" t="s">
        <v>1046</v>
      </c>
      <c r="G89" s="224"/>
      <c r="H89" s="205" t="s">
        <v>1064</v>
      </c>
      <c r="I89" s="205" t="s">
        <v>1042</v>
      </c>
      <c r="J89" s="205">
        <v>20</v>
      </c>
      <c r="K89" s="217"/>
    </row>
    <row r="90" spans="2:11" ht="15" customHeight="1">
      <c r="B90" s="226"/>
      <c r="C90" s="205" t="s">
        <v>1065</v>
      </c>
      <c r="D90" s="205"/>
      <c r="E90" s="205"/>
      <c r="F90" s="225" t="s">
        <v>1046</v>
      </c>
      <c r="G90" s="224"/>
      <c r="H90" s="205" t="s">
        <v>1066</v>
      </c>
      <c r="I90" s="205" t="s">
        <v>1042</v>
      </c>
      <c r="J90" s="205">
        <v>50</v>
      </c>
      <c r="K90" s="217"/>
    </row>
    <row r="91" spans="2:11" ht="15" customHeight="1">
      <c r="B91" s="226"/>
      <c r="C91" s="205" t="s">
        <v>1067</v>
      </c>
      <c r="D91" s="205"/>
      <c r="E91" s="205"/>
      <c r="F91" s="225" t="s">
        <v>1046</v>
      </c>
      <c r="G91" s="224"/>
      <c r="H91" s="205" t="s">
        <v>1067</v>
      </c>
      <c r="I91" s="205" t="s">
        <v>1042</v>
      </c>
      <c r="J91" s="205">
        <v>50</v>
      </c>
      <c r="K91" s="217"/>
    </row>
    <row r="92" spans="2:11" ht="15" customHeight="1">
      <c r="B92" s="226"/>
      <c r="C92" s="205" t="s">
        <v>1068</v>
      </c>
      <c r="D92" s="205"/>
      <c r="E92" s="205"/>
      <c r="F92" s="225" t="s">
        <v>1046</v>
      </c>
      <c r="G92" s="224"/>
      <c r="H92" s="205" t="s">
        <v>1069</v>
      </c>
      <c r="I92" s="205" t="s">
        <v>1042</v>
      </c>
      <c r="J92" s="205">
        <v>255</v>
      </c>
      <c r="K92" s="217"/>
    </row>
    <row r="93" spans="2:11" ht="15" customHeight="1">
      <c r="B93" s="226"/>
      <c r="C93" s="205" t="s">
        <v>1070</v>
      </c>
      <c r="D93" s="205"/>
      <c r="E93" s="205"/>
      <c r="F93" s="225" t="s">
        <v>85</v>
      </c>
      <c r="G93" s="224"/>
      <c r="H93" s="205" t="s">
        <v>1071</v>
      </c>
      <c r="I93" s="205" t="s">
        <v>1072</v>
      </c>
      <c r="J93" s="205"/>
      <c r="K93" s="217"/>
    </row>
    <row r="94" spans="2:11" ht="15" customHeight="1">
      <c r="B94" s="226"/>
      <c r="C94" s="205" t="s">
        <v>1073</v>
      </c>
      <c r="D94" s="205"/>
      <c r="E94" s="205"/>
      <c r="F94" s="225" t="s">
        <v>85</v>
      </c>
      <c r="G94" s="224"/>
      <c r="H94" s="205" t="s">
        <v>1074</v>
      </c>
      <c r="I94" s="205" t="s">
        <v>1075</v>
      </c>
      <c r="J94" s="205"/>
      <c r="K94" s="217"/>
    </row>
    <row r="95" spans="2:11" ht="15" customHeight="1">
      <c r="B95" s="226"/>
      <c r="C95" s="205" t="s">
        <v>1076</v>
      </c>
      <c r="D95" s="205"/>
      <c r="E95" s="205"/>
      <c r="F95" s="225" t="s">
        <v>85</v>
      </c>
      <c r="G95" s="224"/>
      <c r="H95" s="205" t="s">
        <v>1076</v>
      </c>
      <c r="I95" s="205" t="s">
        <v>1075</v>
      </c>
      <c r="J95" s="205"/>
      <c r="K95" s="217"/>
    </row>
    <row r="96" spans="2:11" ht="15" customHeight="1">
      <c r="B96" s="226"/>
      <c r="C96" s="205" t="s">
        <v>40</v>
      </c>
      <c r="D96" s="205"/>
      <c r="E96" s="205"/>
      <c r="F96" s="225" t="s">
        <v>85</v>
      </c>
      <c r="G96" s="224"/>
      <c r="H96" s="205" t="s">
        <v>1077</v>
      </c>
      <c r="I96" s="205" t="s">
        <v>1075</v>
      </c>
      <c r="J96" s="205"/>
      <c r="K96" s="217"/>
    </row>
    <row r="97" spans="2:11" ht="15" customHeight="1">
      <c r="B97" s="226"/>
      <c r="C97" s="205" t="s">
        <v>50</v>
      </c>
      <c r="D97" s="205"/>
      <c r="E97" s="205"/>
      <c r="F97" s="225" t="s">
        <v>85</v>
      </c>
      <c r="G97" s="224"/>
      <c r="H97" s="205" t="s">
        <v>1078</v>
      </c>
      <c r="I97" s="205" t="s">
        <v>1075</v>
      </c>
      <c r="J97" s="205"/>
      <c r="K97" s="217"/>
    </row>
    <row r="98" spans="2:11" ht="15" customHeight="1">
      <c r="B98" s="227"/>
      <c r="C98" s="228"/>
      <c r="D98" s="228"/>
      <c r="E98" s="228"/>
      <c r="F98" s="228"/>
      <c r="G98" s="228"/>
      <c r="H98" s="228"/>
      <c r="I98" s="228"/>
      <c r="J98" s="228"/>
      <c r="K98" s="229"/>
    </row>
    <row r="99" spans="2:11" ht="18.75" customHeight="1">
      <c r="B99" s="230"/>
      <c r="C99" s="231"/>
      <c r="D99" s="231"/>
      <c r="E99" s="231"/>
      <c r="F99" s="231"/>
      <c r="G99" s="231"/>
      <c r="H99" s="231"/>
      <c r="I99" s="231"/>
      <c r="J99" s="231"/>
      <c r="K99" s="230"/>
    </row>
    <row r="100" spans="2:11" ht="18.75" customHeight="1">
      <c r="B100" s="212"/>
      <c r="C100" s="212"/>
      <c r="D100" s="212"/>
      <c r="E100" s="212"/>
      <c r="F100" s="212"/>
      <c r="G100" s="212"/>
      <c r="H100" s="212"/>
      <c r="I100" s="212"/>
      <c r="J100" s="212"/>
      <c r="K100" s="212"/>
    </row>
    <row r="101" spans="2:11" ht="7.5" customHeight="1">
      <c r="B101" s="213"/>
      <c r="C101" s="214"/>
      <c r="D101" s="214"/>
      <c r="E101" s="214"/>
      <c r="F101" s="214"/>
      <c r="G101" s="214"/>
      <c r="H101" s="214"/>
      <c r="I101" s="214"/>
      <c r="J101" s="214"/>
      <c r="K101" s="215"/>
    </row>
    <row r="102" spans="2:11" ht="45" customHeight="1">
      <c r="B102" s="216"/>
      <c r="C102" s="319" t="s">
        <v>1079</v>
      </c>
      <c r="D102" s="319"/>
      <c r="E102" s="319"/>
      <c r="F102" s="319"/>
      <c r="G102" s="319"/>
      <c r="H102" s="319"/>
      <c r="I102" s="319"/>
      <c r="J102" s="319"/>
      <c r="K102" s="217"/>
    </row>
    <row r="103" spans="2:11" ht="17.25" customHeight="1">
      <c r="B103" s="216"/>
      <c r="C103" s="218" t="s">
        <v>1035</v>
      </c>
      <c r="D103" s="218"/>
      <c r="E103" s="218"/>
      <c r="F103" s="218" t="s">
        <v>1036</v>
      </c>
      <c r="G103" s="219"/>
      <c r="H103" s="218" t="s">
        <v>56</v>
      </c>
      <c r="I103" s="218" t="s">
        <v>59</v>
      </c>
      <c r="J103" s="218" t="s">
        <v>1037</v>
      </c>
      <c r="K103" s="217"/>
    </row>
    <row r="104" spans="2:11" ht="17.25" customHeight="1">
      <c r="B104" s="216"/>
      <c r="C104" s="220" t="s">
        <v>1038</v>
      </c>
      <c r="D104" s="220"/>
      <c r="E104" s="220"/>
      <c r="F104" s="221" t="s">
        <v>1039</v>
      </c>
      <c r="G104" s="222"/>
      <c r="H104" s="220"/>
      <c r="I104" s="220"/>
      <c r="J104" s="220" t="s">
        <v>1040</v>
      </c>
      <c r="K104" s="217"/>
    </row>
    <row r="105" spans="2:11" ht="5.25" customHeight="1">
      <c r="B105" s="216"/>
      <c r="C105" s="218"/>
      <c r="D105" s="218"/>
      <c r="E105" s="218"/>
      <c r="F105" s="218"/>
      <c r="G105" s="232"/>
      <c r="H105" s="218"/>
      <c r="I105" s="218"/>
      <c r="J105" s="218"/>
      <c r="K105" s="217"/>
    </row>
    <row r="106" spans="2:11" ht="15" customHeight="1">
      <c r="B106" s="216"/>
      <c r="C106" s="205" t="s">
        <v>55</v>
      </c>
      <c r="D106" s="223"/>
      <c r="E106" s="223"/>
      <c r="F106" s="225" t="s">
        <v>85</v>
      </c>
      <c r="G106" s="232"/>
      <c r="H106" s="205" t="s">
        <v>1080</v>
      </c>
      <c r="I106" s="205" t="s">
        <v>1042</v>
      </c>
      <c r="J106" s="205">
        <v>20</v>
      </c>
      <c r="K106" s="217"/>
    </row>
    <row r="107" spans="2:11" ht="15" customHeight="1">
      <c r="B107" s="216"/>
      <c r="C107" s="205" t="s">
        <v>1043</v>
      </c>
      <c r="D107" s="205"/>
      <c r="E107" s="205"/>
      <c r="F107" s="225" t="s">
        <v>85</v>
      </c>
      <c r="G107" s="205"/>
      <c r="H107" s="205" t="s">
        <v>1080</v>
      </c>
      <c r="I107" s="205" t="s">
        <v>1042</v>
      </c>
      <c r="J107" s="205">
        <v>120</v>
      </c>
      <c r="K107" s="217"/>
    </row>
    <row r="108" spans="2:11" ht="15" customHeight="1">
      <c r="B108" s="226"/>
      <c r="C108" s="205" t="s">
        <v>1045</v>
      </c>
      <c r="D108" s="205"/>
      <c r="E108" s="205"/>
      <c r="F108" s="225" t="s">
        <v>1046</v>
      </c>
      <c r="G108" s="205"/>
      <c r="H108" s="205" t="s">
        <v>1080</v>
      </c>
      <c r="I108" s="205" t="s">
        <v>1042</v>
      </c>
      <c r="J108" s="205">
        <v>50</v>
      </c>
      <c r="K108" s="217"/>
    </row>
    <row r="109" spans="2:11" ht="15" customHeight="1">
      <c r="B109" s="226"/>
      <c r="C109" s="205" t="s">
        <v>1048</v>
      </c>
      <c r="D109" s="205"/>
      <c r="E109" s="205"/>
      <c r="F109" s="225" t="s">
        <v>85</v>
      </c>
      <c r="G109" s="205"/>
      <c r="H109" s="205" t="s">
        <v>1080</v>
      </c>
      <c r="I109" s="205" t="s">
        <v>1050</v>
      </c>
      <c r="J109" s="205"/>
      <c r="K109" s="217"/>
    </row>
    <row r="110" spans="2:11" ht="15" customHeight="1">
      <c r="B110" s="226"/>
      <c r="C110" s="205" t="s">
        <v>1059</v>
      </c>
      <c r="D110" s="205"/>
      <c r="E110" s="205"/>
      <c r="F110" s="225" t="s">
        <v>1046</v>
      </c>
      <c r="G110" s="205"/>
      <c r="H110" s="205" t="s">
        <v>1080</v>
      </c>
      <c r="I110" s="205" t="s">
        <v>1042</v>
      </c>
      <c r="J110" s="205">
        <v>50</v>
      </c>
      <c r="K110" s="217"/>
    </row>
    <row r="111" spans="2:11" ht="15" customHeight="1">
      <c r="B111" s="226"/>
      <c r="C111" s="205" t="s">
        <v>1067</v>
      </c>
      <c r="D111" s="205"/>
      <c r="E111" s="205"/>
      <c r="F111" s="225" t="s">
        <v>1046</v>
      </c>
      <c r="G111" s="205"/>
      <c r="H111" s="205" t="s">
        <v>1080</v>
      </c>
      <c r="I111" s="205" t="s">
        <v>1042</v>
      </c>
      <c r="J111" s="205">
        <v>50</v>
      </c>
      <c r="K111" s="217"/>
    </row>
    <row r="112" spans="2:11" ht="15" customHeight="1">
      <c r="B112" s="226"/>
      <c r="C112" s="205" t="s">
        <v>1065</v>
      </c>
      <c r="D112" s="205"/>
      <c r="E112" s="205"/>
      <c r="F112" s="225" t="s">
        <v>1046</v>
      </c>
      <c r="G112" s="205"/>
      <c r="H112" s="205" t="s">
        <v>1080</v>
      </c>
      <c r="I112" s="205" t="s">
        <v>1042</v>
      </c>
      <c r="J112" s="205">
        <v>50</v>
      </c>
      <c r="K112" s="217"/>
    </row>
    <row r="113" spans="2:11" ht="15" customHeight="1">
      <c r="B113" s="226"/>
      <c r="C113" s="205" t="s">
        <v>55</v>
      </c>
      <c r="D113" s="205"/>
      <c r="E113" s="205"/>
      <c r="F113" s="225" t="s">
        <v>85</v>
      </c>
      <c r="G113" s="205"/>
      <c r="H113" s="205" t="s">
        <v>1081</v>
      </c>
      <c r="I113" s="205" t="s">
        <v>1042</v>
      </c>
      <c r="J113" s="205">
        <v>20</v>
      </c>
      <c r="K113" s="217"/>
    </row>
    <row r="114" spans="2:11" ht="15" customHeight="1">
      <c r="B114" s="226"/>
      <c r="C114" s="205" t="s">
        <v>1082</v>
      </c>
      <c r="D114" s="205"/>
      <c r="E114" s="205"/>
      <c r="F114" s="225" t="s">
        <v>85</v>
      </c>
      <c r="G114" s="205"/>
      <c r="H114" s="205" t="s">
        <v>1083</v>
      </c>
      <c r="I114" s="205" t="s">
        <v>1042</v>
      </c>
      <c r="J114" s="205">
        <v>120</v>
      </c>
      <c r="K114" s="217"/>
    </row>
    <row r="115" spans="2:11" ht="15" customHeight="1">
      <c r="B115" s="226"/>
      <c r="C115" s="205" t="s">
        <v>40</v>
      </c>
      <c r="D115" s="205"/>
      <c r="E115" s="205"/>
      <c r="F115" s="225" t="s">
        <v>85</v>
      </c>
      <c r="G115" s="205"/>
      <c r="H115" s="205" t="s">
        <v>1084</v>
      </c>
      <c r="I115" s="205" t="s">
        <v>1075</v>
      </c>
      <c r="J115" s="205"/>
      <c r="K115" s="217"/>
    </row>
    <row r="116" spans="2:11" ht="15" customHeight="1">
      <c r="B116" s="226"/>
      <c r="C116" s="205" t="s">
        <v>50</v>
      </c>
      <c r="D116" s="205"/>
      <c r="E116" s="205"/>
      <c r="F116" s="225" t="s">
        <v>85</v>
      </c>
      <c r="G116" s="205"/>
      <c r="H116" s="205" t="s">
        <v>1085</v>
      </c>
      <c r="I116" s="205" t="s">
        <v>1075</v>
      </c>
      <c r="J116" s="205"/>
      <c r="K116" s="217"/>
    </row>
    <row r="117" spans="2:11" ht="15" customHeight="1">
      <c r="B117" s="226"/>
      <c r="C117" s="205" t="s">
        <v>59</v>
      </c>
      <c r="D117" s="205"/>
      <c r="E117" s="205"/>
      <c r="F117" s="225" t="s">
        <v>85</v>
      </c>
      <c r="G117" s="205"/>
      <c r="H117" s="205" t="s">
        <v>1086</v>
      </c>
      <c r="I117" s="205" t="s">
        <v>1087</v>
      </c>
      <c r="J117" s="205"/>
      <c r="K117" s="217"/>
    </row>
    <row r="118" spans="2:11" ht="15" customHeight="1">
      <c r="B118" s="227"/>
      <c r="C118" s="233"/>
      <c r="D118" s="233"/>
      <c r="E118" s="233"/>
      <c r="F118" s="233"/>
      <c r="G118" s="233"/>
      <c r="H118" s="233"/>
      <c r="I118" s="233"/>
      <c r="J118" s="233"/>
      <c r="K118" s="229"/>
    </row>
    <row r="119" spans="2:11" ht="18.75" customHeight="1">
      <c r="B119" s="234"/>
      <c r="C119" s="202"/>
      <c r="D119" s="202"/>
      <c r="E119" s="202"/>
      <c r="F119" s="235"/>
      <c r="G119" s="202"/>
      <c r="H119" s="202"/>
      <c r="I119" s="202"/>
      <c r="J119" s="202"/>
      <c r="K119" s="234"/>
    </row>
    <row r="120" spans="2:11" ht="18.75" customHeight="1">
      <c r="B120" s="212"/>
      <c r="C120" s="212"/>
      <c r="D120" s="212"/>
      <c r="E120" s="212"/>
      <c r="F120" s="212"/>
      <c r="G120" s="212"/>
      <c r="H120" s="212"/>
      <c r="I120" s="212"/>
      <c r="J120" s="212"/>
      <c r="K120" s="212"/>
    </row>
    <row r="121" spans="2:11" ht="7.5" customHeight="1">
      <c r="B121" s="236"/>
      <c r="C121" s="237"/>
      <c r="D121" s="237"/>
      <c r="E121" s="237"/>
      <c r="F121" s="237"/>
      <c r="G121" s="237"/>
      <c r="H121" s="237"/>
      <c r="I121" s="237"/>
      <c r="J121" s="237"/>
      <c r="K121" s="238"/>
    </row>
    <row r="122" spans="2:11" ht="45" customHeight="1">
      <c r="B122" s="239"/>
      <c r="C122" s="315" t="s">
        <v>1088</v>
      </c>
      <c r="D122" s="315"/>
      <c r="E122" s="315"/>
      <c r="F122" s="315"/>
      <c r="G122" s="315"/>
      <c r="H122" s="315"/>
      <c r="I122" s="315"/>
      <c r="J122" s="315"/>
      <c r="K122" s="240"/>
    </row>
    <row r="123" spans="2:11" ht="17.25" customHeight="1">
      <c r="B123" s="241"/>
      <c r="C123" s="218" t="s">
        <v>1035</v>
      </c>
      <c r="D123" s="218"/>
      <c r="E123" s="218"/>
      <c r="F123" s="218" t="s">
        <v>1036</v>
      </c>
      <c r="G123" s="219"/>
      <c r="H123" s="218" t="s">
        <v>56</v>
      </c>
      <c r="I123" s="218" t="s">
        <v>59</v>
      </c>
      <c r="J123" s="218" t="s">
        <v>1037</v>
      </c>
      <c r="K123" s="242"/>
    </row>
    <row r="124" spans="2:11" ht="17.25" customHeight="1">
      <c r="B124" s="241"/>
      <c r="C124" s="220" t="s">
        <v>1038</v>
      </c>
      <c r="D124" s="220"/>
      <c r="E124" s="220"/>
      <c r="F124" s="221" t="s">
        <v>1039</v>
      </c>
      <c r="G124" s="222"/>
      <c r="H124" s="220"/>
      <c r="I124" s="220"/>
      <c r="J124" s="220" t="s">
        <v>1040</v>
      </c>
      <c r="K124" s="242"/>
    </row>
    <row r="125" spans="2:11" ht="5.25" customHeight="1">
      <c r="B125" s="243"/>
      <c r="C125" s="223"/>
      <c r="D125" s="223"/>
      <c r="E125" s="223"/>
      <c r="F125" s="223"/>
      <c r="G125" s="205"/>
      <c r="H125" s="223"/>
      <c r="I125" s="223"/>
      <c r="J125" s="223"/>
      <c r="K125" s="244"/>
    </row>
    <row r="126" spans="2:11" ht="15" customHeight="1">
      <c r="B126" s="243"/>
      <c r="C126" s="205" t="s">
        <v>1043</v>
      </c>
      <c r="D126" s="223"/>
      <c r="E126" s="223"/>
      <c r="F126" s="225" t="s">
        <v>85</v>
      </c>
      <c r="G126" s="205"/>
      <c r="H126" s="205" t="s">
        <v>1080</v>
      </c>
      <c r="I126" s="205" t="s">
        <v>1042</v>
      </c>
      <c r="J126" s="205">
        <v>120</v>
      </c>
      <c r="K126" s="245"/>
    </row>
    <row r="127" spans="2:11" ht="15" customHeight="1">
      <c r="B127" s="243"/>
      <c r="C127" s="205" t="s">
        <v>1089</v>
      </c>
      <c r="D127" s="205"/>
      <c r="E127" s="205"/>
      <c r="F127" s="225" t="s">
        <v>85</v>
      </c>
      <c r="G127" s="205"/>
      <c r="H127" s="205" t="s">
        <v>1090</v>
      </c>
      <c r="I127" s="205" t="s">
        <v>1042</v>
      </c>
      <c r="J127" s="205" t="s">
        <v>1091</v>
      </c>
      <c r="K127" s="245"/>
    </row>
    <row r="128" spans="2:11" ht="15" customHeight="1">
      <c r="B128" s="243"/>
      <c r="C128" s="205" t="s">
        <v>87</v>
      </c>
      <c r="D128" s="205"/>
      <c r="E128" s="205"/>
      <c r="F128" s="225" t="s">
        <v>85</v>
      </c>
      <c r="G128" s="205"/>
      <c r="H128" s="205" t="s">
        <v>1092</v>
      </c>
      <c r="I128" s="205" t="s">
        <v>1042</v>
      </c>
      <c r="J128" s="205" t="s">
        <v>1091</v>
      </c>
      <c r="K128" s="245"/>
    </row>
    <row r="129" spans="2:11" ht="15" customHeight="1">
      <c r="B129" s="243"/>
      <c r="C129" s="205" t="s">
        <v>1051</v>
      </c>
      <c r="D129" s="205"/>
      <c r="E129" s="205"/>
      <c r="F129" s="225" t="s">
        <v>1046</v>
      </c>
      <c r="G129" s="205"/>
      <c r="H129" s="205" t="s">
        <v>1052</v>
      </c>
      <c r="I129" s="205" t="s">
        <v>1042</v>
      </c>
      <c r="J129" s="205">
        <v>15</v>
      </c>
      <c r="K129" s="245"/>
    </row>
    <row r="130" spans="2:11" ht="15" customHeight="1">
      <c r="B130" s="243"/>
      <c r="C130" s="205" t="s">
        <v>1053</v>
      </c>
      <c r="D130" s="205"/>
      <c r="E130" s="205"/>
      <c r="F130" s="225" t="s">
        <v>1046</v>
      </c>
      <c r="G130" s="205"/>
      <c r="H130" s="205" t="s">
        <v>1054</v>
      </c>
      <c r="I130" s="205" t="s">
        <v>1042</v>
      </c>
      <c r="J130" s="205">
        <v>15</v>
      </c>
      <c r="K130" s="245"/>
    </row>
    <row r="131" spans="2:11" ht="15" customHeight="1">
      <c r="B131" s="243"/>
      <c r="C131" s="205" t="s">
        <v>1055</v>
      </c>
      <c r="D131" s="205"/>
      <c r="E131" s="205"/>
      <c r="F131" s="225" t="s">
        <v>1046</v>
      </c>
      <c r="G131" s="205"/>
      <c r="H131" s="205" t="s">
        <v>1056</v>
      </c>
      <c r="I131" s="205" t="s">
        <v>1042</v>
      </c>
      <c r="J131" s="205">
        <v>20</v>
      </c>
      <c r="K131" s="245"/>
    </row>
    <row r="132" spans="2:11" ht="15" customHeight="1">
      <c r="B132" s="243"/>
      <c r="C132" s="205" t="s">
        <v>1057</v>
      </c>
      <c r="D132" s="205"/>
      <c r="E132" s="205"/>
      <c r="F132" s="225" t="s">
        <v>1046</v>
      </c>
      <c r="G132" s="205"/>
      <c r="H132" s="205" t="s">
        <v>1058</v>
      </c>
      <c r="I132" s="205" t="s">
        <v>1042</v>
      </c>
      <c r="J132" s="205">
        <v>20</v>
      </c>
      <c r="K132" s="245"/>
    </row>
    <row r="133" spans="2:11" ht="15" customHeight="1">
      <c r="B133" s="243"/>
      <c r="C133" s="205" t="s">
        <v>1045</v>
      </c>
      <c r="D133" s="205"/>
      <c r="E133" s="205"/>
      <c r="F133" s="225" t="s">
        <v>1046</v>
      </c>
      <c r="G133" s="205"/>
      <c r="H133" s="205" t="s">
        <v>1080</v>
      </c>
      <c r="I133" s="205" t="s">
        <v>1042</v>
      </c>
      <c r="J133" s="205">
        <v>50</v>
      </c>
      <c r="K133" s="245"/>
    </row>
    <row r="134" spans="2:11" ht="15" customHeight="1">
      <c r="B134" s="243"/>
      <c r="C134" s="205" t="s">
        <v>1059</v>
      </c>
      <c r="D134" s="205"/>
      <c r="E134" s="205"/>
      <c r="F134" s="225" t="s">
        <v>1046</v>
      </c>
      <c r="G134" s="205"/>
      <c r="H134" s="205" t="s">
        <v>1080</v>
      </c>
      <c r="I134" s="205" t="s">
        <v>1042</v>
      </c>
      <c r="J134" s="205">
        <v>50</v>
      </c>
      <c r="K134" s="245"/>
    </row>
    <row r="135" spans="2:11" ht="15" customHeight="1">
      <c r="B135" s="243"/>
      <c r="C135" s="205" t="s">
        <v>1065</v>
      </c>
      <c r="D135" s="205"/>
      <c r="E135" s="205"/>
      <c r="F135" s="225" t="s">
        <v>1046</v>
      </c>
      <c r="G135" s="205"/>
      <c r="H135" s="205" t="s">
        <v>1080</v>
      </c>
      <c r="I135" s="205" t="s">
        <v>1042</v>
      </c>
      <c r="J135" s="205">
        <v>50</v>
      </c>
      <c r="K135" s="245"/>
    </row>
    <row r="136" spans="2:11" ht="15" customHeight="1">
      <c r="B136" s="243"/>
      <c r="C136" s="205" t="s">
        <v>1067</v>
      </c>
      <c r="D136" s="205"/>
      <c r="E136" s="205"/>
      <c r="F136" s="225" t="s">
        <v>1046</v>
      </c>
      <c r="G136" s="205"/>
      <c r="H136" s="205" t="s">
        <v>1080</v>
      </c>
      <c r="I136" s="205" t="s">
        <v>1042</v>
      </c>
      <c r="J136" s="205">
        <v>50</v>
      </c>
      <c r="K136" s="245"/>
    </row>
    <row r="137" spans="2:11" ht="15" customHeight="1">
      <c r="B137" s="243"/>
      <c r="C137" s="205" t="s">
        <v>1068</v>
      </c>
      <c r="D137" s="205"/>
      <c r="E137" s="205"/>
      <c r="F137" s="225" t="s">
        <v>1046</v>
      </c>
      <c r="G137" s="205"/>
      <c r="H137" s="205" t="s">
        <v>1093</v>
      </c>
      <c r="I137" s="205" t="s">
        <v>1042</v>
      </c>
      <c r="J137" s="205">
        <v>255</v>
      </c>
      <c r="K137" s="245"/>
    </row>
    <row r="138" spans="2:11" ht="15" customHeight="1">
      <c r="B138" s="243"/>
      <c r="C138" s="205" t="s">
        <v>1070</v>
      </c>
      <c r="D138" s="205"/>
      <c r="E138" s="205"/>
      <c r="F138" s="225" t="s">
        <v>85</v>
      </c>
      <c r="G138" s="205"/>
      <c r="H138" s="205" t="s">
        <v>1094</v>
      </c>
      <c r="I138" s="205" t="s">
        <v>1072</v>
      </c>
      <c r="J138" s="205"/>
      <c r="K138" s="245"/>
    </row>
    <row r="139" spans="2:11" ht="15" customHeight="1">
      <c r="B139" s="243"/>
      <c r="C139" s="205" t="s">
        <v>1073</v>
      </c>
      <c r="D139" s="205"/>
      <c r="E139" s="205"/>
      <c r="F139" s="225" t="s">
        <v>85</v>
      </c>
      <c r="G139" s="205"/>
      <c r="H139" s="205" t="s">
        <v>1095</v>
      </c>
      <c r="I139" s="205" t="s">
        <v>1075</v>
      </c>
      <c r="J139" s="205"/>
      <c r="K139" s="245"/>
    </row>
    <row r="140" spans="2:11" ht="15" customHeight="1">
      <c r="B140" s="243"/>
      <c r="C140" s="205" t="s">
        <v>1076</v>
      </c>
      <c r="D140" s="205"/>
      <c r="E140" s="205"/>
      <c r="F140" s="225" t="s">
        <v>85</v>
      </c>
      <c r="G140" s="205"/>
      <c r="H140" s="205" t="s">
        <v>1076</v>
      </c>
      <c r="I140" s="205" t="s">
        <v>1075</v>
      </c>
      <c r="J140" s="205"/>
      <c r="K140" s="245"/>
    </row>
    <row r="141" spans="2:11" ht="15" customHeight="1">
      <c r="B141" s="243"/>
      <c r="C141" s="205" t="s">
        <v>40</v>
      </c>
      <c r="D141" s="205"/>
      <c r="E141" s="205"/>
      <c r="F141" s="225" t="s">
        <v>85</v>
      </c>
      <c r="G141" s="205"/>
      <c r="H141" s="205" t="s">
        <v>1096</v>
      </c>
      <c r="I141" s="205" t="s">
        <v>1075</v>
      </c>
      <c r="J141" s="205"/>
      <c r="K141" s="245"/>
    </row>
    <row r="142" spans="2:11" ht="15" customHeight="1">
      <c r="B142" s="243"/>
      <c r="C142" s="205" t="s">
        <v>1097</v>
      </c>
      <c r="D142" s="205"/>
      <c r="E142" s="205"/>
      <c r="F142" s="225" t="s">
        <v>85</v>
      </c>
      <c r="G142" s="205"/>
      <c r="H142" s="205" t="s">
        <v>1098</v>
      </c>
      <c r="I142" s="205" t="s">
        <v>1075</v>
      </c>
      <c r="J142" s="205"/>
      <c r="K142" s="245"/>
    </row>
    <row r="143" spans="2:11" ht="15" customHeight="1">
      <c r="B143" s="246"/>
      <c r="C143" s="247"/>
      <c r="D143" s="247"/>
      <c r="E143" s="247"/>
      <c r="F143" s="247"/>
      <c r="G143" s="247"/>
      <c r="H143" s="247"/>
      <c r="I143" s="247"/>
      <c r="J143" s="247"/>
      <c r="K143" s="248"/>
    </row>
    <row r="144" spans="2:11" ht="18.75" customHeight="1">
      <c r="B144" s="202"/>
      <c r="C144" s="202"/>
      <c r="D144" s="202"/>
      <c r="E144" s="202"/>
      <c r="F144" s="235"/>
      <c r="G144" s="202"/>
      <c r="H144" s="202"/>
      <c r="I144" s="202"/>
      <c r="J144" s="202"/>
      <c r="K144" s="202"/>
    </row>
    <row r="145" spans="2:11" ht="18.75" customHeight="1">
      <c r="B145" s="212"/>
      <c r="C145" s="212"/>
      <c r="D145" s="212"/>
      <c r="E145" s="212"/>
      <c r="F145" s="212"/>
      <c r="G145" s="212"/>
      <c r="H145" s="212"/>
      <c r="I145" s="212"/>
      <c r="J145" s="212"/>
      <c r="K145" s="212"/>
    </row>
    <row r="146" spans="2:11" ht="7.5" customHeight="1">
      <c r="B146" s="213"/>
      <c r="C146" s="214"/>
      <c r="D146" s="214"/>
      <c r="E146" s="214"/>
      <c r="F146" s="214"/>
      <c r="G146" s="214"/>
      <c r="H146" s="214"/>
      <c r="I146" s="214"/>
      <c r="J146" s="214"/>
      <c r="K146" s="215"/>
    </row>
    <row r="147" spans="2:11" ht="45" customHeight="1">
      <c r="B147" s="216"/>
      <c r="C147" s="319" t="s">
        <v>1099</v>
      </c>
      <c r="D147" s="319"/>
      <c r="E147" s="319"/>
      <c r="F147" s="319"/>
      <c r="G147" s="319"/>
      <c r="H147" s="319"/>
      <c r="I147" s="319"/>
      <c r="J147" s="319"/>
      <c r="K147" s="217"/>
    </row>
    <row r="148" spans="2:11" ht="17.25" customHeight="1">
      <c r="B148" s="216"/>
      <c r="C148" s="218" t="s">
        <v>1035</v>
      </c>
      <c r="D148" s="218"/>
      <c r="E148" s="218"/>
      <c r="F148" s="218" t="s">
        <v>1036</v>
      </c>
      <c r="G148" s="219"/>
      <c r="H148" s="218" t="s">
        <v>56</v>
      </c>
      <c r="I148" s="218" t="s">
        <v>59</v>
      </c>
      <c r="J148" s="218" t="s">
        <v>1037</v>
      </c>
      <c r="K148" s="217"/>
    </row>
    <row r="149" spans="2:11" ht="17.25" customHeight="1">
      <c r="B149" s="216"/>
      <c r="C149" s="220" t="s">
        <v>1038</v>
      </c>
      <c r="D149" s="220"/>
      <c r="E149" s="220"/>
      <c r="F149" s="221" t="s">
        <v>1039</v>
      </c>
      <c r="G149" s="222"/>
      <c r="H149" s="220"/>
      <c r="I149" s="220"/>
      <c r="J149" s="220" t="s">
        <v>1040</v>
      </c>
      <c r="K149" s="217"/>
    </row>
    <row r="150" spans="2:11" ht="5.25" customHeight="1">
      <c r="B150" s="226"/>
      <c r="C150" s="223"/>
      <c r="D150" s="223"/>
      <c r="E150" s="223"/>
      <c r="F150" s="223"/>
      <c r="G150" s="224"/>
      <c r="H150" s="223"/>
      <c r="I150" s="223"/>
      <c r="J150" s="223"/>
      <c r="K150" s="245"/>
    </row>
    <row r="151" spans="2:11" ht="15" customHeight="1">
      <c r="B151" s="226"/>
      <c r="C151" s="249" t="s">
        <v>1043</v>
      </c>
      <c r="D151" s="205"/>
      <c r="E151" s="205"/>
      <c r="F151" s="250" t="s">
        <v>85</v>
      </c>
      <c r="G151" s="205"/>
      <c r="H151" s="249" t="s">
        <v>1080</v>
      </c>
      <c r="I151" s="249" t="s">
        <v>1042</v>
      </c>
      <c r="J151" s="249">
        <v>120</v>
      </c>
      <c r="K151" s="245"/>
    </row>
    <row r="152" spans="2:11" ht="15" customHeight="1">
      <c r="B152" s="226"/>
      <c r="C152" s="249" t="s">
        <v>1089</v>
      </c>
      <c r="D152" s="205"/>
      <c r="E152" s="205"/>
      <c r="F152" s="250" t="s">
        <v>85</v>
      </c>
      <c r="G152" s="205"/>
      <c r="H152" s="249" t="s">
        <v>1100</v>
      </c>
      <c r="I152" s="249" t="s">
        <v>1042</v>
      </c>
      <c r="J152" s="249" t="s">
        <v>1091</v>
      </c>
      <c r="K152" s="245"/>
    </row>
    <row r="153" spans="2:11" ht="15" customHeight="1">
      <c r="B153" s="226"/>
      <c r="C153" s="249" t="s">
        <v>87</v>
      </c>
      <c r="D153" s="205"/>
      <c r="E153" s="205"/>
      <c r="F153" s="250" t="s">
        <v>85</v>
      </c>
      <c r="G153" s="205"/>
      <c r="H153" s="249" t="s">
        <v>1101</v>
      </c>
      <c r="I153" s="249" t="s">
        <v>1042</v>
      </c>
      <c r="J153" s="249" t="s">
        <v>1091</v>
      </c>
      <c r="K153" s="245"/>
    </row>
    <row r="154" spans="2:11" ht="15" customHeight="1">
      <c r="B154" s="226"/>
      <c r="C154" s="249" t="s">
        <v>1045</v>
      </c>
      <c r="D154" s="205"/>
      <c r="E154" s="205"/>
      <c r="F154" s="250" t="s">
        <v>1046</v>
      </c>
      <c r="G154" s="205"/>
      <c r="H154" s="249" t="s">
        <v>1080</v>
      </c>
      <c r="I154" s="249" t="s">
        <v>1042</v>
      </c>
      <c r="J154" s="249">
        <v>50</v>
      </c>
      <c r="K154" s="245"/>
    </row>
    <row r="155" spans="2:11" ht="15" customHeight="1">
      <c r="B155" s="226"/>
      <c r="C155" s="249" t="s">
        <v>1048</v>
      </c>
      <c r="D155" s="205"/>
      <c r="E155" s="205"/>
      <c r="F155" s="250" t="s">
        <v>85</v>
      </c>
      <c r="G155" s="205"/>
      <c r="H155" s="249" t="s">
        <v>1080</v>
      </c>
      <c r="I155" s="249" t="s">
        <v>1050</v>
      </c>
      <c r="J155" s="249"/>
      <c r="K155" s="245"/>
    </row>
    <row r="156" spans="2:11" ht="15" customHeight="1">
      <c r="B156" s="226"/>
      <c r="C156" s="249" t="s">
        <v>1059</v>
      </c>
      <c r="D156" s="205"/>
      <c r="E156" s="205"/>
      <c r="F156" s="250" t="s">
        <v>1046</v>
      </c>
      <c r="G156" s="205"/>
      <c r="H156" s="249" t="s">
        <v>1080</v>
      </c>
      <c r="I156" s="249" t="s">
        <v>1042</v>
      </c>
      <c r="J156" s="249">
        <v>50</v>
      </c>
      <c r="K156" s="245"/>
    </row>
    <row r="157" spans="2:11" ht="15" customHeight="1">
      <c r="B157" s="226"/>
      <c r="C157" s="249" t="s">
        <v>1067</v>
      </c>
      <c r="D157" s="205"/>
      <c r="E157" s="205"/>
      <c r="F157" s="250" t="s">
        <v>1046</v>
      </c>
      <c r="G157" s="205"/>
      <c r="H157" s="249" t="s">
        <v>1080</v>
      </c>
      <c r="I157" s="249" t="s">
        <v>1042</v>
      </c>
      <c r="J157" s="249">
        <v>50</v>
      </c>
      <c r="K157" s="245"/>
    </row>
    <row r="158" spans="2:11" ht="15" customHeight="1">
      <c r="B158" s="226"/>
      <c r="C158" s="249" t="s">
        <v>1065</v>
      </c>
      <c r="D158" s="205"/>
      <c r="E158" s="205"/>
      <c r="F158" s="250" t="s">
        <v>1046</v>
      </c>
      <c r="G158" s="205"/>
      <c r="H158" s="249" t="s">
        <v>1080</v>
      </c>
      <c r="I158" s="249" t="s">
        <v>1042</v>
      </c>
      <c r="J158" s="249">
        <v>50</v>
      </c>
      <c r="K158" s="245"/>
    </row>
    <row r="159" spans="2:11" ht="15" customHeight="1">
      <c r="B159" s="226"/>
      <c r="C159" s="249" t="s">
        <v>114</v>
      </c>
      <c r="D159" s="205"/>
      <c r="E159" s="205"/>
      <c r="F159" s="250" t="s">
        <v>85</v>
      </c>
      <c r="G159" s="205"/>
      <c r="H159" s="249" t="s">
        <v>1102</v>
      </c>
      <c r="I159" s="249" t="s">
        <v>1042</v>
      </c>
      <c r="J159" s="249" t="s">
        <v>1103</v>
      </c>
      <c r="K159" s="245"/>
    </row>
    <row r="160" spans="2:11" ht="15" customHeight="1">
      <c r="B160" s="226"/>
      <c r="C160" s="249" t="s">
        <v>1104</v>
      </c>
      <c r="D160" s="205"/>
      <c r="E160" s="205"/>
      <c r="F160" s="250" t="s">
        <v>85</v>
      </c>
      <c r="G160" s="205"/>
      <c r="H160" s="249" t="s">
        <v>1105</v>
      </c>
      <c r="I160" s="249" t="s">
        <v>1075</v>
      </c>
      <c r="J160" s="249"/>
      <c r="K160" s="245"/>
    </row>
    <row r="161" spans="2:11" ht="15" customHeight="1">
      <c r="B161" s="251"/>
      <c r="C161" s="233"/>
      <c r="D161" s="233"/>
      <c r="E161" s="233"/>
      <c r="F161" s="233"/>
      <c r="G161" s="233"/>
      <c r="H161" s="233"/>
      <c r="I161" s="233"/>
      <c r="J161" s="233"/>
      <c r="K161" s="252"/>
    </row>
    <row r="162" spans="2:11" ht="18.75" customHeight="1">
      <c r="B162" s="202"/>
      <c r="C162" s="205"/>
      <c r="D162" s="205"/>
      <c r="E162" s="205"/>
      <c r="F162" s="225"/>
      <c r="G162" s="205"/>
      <c r="H162" s="205"/>
      <c r="I162" s="205"/>
      <c r="J162" s="205"/>
      <c r="K162" s="202"/>
    </row>
    <row r="163" spans="2:11" ht="18.75" customHeight="1">
      <c r="B163" s="212"/>
      <c r="C163" s="212"/>
      <c r="D163" s="212"/>
      <c r="E163" s="212"/>
      <c r="F163" s="212"/>
      <c r="G163" s="212"/>
      <c r="H163" s="212"/>
      <c r="I163" s="212"/>
      <c r="J163" s="212"/>
      <c r="K163" s="212"/>
    </row>
    <row r="164" spans="2:11" ht="7.5" customHeight="1">
      <c r="B164" s="194"/>
      <c r="C164" s="195"/>
      <c r="D164" s="195"/>
      <c r="E164" s="195"/>
      <c r="F164" s="195"/>
      <c r="G164" s="195"/>
      <c r="H164" s="195"/>
      <c r="I164" s="195"/>
      <c r="J164" s="195"/>
      <c r="K164" s="196"/>
    </row>
    <row r="165" spans="2:11" ht="45" customHeight="1">
      <c r="B165" s="197"/>
      <c r="C165" s="315" t="s">
        <v>1106</v>
      </c>
      <c r="D165" s="315"/>
      <c r="E165" s="315"/>
      <c r="F165" s="315"/>
      <c r="G165" s="315"/>
      <c r="H165" s="315"/>
      <c r="I165" s="315"/>
      <c r="J165" s="315"/>
      <c r="K165" s="198"/>
    </row>
    <row r="166" spans="2:11" ht="17.25" customHeight="1">
      <c r="B166" s="197"/>
      <c r="C166" s="218" t="s">
        <v>1035</v>
      </c>
      <c r="D166" s="218"/>
      <c r="E166" s="218"/>
      <c r="F166" s="218" t="s">
        <v>1036</v>
      </c>
      <c r="G166" s="253"/>
      <c r="H166" s="254" t="s">
        <v>56</v>
      </c>
      <c r="I166" s="254" t="s">
        <v>59</v>
      </c>
      <c r="J166" s="218" t="s">
        <v>1037</v>
      </c>
      <c r="K166" s="198"/>
    </row>
    <row r="167" spans="2:11" ht="17.25" customHeight="1">
      <c r="B167" s="199"/>
      <c r="C167" s="220" t="s">
        <v>1038</v>
      </c>
      <c r="D167" s="220"/>
      <c r="E167" s="220"/>
      <c r="F167" s="221" t="s">
        <v>1039</v>
      </c>
      <c r="G167" s="255"/>
      <c r="H167" s="256"/>
      <c r="I167" s="256"/>
      <c r="J167" s="220" t="s">
        <v>1040</v>
      </c>
      <c r="K167" s="200"/>
    </row>
    <row r="168" spans="2:11" ht="5.25" customHeight="1">
      <c r="B168" s="226"/>
      <c r="C168" s="223"/>
      <c r="D168" s="223"/>
      <c r="E168" s="223"/>
      <c r="F168" s="223"/>
      <c r="G168" s="224"/>
      <c r="H168" s="223"/>
      <c r="I168" s="223"/>
      <c r="J168" s="223"/>
      <c r="K168" s="245"/>
    </row>
    <row r="169" spans="2:11" ht="15" customHeight="1">
      <c r="B169" s="226"/>
      <c r="C169" s="205" t="s">
        <v>1043</v>
      </c>
      <c r="D169" s="205"/>
      <c r="E169" s="205"/>
      <c r="F169" s="225" t="s">
        <v>85</v>
      </c>
      <c r="G169" s="205"/>
      <c r="H169" s="205" t="s">
        <v>1080</v>
      </c>
      <c r="I169" s="205" t="s">
        <v>1042</v>
      </c>
      <c r="J169" s="205">
        <v>120</v>
      </c>
      <c r="K169" s="245"/>
    </row>
    <row r="170" spans="2:11" ht="15" customHeight="1">
      <c r="B170" s="226"/>
      <c r="C170" s="205" t="s">
        <v>1089</v>
      </c>
      <c r="D170" s="205"/>
      <c r="E170" s="205"/>
      <c r="F170" s="225" t="s">
        <v>85</v>
      </c>
      <c r="G170" s="205"/>
      <c r="H170" s="205" t="s">
        <v>1090</v>
      </c>
      <c r="I170" s="205" t="s">
        <v>1042</v>
      </c>
      <c r="J170" s="205" t="s">
        <v>1091</v>
      </c>
      <c r="K170" s="245"/>
    </row>
    <row r="171" spans="2:11" ht="15" customHeight="1">
      <c r="B171" s="226"/>
      <c r="C171" s="205" t="s">
        <v>87</v>
      </c>
      <c r="D171" s="205"/>
      <c r="E171" s="205"/>
      <c r="F171" s="225" t="s">
        <v>85</v>
      </c>
      <c r="G171" s="205"/>
      <c r="H171" s="205" t="s">
        <v>1107</v>
      </c>
      <c r="I171" s="205" t="s">
        <v>1042</v>
      </c>
      <c r="J171" s="205" t="s">
        <v>1091</v>
      </c>
      <c r="K171" s="245"/>
    </row>
    <row r="172" spans="2:11" ht="15" customHeight="1">
      <c r="B172" s="226"/>
      <c r="C172" s="205" t="s">
        <v>1045</v>
      </c>
      <c r="D172" s="205"/>
      <c r="E172" s="205"/>
      <c r="F172" s="225" t="s">
        <v>1046</v>
      </c>
      <c r="G172" s="205"/>
      <c r="H172" s="205" t="s">
        <v>1107</v>
      </c>
      <c r="I172" s="205" t="s">
        <v>1042</v>
      </c>
      <c r="J172" s="205">
        <v>50</v>
      </c>
      <c r="K172" s="245"/>
    </row>
    <row r="173" spans="2:11" ht="15" customHeight="1">
      <c r="B173" s="226"/>
      <c r="C173" s="205" t="s">
        <v>1048</v>
      </c>
      <c r="D173" s="205"/>
      <c r="E173" s="205"/>
      <c r="F173" s="225" t="s">
        <v>85</v>
      </c>
      <c r="G173" s="205"/>
      <c r="H173" s="205" t="s">
        <v>1107</v>
      </c>
      <c r="I173" s="205" t="s">
        <v>1050</v>
      </c>
      <c r="J173" s="205"/>
      <c r="K173" s="245"/>
    </row>
    <row r="174" spans="2:11" ht="15" customHeight="1">
      <c r="B174" s="226"/>
      <c r="C174" s="205" t="s">
        <v>1059</v>
      </c>
      <c r="D174" s="205"/>
      <c r="E174" s="205"/>
      <c r="F174" s="225" t="s">
        <v>1046</v>
      </c>
      <c r="G174" s="205"/>
      <c r="H174" s="205" t="s">
        <v>1107</v>
      </c>
      <c r="I174" s="205" t="s">
        <v>1042</v>
      </c>
      <c r="J174" s="205">
        <v>50</v>
      </c>
      <c r="K174" s="245"/>
    </row>
    <row r="175" spans="2:11" ht="15" customHeight="1">
      <c r="B175" s="226"/>
      <c r="C175" s="205" t="s">
        <v>1067</v>
      </c>
      <c r="D175" s="205"/>
      <c r="E175" s="205"/>
      <c r="F175" s="225" t="s">
        <v>1046</v>
      </c>
      <c r="G175" s="205"/>
      <c r="H175" s="205" t="s">
        <v>1107</v>
      </c>
      <c r="I175" s="205" t="s">
        <v>1042</v>
      </c>
      <c r="J175" s="205">
        <v>50</v>
      </c>
      <c r="K175" s="245"/>
    </row>
    <row r="176" spans="2:11" ht="15" customHeight="1">
      <c r="B176" s="226"/>
      <c r="C176" s="205" t="s">
        <v>1065</v>
      </c>
      <c r="D176" s="205"/>
      <c r="E176" s="205"/>
      <c r="F176" s="225" t="s">
        <v>1046</v>
      </c>
      <c r="G176" s="205"/>
      <c r="H176" s="205" t="s">
        <v>1107</v>
      </c>
      <c r="I176" s="205" t="s">
        <v>1042</v>
      </c>
      <c r="J176" s="205">
        <v>50</v>
      </c>
      <c r="K176" s="245"/>
    </row>
    <row r="177" spans="2:11" ht="15" customHeight="1">
      <c r="B177" s="226"/>
      <c r="C177" s="205" t="s">
        <v>123</v>
      </c>
      <c r="D177" s="205"/>
      <c r="E177" s="205"/>
      <c r="F177" s="225" t="s">
        <v>85</v>
      </c>
      <c r="G177" s="205"/>
      <c r="H177" s="205" t="s">
        <v>1108</v>
      </c>
      <c r="I177" s="205" t="s">
        <v>1109</v>
      </c>
      <c r="J177" s="205"/>
      <c r="K177" s="245"/>
    </row>
    <row r="178" spans="2:11" ht="15" customHeight="1">
      <c r="B178" s="226"/>
      <c r="C178" s="205" t="s">
        <v>59</v>
      </c>
      <c r="D178" s="205"/>
      <c r="E178" s="205"/>
      <c r="F178" s="225" t="s">
        <v>85</v>
      </c>
      <c r="G178" s="205"/>
      <c r="H178" s="205" t="s">
        <v>1110</v>
      </c>
      <c r="I178" s="205" t="s">
        <v>1111</v>
      </c>
      <c r="J178" s="205">
        <v>1</v>
      </c>
      <c r="K178" s="245"/>
    </row>
    <row r="179" spans="2:11" ht="15" customHeight="1">
      <c r="B179" s="226"/>
      <c r="C179" s="205" t="s">
        <v>55</v>
      </c>
      <c r="D179" s="205"/>
      <c r="E179" s="205"/>
      <c r="F179" s="225" t="s">
        <v>85</v>
      </c>
      <c r="G179" s="205"/>
      <c r="H179" s="205" t="s">
        <v>1112</v>
      </c>
      <c r="I179" s="205" t="s">
        <v>1042</v>
      </c>
      <c r="J179" s="205">
        <v>20</v>
      </c>
      <c r="K179" s="245"/>
    </row>
    <row r="180" spans="2:11" ht="15" customHeight="1">
      <c r="B180" s="226"/>
      <c r="C180" s="205" t="s">
        <v>56</v>
      </c>
      <c r="D180" s="205"/>
      <c r="E180" s="205"/>
      <c r="F180" s="225" t="s">
        <v>85</v>
      </c>
      <c r="G180" s="205"/>
      <c r="H180" s="205" t="s">
        <v>1113</v>
      </c>
      <c r="I180" s="205" t="s">
        <v>1042</v>
      </c>
      <c r="J180" s="205">
        <v>255</v>
      </c>
      <c r="K180" s="245"/>
    </row>
    <row r="181" spans="2:11" ht="15" customHeight="1">
      <c r="B181" s="226"/>
      <c r="C181" s="205" t="s">
        <v>124</v>
      </c>
      <c r="D181" s="205"/>
      <c r="E181" s="205"/>
      <c r="F181" s="225" t="s">
        <v>85</v>
      </c>
      <c r="G181" s="205"/>
      <c r="H181" s="205" t="s">
        <v>1005</v>
      </c>
      <c r="I181" s="205" t="s">
        <v>1042</v>
      </c>
      <c r="J181" s="205">
        <v>10</v>
      </c>
      <c r="K181" s="245"/>
    </row>
    <row r="182" spans="2:11" ht="15" customHeight="1">
      <c r="B182" s="226"/>
      <c r="C182" s="205" t="s">
        <v>125</v>
      </c>
      <c r="D182" s="205"/>
      <c r="E182" s="205"/>
      <c r="F182" s="225" t="s">
        <v>85</v>
      </c>
      <c r="G182" s="205"/>
      <c r="H182" s="205" t="s">
        <v>1114</v>
      </c>
      <c r="I182" s="205" t="s">
        <v>1075</v>
      </c>
      <c r="J182" s="205"/>
      <c r="K182" s="245"/>
    </row>
    <row r="183" spans="2:11" ht="15" customHeight="1">
      <c r="B183" s="226"/>
      <c r="C183" s="205" t="s">
        <v>1115</v>
      </c>
      <c r="D183" s="205"/>
      <c r="E183" s="205"/>
      <c r="F183" s="225" t="s">
        <v>85</v>
      </c>
      <c r="G183" s="205"/>
      <c r="H183" s="205" t="s">
        <v>1116</v>
      </c>
      <c r="I183" s="205" t="s">
        <v>1075</v>
      </c>
      <c r="J183" s="205"/>
      <c r="K183" s="245"/>
    </row>
    <row r="184" spans="2:11" ht="15" customHeight="1">
      <c r="B184" s="226"/>
      <c r="C184" s="205" t="s">
        <v>1104</v>
      </c>
      <c r="D184" s="205"/>
      <c r="E184" s="205"/>
      <c r="F184" s="225" t="s">
        <v>85</v>
      </c>
      <c r="G184" s="205"/>
      <c r="H184" s="205" t="s">
        <v>1117</v>
      </c>
      <c r="I184" s="205" t="s">
        <v>1075</v>
      </c>
      <c r="J184" s="205"/>
      <c r="K184" s="245"/>
    </row>
    <row r="185" spans="2:11" ht="15" customHeight="1">
      <c r="B185" s="226"/>
      <c r="C185" s="205" t="s">
        <v>127</v>
      </c>
      <c r="D185" s="205"/>
      <c r="E185" s="205"/>
      <c r="F185" s="225" t="s">
        <v>1046</v>
      </c>
      <c r="G185" s="205"/>
      <c r="H185" s="205" t="s">
        <v>1118</v>
      </c>
      <c r="I185" s="205" t="s">
        <v>1042</v>
      </c>
      <c r="J185" s="205">
        <v>50</v>
      </c>
      <c r="K185" s="245"/>
    </row>
    <row r="186" spans="2:11" ht="15" customHeight="1">
      <c r="B186" s="226"/>
      <c r="C186" s="205" t="s">
        <v>1119</v>
      </c>
      <c r="D186" s="205"/>
      <c r="E186" s="205"/>
      <c r="F186" s="225" t="s">
        <v>1046</v>
      </c>
      <c r="G186" s="205"/>
      <c r="H186" s="205" t="s">
        <v>1120</v>
      </c>
      <c r="I186" s="205" t="s">
        <v>1121</v>
      </c>
      <c r="J186" s="205"/>
      <c r="K186" s="245"/>
    </row>
    <row r="187" spans="2:11" ht="15" customHeight="1">
      <c r="B187" s="226"/>
      <c r="C187" s="205" t="s">
        <v>1122</v>
      </c>
      <c r="D187" s="205"/>
      <c r="E187" s="205"/>
      <c r="F187" s="225" t="s">
        <v>1046</v>
      </c>
      <c r="G187" s="205"/>
      <c r="H187" s="205" t="s">
        <v>1123</v>
      </c>
      <c r="I187" s="205" t="s">
        <v>1121</v>
      </c>
      <c r="J187" s="205"/>
      <c r="K187" s="245"/>
    </row>
    <row r="188" spans="2:11" ht="15" customHeight="1">
      <c r="B188" s="226"/>
      <c r="C188" s="205" t="s">
        <v>1124</v>
      </c>
      <c r="D188" s="205"/>
      <c r="E188" s="205"/>
      <c r="F188" s="225" t="s">
        <v>1046</v>
      </c>
      <c r="G188" s="205"/>
      <c r="H188" s="205" t="s">
        <v>1125</v>
      </c>
      <c r="I188" s="205" t="s">
        <v>1121</v>
      </c>
      <c r="J188" s="205"/>
      <c r="K188" s="245"/>
    </row>
    <row r="189" spans="2:11" ht="15" customHeight="1">
      <c r="B189" s="226"/>
      <c r="C189" s="257" t="s">
        <v>1126</v>
      </c>
      <c r="D189" s="205"/>
      <c r="E189" s="205"/>
      <c r="F189" s="225" t="s">
        <v>1046</v>
      </c>
      <c r="G189" s="205"/>
      <c r="H189" s="205" t="s">
        <v>1127</v>
      </c>
      <c r="I189" s="205" t="s">
        <v>1128</v>
      </c>
      <c r="J189" s="258" t="s">
        <v>1129</v>
      </c>
      <c r="K189" s="245"/>
    </row>
    <row r="190" spans="2:11" ht="15" customHeight="1">
      <c r="B190" s="226"/>
      <c r="C190" s="211" t="s">
        <v>44</v>
      </c>
      <c r="D190" s="205"/>
      <c r="E190" s="205"/>
      <c r="F190" s="225" t="s">
        <v>85</v>
      </c>
      <c r="G190" s="205"/>
      <c r="H190" s="202" t="s">
        <v>1130</v>
      </c>
      <c r="I190" s="205" t="s">
        <v>1131</v>
      </c>
      <c r="J190" s="205"/>
      <c r="K190" s="245"/>
    </row>
    <row r="191" spans="2:11" ht="15" customHeight="1">
      <c r="B191" s="226"/>
      <c r="C191" s="211" t="s">
        <v>1132</v>
      </c>
      <c r="D191" s="205"/>
      <c r="E191" s="205"/>
      <c r="F191" s="225" t="s">
        <v>85</v>
      </c>
      <c r="G191" s="205"/>
      <c r="H191" s="205" t="s">
        <v>1133</v>
      </c>
      <c r="I191" s="205" t="s">
        <v>1075</v>
      </c>
      <c r="J191" s="205"/>
      <c r="K191" s="245"/>
    </row>
    <row r="192" spans="2:11" ht="15" customHeight="1">
      <c r="B192" s="226"/>
      <c r="C192" s="211" t="s">
        <v>1134</v>
      </c>
      <c r="D192" s="205"/>
      <c r="E192" s="205"/>
      <c r="F192" s="225" t="s">
        <v>85</v>
      </c>
      <c r="G192" s="205"/>
      <c r="H192" s="205" t="s">
        <v>1135</v>
      </c>
      <c r="I192" s="205" t="s">
        <v>1075</v>
      </c>
      <c r="J192" s="205"/>
      <c r="K192" s="245"/>
    </row>
    <row r="193" spans="2:11" ht="15" customHeight="1">
      <c r="B193" s="226"/>
      <c r="C193" s="211" t="s">
        <v>1136</v>
      </c>
      <c r="D193" s="205"/>
      <c r="E193" s="205"/>
      <c r="F193" s="225" t="s">
        <v>1046</v>
      </c>
      <c r="G193" s="205"/>
      <c r="H193" s="205" t="s">
        <v>1137</v>
      </c>
      <c r="I193" s="205" t="s">
        <v>1075</v>
      </c>
      <c r="J193" s="205"/>
      <c r="K193" s="245"/>
    </row>
    <row r="194" spans="2:11" ht="15" customHeight="1">
      <c r="B194" s="251"/>
      <c r="C194" s="259"/>
      <c r="D194" s="233"/>
      <c r="E194" s="233"/>
      <c r="F194" s="233"/>
      <c r="G194" s="233"/>
      <c r="H194" s="233"/>
      <c r="I194" s="233"/>
      <c r="J194" s="233"/>
      <c r="K194" s="252"/>
    </row>
    <row r="195" spans="2:11" ht="18.75" customHeight="1">
      <c r="B195" s="202"/>
      <c r="C195" s="205"/>
      <c r="D195" s="205"/>
      <c r="E195" s="205"/>
      <c r="F195" s="225"/>
      <c r="G195" s="205"/>
      <c r="H195" s="205"/>
      <c r="I195" s="205"/>
      <c r="J195" s="205"/>
      <c r="K195" s="202"/>
    </row>
    <row r="196" spans="2:11" ht="18.75" customHeight="1">
      <c r="B196" s="202"/>
      <c r="C196" s="205"/>
      <c r="D196" s="205"/>
      <c r="E196" s="205"/>
      <c r="F196" s="225"/>
      <c r="G196" s="205"/>
      <c r="H196" s="205"/>
      <c r="I196" s="205"/>
      <c r="J196" s="205"/>
      <c r="K196" s="202"/>
    </row>
    <row r="197" spans="2:11" ht="18.75" customHeight="1">
      <c r="B197" s="212"/>
      <c r="C197" s="212"/>
      <c r="D197" s="212"/>
      <c r="E197" s="212"/>
      <c r="F197" s="212"/>
      <c r="G197" s="212"/>
      <c r="H197" s="212"/>
      <c r="I197" s="212"/>
      <c r="J197" s="212"/>
      <c r="K197" s="212"/>
    </row>
    <row r="198" spans="2:11" ht="13.5">
      <c r="B198" s="194"/>
      <c r="C198" s="195"/>
      <c r="D198" s="195"/>
      <c r="E198" s="195"/>
      <c r="F198" s="195"/>
      <c r="G198" s="195"/>
      <c r="H198" s="195"/>
      <c r="I198" s="195"/>
      <c r="J198" s="195"/>
      <c r="K198" s="196"/>
    </row>
    <row r="199" spans="2:11" ht="21">
      <c r="B199" s="197"/>
      <c r="C199" s="315" t="s">
        <v>1138</v>
      </c>
      <c r="D199" s="315"/>
      <c r="E199" s="315"/>
      <c r="F199" s="315"/>
      <c r="G199" s="315"/>
      <c r="H199" s="315"/>
      <c r="I199" s="315"/>
      <c r="J199" s="315"/>
      <c r="K199" s="198"/>
    </row>
    <row r="200" spans="2:11" ht="25.5" customHeight="1">
      <c r="B200" s="197"/>
      <c r="C200" s="260" t="s">
        <v>1139</v>
      </c>
      <c r="D200" s="260"/>
      <c r="E200" s="260"/>
      <c r="F200" s="260" t="s">
        <v>1140</v>
      </c>
      <c r="G200" s="261"/>
      <c r="H200" s="320" t="s">
        <v>1141</v>
      </c>
      <c r="I200" s="320"/>
      <c r="J200" s="320"/>
      <c r="K200" s="198"/>
    </row>
    <row r="201" spans="2:11" ht="5.25" customHeight="1">
      <c r="B201" s="226"/>
      <c r="C201" s="223"/>
      <c r="D201" s="223"/>
      <c r="E201" s="223"/>
      <c r="F201" s="223"/>
      <c r="G201" s="205"/>
      <c r="H201" s="223"/>
      <c r="I201" s="223"/>
      <c r="J201" s="223"/>
      <c r="K201" s="245"/>
    </row>
    <row r="202" spans="2:11" ht="15" customHeight="1">
      <c r="B202" s="226"/>
      <c r="C202" s="205" t="s">
        <v>1131</v>
      </c>
      <c r="D202" s="205"/>
      <c r="E202" s="205"/>
      <c r="F202" s="225" t="s">
        <v>45</v>
      </c>
      <c r="G202" s="205"/>
      <c r="H202" s="321" t="s">
        <v>1142</v>
      </c>
      <c r="I202" s="321"/>
      <c r="J202" s="321"/>
      <c r="K202" s="245"/>
    </row>
    <row r="203" spans="2:11" ht="15" customHeight="1">
      <c r="B203" s="226"/>
      <c r="C203" s="230"/>
      <c r="D203" s="205"/>
      <c r="E203" s="205"/>
      <c r="F203" s="225" t="s">
        <v>46</v>
      </c>
      <c r="G203" s="205"/>
      <c r="H203" s="321" t="s">
        <v>1143</v>
      </c>
      <c r="I203" s="321"/>
      <c r="J203" s="321"/>
      <c r="K203" s="245"/>
    </row>
    <row r="204" spans="2:11" ht="15" customHeight="1">
      <c r="B204" s="226"/>
      <c r="C204" s="230"/>
      <c r="D204" s="205"/>
      <c r="E204" s="205"/>
      <c r="F204" s="225" t="s">
        <v>49</v>
      </c>
      <c r="G204" s="205"/>
      <c r="H204" s="321" t="s">
        <v>1144</v>
      </c>
      <c r="I204" s="321"/>
      <c r="J204" s="321"/>
      <c r="K204" s="245"/>
    </row>
    <row r="205" spans="2:11" ht="15" customHeight="1">
      <c r="B205" s="226"/>
      <c r="C205" s="205"/>
      <c r="D205" s="205"/>
      <c r="E205" s="205"/>
      <c r="F205" s="225" t="s">
        <v>47</v>
      </c>
      <c r="G205" s="205"/>
      <c r="H205" s="321" t="s">
        <v>1145</v>
      </c>
      <c r="I205" s="321"/>
      <c r="J205" s="321"/>
      <c r="K205" s="245"/>
    </row>
    <row r="206" spans="2:11" ht="15" customHeight="1">
      <c r="B206" s="226"/>
      <c r="C206" s="205"/>
      <c r="D206" s="205"/>
      <c r="E206" s="205"/>
      <c r="F206" s="225" t="s">
        <v>48</v>
      </c>
      <c r="G206" s="205"/>
      <c r="H206" s="321" t="s">
        <v>1146</v>
      </c>
      <c r="I206" s="321"/>
      <c r="J206" s="321"/>
      <c r="K206" s="245"/>
    </row>
    <row r="207" spans="2:11" ht="15" customHeight="1">
      <c r="B207" s="226"/>
      <c r="C207" s="205"/>
      <c r="D207" s="205"/>
      <c r="E207" s="205"/>
      <c r="F207" s="225"/>
      <c r="G207" s="205"/>
      <c r="H207" s="205"/>
      <c r="I207" s="205"/>
      <c r="J207" s="205"/>
      <c r="K207" s="245"/>
    </row>
    <row r="208" spans="2:11" ht="15" customHeight="1">
      <c r="B208" s="226"/>
      <c r="C208" s="205" t="s">
        <v>1087</v>
      </c>
      <c r="D208" s="205"/>
      <c r="E208" s="205"/>
      <c r="F208" s="225" t="s">
        <v>80</v>
      </c>
      <c r="G208" s="205"/>
      <c r="H208" s="321" t="s">
        <v>1147</v>
      </c>
      <c r="I208" s="321"/>
      <c r="J208" s="321"/>
      <c r="K208" s="245"/>
    </row>
    <row r="209" spans="2:11" ht="15" customHeight="1">
      <c r="B209" s="226"/>
      <c r="C209" s="230"/>
      <c r="D209" s="205"/>
      <c r="E209" s="205"/>
      <c r="F209" s="225" t="s">
        <v>986</v>
      </c>
      <c r="G209" s="205"/>
      <c r="H209" s="321" t="s">
        <v>987</v>
      </c>
      <c r="I209" s="321"/>
      <c r="J209" s="321"/>
      <c r="K209" s="245"/>
    </row>
    <row r="210" spans="2:11" ht="15" customHeight="1">
      <c r="B210" s="226"/>
      <c r="C210" s="205"/>
      <c r="D210" s="205"/>
      <c r="E210" s="205"/>
      <c r="F210" s="225" t="s">
        <v>984</v>
      </c>
      <c r="G210" s="205"/>
      <c r="H210" s="321" t="s">
        <v>1148</v>
      </c>
      <c r="I210" s="321"/>
      <c r="J210" s="321"/>
      <c r="K210" s="245"/>
    </row>
    <row r="211" spans="2:11" ht="15" customHeight="1">
      <c r="B211" s="262"/>
      <c r="C211" s="230"/>
      <c r="D211" s="230"/>
      <c r="E211" s="230"/>
      <c r="F211" s="225" t="s">
        <v>105</v>
      </c>
      <c r="G211" s="211"/>
      <c r="H211" s="322" t="s">
        <v>106</v>
      </c>
      <c r="I211" s="322"/>
      <c r="J211" s="322"/>
      <c r="K211" s="263"/>
    </row>
    <row r="212" spans="2:11" ht="15" customHeight="1">
      <c r="B212" s="262"/>
      <c r="C212" s="230"/>
      <c r="D212" s="230"/>
      <c r="E212" s="230"/>
      <c r="F212" s="225" t="s">
        <v>988</v>
      </c>
      <c r="G212" s="211"/>
      <c r="H212" s="322" t="s">
        <v>964</v>
      </c>
      <c r="I212" s="322"/>
      <c r="J212" s="322"/>
      <c r="K212" s="263"/>
    </row>
    <row r="213" spans="2:11" ht="15" customHeight="1">
      <c r="B213" s="262"/>
      <c r="C213" s="230"/>
      <c r="D213" s="230"/>
      <c r="E213" s="230"/>
      <c r="F213" s="264"/>
      <c r="G213" s="211"/>
      <c r="H213" s="265"/>
      <c r="I213" s="265"/>
      <c r="J213" s="265"/>
      <c r="K213" s="263"/>
    </row>
    <row r="214" spans="2:11" ht="15" customHeight="1">
      <c r="B214" s="262"/>
      <c r="C214" s="205" t="s">
        <v>1111</v>
      </c>
      <c r="D214" s="230"/>
      <c r="E214" s="230"/>
      <c r="F214" s="225">
        <v>1</v>
      </c>
      <c r="G214" s="211"/>
      <c r="H214" s="322" t="s">
        <v>1149</v>
      </c>
      <c r="I214" s="322"/>
      <c r="J214" s="322"/>
      <c r="K214" s="263"/>
    </row>
    <row r="215" spans="2:11" ht="15" customHeight="1">
      <c r="B215" s="262"/>
      <c r="C215" s="230"/>
      <c r="D215" s="230"/>
      <c r="E215" s="230"/>
      <c r="F215" s="225">
        <v>2</v>
      </c>
      <c r="G215" s="211"/>
      <c r="H215" s="322" t="s">
        <v>1150</v>
      </c>
      <c r="I215" s="322"/>
      <c r="J215" s="322"/>
      <c r="K215" s="263"/>
    </row>
    <row r="216" spans="2:11" ht="15" customHeight="1">
      <c r="B216" s="262"/>
      <c r="C216" s="230"/>
      <c r="D216" s="230"/>
      <c r="E216" s="230"/>
      <c r="F216" s="225">
        <v>3</v>
      </c>
      <c r="G216" s="211"/>
      <c r="H216" s="322" t="s">
        <v>1151</v>
      </c>
      <c r="I216" s="322"/>
      <c r="J216" s="322"/>
      <c r="K216" s="263"/>
    </row>
    <row r="217" spans="2:11" ht="15" customHeight="1">
      <c r="B217" s="262"/>
      <c r="C217" s="230"/>
      <c r="D217" s="230"/>
      <c r="E217" s="230"/>
      <c r="F217" s="225">
        <v>4</v>
      </c>
      <c r="G217" s="211"/>
      <c r="H217" s="322" t="s">
        <v>1152</v>
      </c>
      <c r="I217" s="322"/>
      <c r="J217" s="322"/>
      <c r="K217" s="263"/>
    </row>
    <row r="218" spans="2:11" ht="12.75" customHeight="1">
      <c r="B218" s="266"/>
      <c r="C218" s="267"/>
      <c r="D218" s="267"/>
      <c r="E218" s="267"/>
      <c r="F218" s="267"/>
      <c r="G218" s="267"/>
      <c r="H218" s="267"/>
      <c r="I218" s="267"/>
      <c r="J218" s="267"/>
      <c r="K218" s="26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40"/>
  <sheetViews>
    <sheetView showGridLines="0" zoomScale="130" zoomScaleNormal="130" workbookViewId="0" topLeftCell="A1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140625" style="0" hidden="1" customWidth="1"/>
  </cols>
  <sheetData>
    <row r="1" ht="12"/>
    <row r="2" spans="12:46" ht="36.95" customHeight="1">
      <c r="L2" s="298" t="s">
        <v>6</v>
      </c>
      <c r="M2" s="299"/>
      <c r="N2" s="299"/>
      <c r="O2" s="299"/>
      <c r="P2" s="299"/>
      <c r="Q2" s="299"/>
      <c r="R2" s="299"/>
      <c r="S2" s="299"/>
      <c r="T2" s="299"/>
      <c r="U2" s="299"/>
      <c r="V2" s="299"/>
      <c r="AT2" s="16" t="s">
        <v>88</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112</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ROUND(J90,2)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ROUND((SUM(BE90:BE239)),2)</f>
        <v>0</v>
      </c>
      <c r="I35" s="99">
        <v>0.21</v>
      </c>
      <c r="J35" s="82">
        <f>ROUND(((SUM(BE90:BE239))*I35),2)</f>
        <v>0</v>
      </c>
      <c r="L35" s="31"/>
    </row>
    <row r="36" spans="2:12" s="1" customFormat="1" ht="14.45" customHeight="1">
      <c r="B36" s="31"/>
      <c r="E36" s="26" t="s">
        <v>46</v>
      </c>
      <c r="F36" s="82">
        <f>ROUND((SUM(BF90:BF239)),2)</f>
        <v>0</v>
      </c>
      <c r="I36" s="99">
        <v>0.15</v>
      </c>
      <c r="J36" s="82">
        <f>ROUND(((SUM(BF90:BF239))*I36),2)</f>
        <v>0</v>
      </c>
      <c r="L36" s="31"/>
    </row>
    <row r="37" spans="2:12" s="1" customFormat="1" ht="14.45" customHeight="1" hidden="1">
      <c r="B37" s="31"/>
      <c r="E37" s="26" t="s">
        <v>47</v>
      </c>
      <c r="F37" s="82">
        <f>ROUND((SUM(BG90:BG239)),2)</f>
        <v>0</v>
      </c>
      <c r="I37" s="99">
        <v>0.21</v>
      </c>
      <c r="J37" s="82">
        <f>0</f>
        <v>0</v>
      </c>
      <c r="L37" s="31"/>
    </row>
    <row r="38" spans="2:12" s="1" customFormat="1" ht="14.45" customHeight="1" hidden="1">
      <c r="B38" s="31"/>
      <c r="E38" s="26" t="s">
        <v>48</v>
      </c>
      <c r="F38" s="82">
        <f>ROUND((SUM(BH90:BH239)),2)</f>
        <v>0</v>
      </c>
      <c r="I38" s="99">
        <v>0.15</v>
      </c>
      <c r="J38" s="82">
        <f>0</f>
        <v>0</v>
      </c>
      <c r="L38" s="31"/>
    </row>
    <row r="39" spans="2:12" s="1" customFormat="1" ht="14.45" customHeight="1" hidden="1">
      <c r="B39" s="31"/>
      <c r="E39" s="26" t="s">
        <v>49</v>
      </c>
      <c r="F39" s="82">
        <f>ROUND((SUM(BI90:BI239)),2)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A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J90</f>
        <v>0</v>
      </c>
      <c r="L63" s="31"/>
      <c r="AU63" s="16" t="s">
        <v>116</v>
      </c>
    </row>
    <row r="64" spans="2:12" s="8" customFormat="1" ht="24.95" customHeight="1">
      <c r="B64" s="113"/>
      <c r="D64" s="114" t="s">
        <v>117</v>
      </c>
      <c r="E64" s="115"/>
      <c r="F64" s="115"/>
      <c r="G64" s="115"/>
      <c r="H64" s="115"/>
      <c r="I64" s="116"/>
      <c r="J64" s="117">
        <f>J91</f>
        <v>0</v>
      </c>
      <c r="L64" s="113"/>
    </row>
    <row r="65" spans="2:12" s="9" customFormat="1" ht="19.9" customHeight="1">
      <c r="B65" s="118"/>
      <c r="D65" s="119" t="s">
        <v>118</v>
      </c>
      <c r="E65" s="120"/>
      <c r="F65" s="120"/>
      <c r="G65" s="120"/>
      <c r="H65" s="120"/>
      <c r="I65" s="121"/>
      <c r="J65" s="122">
        <f>J92</f>
        <v>0</v>
      </c>
      <c r="L65" s="118"/>
    </row>
    <row r="66" spans="2:12" s="9" customFormat="1" ht="19.9" customHeight="1">
      <c r="B66" s="118"/>
      <c r="D66" s="119" t="s">
        <v>119</v>
      </c>
      <c r="E66" s="120"/>
      <c r="F66" s="120"/>
      <c r="G66" s="120"/>
      <c r="H66" s="120"/>
      <c r="I66" s="121"/>
      <c r="J66" s="122">
        <f>J168</f>
        <v>0</v>
      </c>
      <c r="L66" s="118"/>
    </row>
    <row r="67" spans="2:12" s="9" customFormat="1" ht="19.9" customHeight="1">
      <c r="B67" s="118"/>
      <c r="D67" s="119" t="s">
        <v>120</v>
      </c>
      <c r="E67" s="120"/>
      <c r="F67" s="120"/>
      <c r="G67" s="120"/>
      <c r="H67" s="120"/>
      <c r="I67" s="121"/>
      <c r="J67" s="122">
        <f>J172</f>
        <v>0</v>
      </c>
      <c r="L67" s="118"/>
    </row>
    <row r="68" spans="2:12" s="9" customFormat="1" ht="19.9" customHeight="1">
      <c r="B68" s="118"/>
      <c r="D68" s="119" t="s">
        <v>121</v>
      </c>
      <c r="E68" s="120"/>
      <c r="F68" s="120"/>
      <c r="G68" s="120"/>
      <c r="H68" s="120"/>
      <c r="I68" s="121"/>
      <c r="J68" s="122">
        <f>J237</f>
        <v>0</v>
      </c>
      <c r="L68" s="118"/>
    </row>
    <row r="69" spans="2:12" s="1" customFormat="1" ht="21.75" customHeight="1">
      <c r="B69" s="31"/>
      <c r="I69" s="92"/>
      <c r="L69" s="31"/>
    </row>
    <row r="70" spans="2:12" s="1" customFormat="1" ht="6.95" customHeight="1">
      <c r="B70" s="40"/>
      <c r="C70" s="41"/>
      <c r="D70" s="41"/>
      <c r="E70" s="41"/>
      <c r="F70" s="41"/>
      <c r="G70" s="41"/>
      <c r="H70" s="41"/>
      <c r="I70" s="107"/>
      <c r="J70" s="41"/>
      <c r="K70" s="41"/>
      <c r="L70" s="31"/>
    </row>
    <row r="74" spans="2:12" s="1" customFormat="1" ht="6.95" customHeight="1">
      <c r="B74" s="42"/>
      <c r="C74" s="43"/>
      <c r="D74" s="43"/>
      <c r="E74" s="43"/>
      <c r="F74" s="43"/>
      <c r="G74" s="43"/>
      <c r="H74" s="43"/>
      <c r="I74" s="108"/>
      <c r="J74" s="43"/>
      <c r="K74" s="43"/>
      <c r="L74" s="31"/>
    </row>
    <row r="75" spans="2:12" s="1" customFormat="1" ht="24.95" customHeight="1">
      <c r="B75" s="31"/>
      <c r="C75" s="20" t="s">
        <v>122</v>
      </c>
      <c r="I75" s="92"/>
      <c r="L75" s="31"/>
    </row>
    <row r="76" spans="2:12" s="1" customFormat="1" ht="6.95" customHeight="1">
      <c r="B76" s="31"/>
      <c r="I76" s="92"/>
      <c r="L76" s="31"/>
    </row>
    <row r="77" spans="2:12" s="1" customFormat="1" ht="12" customHeight="1">
      <c r="B77" s="31"/>
      <c r="C77" s="26" t="s">
        <v>17</v>
      </c>
      <c r="I77" s="92"/>
      <c r="L77" s="31"/>
    </row>
    <row r="78" spans="2:12" s="1" customFormat="1" ht="16.5" customHeight="1">
      <c r="B78" s="31"/>
      <c r="E78" s="312" t="str">
        <f>E7</f>
        <v>Rekonstrukce vodovodu - III.ETAPA</v>
      </c>
      <c r="F78" s="313"/>
      <c r="G78" s="313"/>
      <c r="H78" s="313"/>
      <c r="I78" s="92"/>
      <c r="L78" s="31"/>
    </row>
    <row r="79" spans="2:12" ht="12" customHeight="1">
      <c r="B79" s="19"/>
      <c r="C79" s="26" t="s">
        <v>109</v>
      </c>
      <c r="L79" s="19"/>
    </row>
    <row r="80" spans="2:12" s="1" customFormat="1" ht="16.5" customHeight="1">
      <c r="B80" s="31"/>
      <c r="E80" s="312" t="s">
        <v>110</v>
      </c>
      <c r="F80" s="311"/>
      <c r="G80" s="311"/>
      <c r="H80" s="311"/>
      <c r="I80" s="92"/>
      <c r="L80" s="31"/>
    </row>
    <row r="81" spans="2:12" s="1" customFormat="1" ht="12" customHeight="1">
      <c r="B81" s="31"/>
      <c r="C81" s="26" t="s">
        <v>111</v>
      </c>
      <c r="I81" s="92"/>
      <c r="L81" s="31"/>
    </row>
    <row r="82" spans="2:12" s="1" customFormat="1" ht="16.5" customHeight="1">
      <c r="B82" s="31"/>
      <c r="E82" s="295" t="str">
        <f>E11</f>
        <v>A - větev</v>
      </c>
      <c r="F82" s="311"/>
      <c r="G82" s="311"/>
      <c r="H82" s="311"/>
      <c r="I82" s="92"/>
      <c r="L82" s="31"/>
    </row>
    <row r="83" spans="2:12" s="1" customFormat="1" ht="6.95" customHeight="1">
      <c r="B83" s="31"/>
      <c r="I83" s="92"/>
      <c r="L83" s="31"/>
    </row>
    <row r="84" spans="2:12" s="1" customFormat="1" ht="12" customHeight="1">
      <c r="B84" s="31"/>
      <c r="C84" s="26" t="s">
        <v>22</v>
      </c>
      <c r="F84" s="24" t="str">
        <f>F14</f>
        <v>k.ú.Český Rudolec</v>
      </c>
      <c r="I84" s="93" t="s">
        <v>24</v>
      </c>
      <c r="J84" s="48" t="str">
        <f>IF(J14="","",J14)</f>
        <v>10. 9. 2019</v>
      </c>
      <c r="L84" s="31"/>
    </row>
    <row r="85" spans="2:12" s="1" customFormat="1" ht="6.95" customHeight="1">
      <c r="B85" s="31"/>
      <c r="I85" s="92"/>
      <c r="L85" s="31"/>
    </row>
    <row r="86" spans="2:12" s="1" customFormat="1" ht="43.15" customHeight="1">
      <c r="B86" s="31"/>
      <c r="C86" s="26" t="s">
        <v>26</v>
      </c>
      <c r="F86" s="24" t="str">
        <f>E17</f>
        <v xml:space="preserve"> </v>
      </c>
      <c r="I86" s="93" t="s">
        <v>32</v>
      </c>
      <c r="J86" s="29" t="str">
        <f>E23</f>
        <v>ALCEDO - Ing. Martin Růžička CSc., Jindř.Hradec</v>
      </c>
      <c r="L86" s="31"/>
    </row>
    <row r="87" spans="2:12" s="1" customFormat="1" ht="15.2" customHeight="1">
      <c r="B87" s="31"/>
      <c r="C87" s="26" t="s">
        <v>30</v>
      </c>
      <c r="F87" s="24" t="str">
        <f>IF(E20="","",E20)</f>
        <v>Vyplň údaj</v>
      </c>
      <c r="I87" s="93" t="s">
        <v>37</v>
      </c>
      <c r="J87" s="29" t="str">
        <f>E26</f>
        <v xml:space="preserve"> </v>
      </c>
      <c r="L87" s="31"/>
    </row>
    <row r="88" spans="2:12" s="1" customFormat="1" ht="10.35" customHeight="1">
      <c r="B88" s="31"/>
      <c r="I88" s="92"/>
      <c r="L88" s="31"/>
    </row>
    <row r="89" spans="2:20" s="10" customFormat="1" ht="29.25" customHeight="1">
      <c r="B89" s="123"/>
      <c r="C89" s="124" t="s">
        <v>123</v>
      </c>
      <c r="D89" s="125" t="s">
        <v>59</v>
      </c>
      <c r="E89" s="125" t="s">
        <v>55</v>
      </c>
      <c r="F89" s="125" t="s">
        <v>56</v>
      </c>
      <c r="G89" s="125" t="s">
        <v>124</v>
      </c>
      <c r="H89" s="125" t="s">
        <v>125</v>
      </c>
      <c r="I89" s="126" t="s">
        <v>126</v>
      </c>
      <c r="J89" s="125" t="s">
        <v>115</v>
      </c>
      <c r="K89" s="127" t="s">
        <v>127</v>
      </c>
      <c r="L89" s="123"/>
      <c r="M89" s="55" t="s">
        <v>3</v>
      </c>
      <c r="N89" s="56" t="s">
        <v>44</v>
      </c>
      <c r="O89" s="56" t="s">
        <v>128</v>
      </c>
      <c r="P89" s="56" t="s">
        <v>129</v>
      </c>
      <c r="Q89" s="56" t="s">
        <v>130</v>
      </c>
      <c r="R89" s="56" t="s">
        <v>131</v>
      </c>
      <c r="S89" s="56" t="s">
        <v>132</v>
      </c>
      <c r="T89" s="57" t="s">
        <v>133</v>
      </c>
    </row>
    <row r="90" spans="2:63" s="1" customFormat="1" ht="22.9" customHeight="1">
      <c r="B90" s="31"/>
      <c r="C90" s="60" t="s">
        <v>134</v>
      </c>
      <c r="I90" s="92"/>
      <c r="J90" s="128">
        <f>BK90</f>
        <v>0</v>
      </c>
      <c r="L90" s="31"/>
      <c r="M90" s="58"/>
      <c r="N90" s="49"/>
      <c r="O90" s="49"/>
      <c r="P90" s="129">
        <f>P91</f>
        <v>0</v>
      </c>
      <c r="Q90" s="49"/>
      <c r="R90" s="129">
        <f>R91</f>
        <v>56.9176602</v>
      </c>
      <c r="S90" s="49"/>
      <c r="T90" s="130">
        <f>T91</f>
        <v>0</v>
      </c>
      <c r="AT90" s="16" t="s">
        <v>73</v>
      </c>
      <c r="AU90" s="16" t="s">
        <v>116</v>
      </c>
      <c r="BK90" s="131">
        <f>BK91</f>
        <v>0</v>
      </c>
    </row>
    <row r="91" spans="2:63" s="11" customFormat="1" ht="25.9" customHeight="1">
      <c r="B91" s="132"/>
      <c r="D91" s="133" t="s">
        <v>73</v>
      </c>
      <c r="E91" s="134" t="s">
        <v>135</v>
      </c>
      <c r="F91" s="134" t="s">
        <v>136</v>
      </c>
      <c r="I91" s="135"/>
      <c r="J91" s="136">
        <f>BK91</f>
        <v>0</v>
      </c>
      <c r="L91" s="132"/>
      <c r="M91" s="137"/>
      <c r="P91" s="138">
        <f>P92+P168+P172+P237</f>
        <v>0</v>
      </c>
      <c r="R91" s="138">
        <f>R92+R168+R172+R237</f>
        <v>56.9176602</v>
      </c>
      <c r="T91" s="139">
        <f>T92+T168+T172+T237</f>
        <v>0</v>
      </c>
      <c r="AR91" s="133" t="s">
        <v>81</v>
      </c>
      <c r="AT91" s="140" t="s">
        <v>73</v>
      </c>
      <c r="AU91" s="140" t="s">
        <v>74</v>
      </c>
      <c r="AY91" s="133" t="s">
        <v>137</v>
      </c>
      <c r="BK91" s="141">
        <f>BK92+BK168+BK172+BK237</f>
        <v>0</v>
      </c>
    </row>
    <row r="92" spans="2:63" s="11" customFormat="1" ht="22.9" customHeight="1">
      <c r="B92" s="132"/>
      <c r="D92" s="133" t="s">
        <v>73</v>
      </c>
      <c r="E92" s="142" t="s">
        <v>81</v>
      </c>
      <c r="F92" s="142" t="s">
        <v>138</v>
      </c>
      <c r="I92" s="135"/>
      <c r="J92" s="143">
        <f>BK92</f>
        <v>0</v>
      </c>
      <c r="L92" s="132"/>
      <c r="M92" s="137"/>
      <c r="P92" s="138">
        <f>SUM(P93:P167)</f>
        <v>0</v>
      </c>
      <c r="R92" s="138">
        <f>SUM(R93:R167)</f>
        <v>53.210496</v>
      </c>
      <c r="T92" s="139">
        <f>SUM(T93:T167)</f>
        <v>0</v>
      </c>
      <c r="AR92" s="133" t="s">
        <v>81</v>
      </c>
      <c r="AT92" s="140" t="s">
        <v>73</v>
      </c>
      <c r="AU92" s="140" t="s">
        <v>81</v>
      </c>
      <c r="AY92" s="133" t="s">
        <v>137</v>
      </c>
      <c r="BK92" s="141">
        <f>SUM(BK93:BK167)</f>
        <v>0</v>
      </c>
    </row>
    <row r="93" spans="2:65" s="1" customFormat="1" ht="48" customHeight="1">
      <c r="B93" s="144"/>
      <c r="C93" s="145" t="s">
        <v>81</v>
      </c>
      <c r="D93" s="145" t="s">
        <v>139</v>
      </c>
      <c r="E93" s="146" t="s">
        <v>140</v>
      </c>
      <c r="F93" s="147" t="s">
        <v>141</v>
      </c>
      <c r="G93" s="148" t="s">
        <v>142</v>
      </c>
      <c r="H93" s="149">
        <v>21.938</v>
      </c>
      <c r="I93" s="150"/>
      <c r="J93" s="151">
        <f>ROUND(I93*H93,2)</f>
        <v>0</v>
      </c>
      <c r="K93" s="147" t="s">
        <v>143</v>
      </c>
      <c r="L93" s="31"/>
      <c r="M93" s="152" t="s">
        <v>3</v>
      </c>
      <c r="N93" s="153" t="s">
        <v>45</v>
      </c>
      <c r="P93" s="154">
        <f>O93*H93</f>
        <v>0</v>
      </c>
      <c r="Q93" s="154">
        <v>0</v>
      </c>
      <c r="R93" s="154">
        <f>Q93*H93</f>
        <v>0</v>
      </c>
      <c r="S93" s="154">
        <v>0</v>
      </c>
      <c r="T93" s="155">
        <f>S93*H93</f>
        <v>0</v>
      </c>
      <c r="AR93" s="156" t="s">
        <v>98</v>
      </c>
      <c r="AT93" s="156" t="s">
        <v>139</v>
      </c>
      <c r="AU93" s="156" t="s">
        <v>83</v>
      </c>
      <c r="AY93" s="16" t="s">
        <v>137</v>
      </c>
      <c r="BE93" s="157">
        <f>IF(N93="základní",J93,0)</f>
        <v>0</v>
      </c>
      <c r="BF93" s="157">
        <f>IF(N93="snížená",J93,0)</f>
        <v>0</v>
      </c>
      <c r="BG93" s="157">
        <f>IF(N93="zákl. přenesená",J93,0)</f>
        <v>0</v>
      </c>
      <c r="BH93" s="157">
        <f>IF(N93="sníž. přenesená",J93,0)</f>
        <v>0</v>
      </c>
      <c r="BI93" s="157">
        <f>IF(N93="nulová",J93,0)</f>
        <v>0</v>
      </c>
      <c r="BJ93" s="16" t="s">
        <v>81</v>
      </c>
      <c r="BK93" s="157">
        <f>ROUND(I93*H93,2)</f>
        <v>0</v>
      </c>
      <c r="BL93" s="16" t="s">
        <v>98</v>
      </c>
      <c r="BM93" s="156" t="s">
        <v>144</v>
      </c>
    </row>
    <row r="94" spans="2:47" s="1" customFormat="1" ht="292.5">
      <c r="B94" s="31"/>
      <c r="D94" s="158" t="s">
        <v>145</v>
      </c>
      <c r="F94" s="159" t="s">
        <v>146</v>
      </c>
      <c r="I94" s="92"/>
      <c r="L94" s="31"/>
      <c r="M94" s="160"/>
      <c r="T94" s="52"/>
      <c r="AT94" s="16" t="s">
        <v>145</v>
      </c>
      <c r="AU94" s="16" t="s">
        <v>83</v>
      </c>
    </row>
    <row r="95" spans="2:51" s="12" customFormat="1" ht="12">
      <c r="B95" s="161"/>
      <c r="D95" s="158" t="s">
        <v>147</v>
      </c>
      <c r="E95" s="162" t="s">
        <v>3</v>
      </c>
      <c r="F95" s="163" t="s">
        <v>148</v>
      </c>
      <c r="H95" s="164">
        <v>21.938</v>
      </c>
      <c r="I95" s="165"/>
      <c r="L95" s="161"/>
      <c r="M95" s="166"/>
      <c r="T95" s="167"/>
      <c r="AT95" s="162" t="s">
        <v>147</v>
      </c>
      <c r="AU95" s="162" t="s">
        <v>83</v>
      </c>
      <c r="AV95" s="12" t="s">
        <v>83</v>
      </c>
      <c r="AW95" s="12" t="s">
        <v>36</v>
      </c>
      <c r="AX95" s="12" t="s">
        <v>81</v>
      </c>
      <c r="AY95" s="162" t="s">
        <v>137</v>
      </c>
    </row>
    <row r="96" spans="2:65" s="1" customFormat="1" ht="36" customHeight="1">
      <c r="B96" s="144"/>
      <c r="C96" s="145" t="s">
        <v>83</v>
      </c>
      <c r="D96" s="145" t="s">
        <v>139</v>
      </c>
      <c r="E96" s="146" t="s">
        <v>149</v>
      </c>
      <c r="F96" s="147" t="s">
        <v>150</v>
      </c>
      <c r="G96" s="148" t="s">
        <v>142</v>
      </c>
      <c r="H96" s="149">
        <v>130</v>
      </c>
      <c r="I96" s="150"/>
      <c r="J96" s="151">
        <f>ROUND(I96*H96,2)</f>
        <v>0</v>
      </c>
      <c r="K96" s="147" t="s">
        <v>143</v>
      </c>
      <c r="L96" s="31"/>
      <c r="M96" s="152" t="s">
        <v>3</v>
      </c>
      <c r="N96" s="153" t="s">
        <v>45</v>
      </c>
      <c r="P96" s="154">
        <f>O96*H96</f>
        <v>0</v>
      </c>
      <c r="Q96" s="154">
        <v>0</v>
      </c>
      <c r="R96" s="154">
        <f>Q96*H96</f>
        <v>0</v>
      </c>
      <c r="S96" s="154">
        <v>0</v>
      </c>
      <c r="T96" s="155">
        <f>S96*H96</f>
        <v>0</v>
      </c>
      <c r="AR96" s="156" t="s">
        <v>98</v>
      </c>
      <c r="AT96" s="156" t="s">
        <v>139</v>
      </c>
      <c r="AU96" s="156" t="s">
        <v>83</v>
      </c>
      <c r="AY96" s="16" t="s">
        <v>137</v>
      </c>
      <c r="BE96" s="157">
        <f>IF(N96="základní",J96,0)</f>
        <v>0</v>
      </c>
      <c r="BF96" s="157">
        <f>IF(N96="snížená",J96,0)</f>
        <v>0</v>
      </c>
      <c r="BG96" s="157">
        <f>IF(N96="zákl. přenesená",J96,0)</f>
        <v>0</v>
      </c>
      <c r="BH96" s="157">
        <f>IF(N96="sníž. přenesená",J96,0)</f>
        <v>0</v>
      </c>
      <c r="BI96" s="157">
        <f>IF(N96="nulová",J96,0)</f>
        <v>0</v>
      </c>
      <c r="BJ96" s="16" t="s">
        <v>81</v>
      </c>
      <c r="BK96" s="157">
        <f>ROUND(I96*H96,2)</f>
        <v>0</v>
      </c>
      <c r="BL96" s="16" t="s">
        <v>98</v>
      </c>
      <c r="BM96" s="156" t="s">
        <v>151</v>
      </c>
    </row>
    <row r="97" spans="2:47" s="1" customFormat="1" ht="234">
      <c r="B97" s="31"/>
      <c r="D97" s="158" t="s">
        <v>145</v>
      </c>
      <c r="F97" s="159" t="s">
        <v>152</v>
      </c>
      <c r="I97" s="92"/>
      <c r="L97" s="31"/>
      <c r="M97" s="160"/>
      <c r="T97" s="52"/>
      <c r="AT97" s="16" t="s">
        <v>145</v>
      </c>
      <c r="AU97" s="16" t="s">
        <v>83</v>
      </c>
    </row>
    <row r="98" spans="2:51" s="12" customFormat="1" ht="12">
      <c r="B98" s="161"/>
      <c r="D98" s="158" t="s">
        <v>147</v>
      </c>
      <c r="E98" s="162" t="s">
        <v>3</v>
      </c>
      <c r="F98" s="163" t="s">
        <v>153</v>
      </c>
      <c r="H98" s="164">
        <v>260</v>
      </c>
      <c r="I98" s="165"/>
      <c r="L98" s="161"/>
      <c r="M98" s="166"/>
      <c r="T98" s="167"/>
      <c r="AT98" s="162" t="s">
        <v>147</v>
      </c>
      <c r="AU98" s="162" t="s">
        <v>83</v>
      </c>
      <c r="AV98" s="12" t="s">
        <v>83</v>
      </c>
      <c r="AW98" s="12" t="s">
        <v>36</v>
      </c>
      <c r="AX98" s="12" t="s">
        <v>74</v>
      </c>
      <c r="AY98" s="162" t="s">
        <v>137</v>
      </c>
    </row>
    <row r="99" spans="2:51" s="12" customFormat="1" ht="12">
      <c r="B99" s="161"/>
      <c r="D99" s="158" t="s">
        <v>147</v>
      </c>
      <c r="E99" s="162" t="s">
        <v>3</v>
      </c>
      <c r="F99" s="163" t="s">
        <v>154</v>
      </c>
      <c r="H99" s="164">
        <v>130</v>
      </c>
      <c r="I99" s="165"/>
      <c r="L99" s="161"/>
      <c r="M99" s="166"/>
      <c r="T99" s="167"/>
      <c r="AT99" s="162" t="s">
        <v>147</v>
      </c>
      <c r="AU99" s="162" t="s">
        <v>83</v>
      </c>
      <c r="AV99" s="12" t="s">
        <v>83</v>
      </c>
      <c r="AW99" s="12" t="s">
        <v>36</v>
      </c>
      <c r="AX99" s="12" t="s">
        <v>81</v>
      </c>
      <c r="AY99" s="162" t="s">
        <v>137</v>
      </c>
    </row>
    <row r="100" spans="2:65" s="1" customFormat="1" ht="36" customHeight="1">
      <c r="B100" s="144"/>
      <c r="C100" s="145" t="s">
        <v>96</v>
      </c>
      <c r="D100" s="145" t="s">
        <v>139</v>
      </c>
      <c r="E100" s="146" t="s">
        <v>155</v>
      </c>
      <c r="F100" s="147" t="s">
        <v>156</v>
      </c>
      <c r="G100" s="148" t="s">
        <v>142</v>
      </c>
      <c r="H100" s="149">
        <v>130</v>
      </c>
      <c r="I100" s="150"/>
      <c r="J100" s="151">
        <f>ROUND(I100*H100,2)</f>
        <v>0</v>
      </c>
      <c r="K100" s="147" t="s">
        <v>143</v>
      </c>
      <c r="L100" s="31"/>
      <c r="M100" s="152" t="s">
        <v>3</v>
      </c>
      <c r="N100" s="153" t="s">
        <v>45</v>
      </c>
      <c r="P100" s="154">
        <f>O100*H100</f>
        <v>0</v>
      </c>
      <c r="Q100" s="154">
        <v>0</v>
      </c>
      <c r="R100" s="154">
        <f>Q100*H100</f>
        <v>0</v>
      </c>
      <c r="S100" s="154">
        <v>0</v>
      </c>
      <c r="T100" s="155">
        <f>S100*H100</f>
        <v>0</v>
      </c>
      <c r="AR100" s="156" t="s">
        <v>98</v>
      </c>
      <c r="AT100" s="156" t="s">
        <v>139</v>
      </c>
      <c r="AU100" s="156" t="s">
        <v>83</v>
      </c>
      <c r="AY100" s="16" t="s">
        <v>137</v>
      </c>
      <c r="BE100" s="157">
        <f>IF(N100="základní",J100,0)</f>
        <v>0</v>
      </c>
      <c r="BF100" s="157">
        <f>IF(N100="snížená",J100,0)</f>
        <v>0</v>
      </c>
      <c r="BG100" s="157">
        <f>IF(N100="zákl. přenesená",J100,0)</f>
        <v>0</v>
      </c>
      <c r="BH100" s="157">
        <f>IF(N100="sníž. přenesená",J100,0)</f>
        <v>0</v>
      </c>
      <c r="BI100" s="157">
        <f>IF(N100="nulová",J100,0)</f>
        <v>0</v>
      </c>
      <c r="BJ100" s="16" t="s">
        <v>81</v>
      </c>
      <c r="BK100" s="157">
        <f>ROUND(I100*H100,2)</f>
        <v>0</v>
      </c>
      <c r="BL100" s="16" t="s">
        <v>98</v>
      </c>
      <c r="BM100" s="156" t="s">
        <v>157</v>
      </c>
    </row>
    <row r="101" spans="2:47" s="1" customFormat="1" ht="234">
      <c r="B101" s="31"/>
      <c r="D101" s="158" t="s">
        <v>145</v>
      </c>
      <c r="F101" s="159" t="s">
        <v>152</v>
      </c>
      <c r="I101" s="92"/>
      <c r="L101" s="31"/>
      <c r="M101" s="160"/>
      <c r="T101" s="52"/>
      <c r="AT101" s="16" t="s">
        <v>145</v>
      </c>
      <c r="AU101" s="16" t="s">
        <v>83</v>
      </c>
    </row>
    <row r="102" spans="2:51" s="12" customFormat="1" ht="12">
      <c r="B102" s="161"/>
      <c r="D102" s="158" t="s">
        <v>147</v>
      </c>
      <c r="E102" s="162" t="s">
        <v>3</v>
      </c>
      <c r="F102" s="163" t="s">
        <v>153</v>
      </c>
      <c r="H102" s="164">
        <v>260</v>
      </c>
      <c r="I102" s="165"/>
      <c r="L102" s="161"/>
      <c r="M102" s="166"/>
      <c r="T102" s="167"/>
      <c r="AT102" s="162" t="s">
        <v>147</v>
      </c>
      <c r="AU102" s="162" t="s">
        <v>83</v>
      </c>
      <c r="AV102" s="12" t="s">
        <v>83</v>
      </c>
      <c r="AW102" s="12" t="s">
        <v>36</v>
      </c>
      <c r="AX102" s="12" t="s">
        <v>74</v>
      </c>
      <c r="AY102" s="162" t="s">
        <v>137</v>
      </c>
    </row>
    <row r="103" spans="2:51" s="12" customFormat="1" ht="12">
      <c r="B103" s="161"/>
      <c r="D103" s="158" t="s">
        <v>147</v>
      </c>
      <c r="E103" s="162" t="s">
        <v>3</v>
      </c>
      <c r="F103" s="163" t="s">
        <v>154</v>
      </c>
      <c r="H103" s="164">
        <v>130</v>
      </c>
      <c r="I103" s="165"/>
      <c r="L103" s="161"/>
      <c r="M103" s="166"/>
      <c r="T103" s="167"/>
      <c r="AT103" s="162" t="s">
        <v>147</v>
      </c>
      <c r="AU103" s="162" t="s">
        <v>83</v>
      </c>
      <c r="AV103" s="12" t="s">
        <v>83</v>
      </c>
      <c r="AW103" s="12" t="s">
        <v>36</v>
      </c>
      <c r="AX103" s="12" t="s">
        <v>81</v>
      </c>
      <c r="AY103" s="162" t="s">
        <v>137</v>
      </c>
    </row>
    <row r="104" spans="2:65" s="1" customFormat="1" ht="36" customHeight="1">
      <c r="B104" s="144"/>
      <c r="C104" s="145" t="s">
        <v>98</v>
      </c>
      <c r="D104" s="145" t="s">
        <v>139</v>
      </c>
      <c r="E104" s="146" t="s">
        <v>158</v>
      </c>
      <c r="F104" s="147" t="s">
        <v>159</v>
      </c>
      <c r="G104" s="148" t="s">
        <v>142</v>
      </c>
      <c r="H104" s="149">
        <v>78</v>
      </c>
      <c r="I104" s="150"/>
      <c r="J104" s="151">
        <f>ROUND(I104*H104,2)</f>
        <v>0</v>
      </c>
      <c r="K104" s="147" t="s">
        <v>143</v>
      </c>
      <c r="L104" s="31"/>
      <c r="M104" s="152" t="s">
        <v>3</v>
      </c>
      <c r="N104" s="153" t="s">
        <v>45</v>
      </c>
      <c r="P104" s="154">
        <f>O104*H104</f>
        <v>0</v>
      </c>
      <c r="Q104" s="154">
        <v>0</v>
      </c>
      <c r="R104" s="154">
        <f>Q104*H104</f>
        <v>0</v>
      </c>
      <c r="S104" s="154">
        <v>0</v>
      </c>
      <c r="T104" s="155">
        <f>S104*H104</f>
        <v>0</v>
      </c>
      <c r="AR104" s="156" t="s">
        <v>98</v>
      </c>
      <c r="AT104" s="156" t="s">
        <v>139</v>
      </c>
      <c r="AU104" s="156" t="s">
        <v>83</v>
      </c>
      <c r="AY104" s="16" t="s">
        <v>137</v>
      </c>
      <c r="BE104" s="157">
        <f>IF(N104="základní",J104,0)</f>
        <v>0</v>
      </c>
      <c r="BF104" s="157">
        <f>IF(N104="snížená",J104,0)</f>
        <v>0</v>
      </c>
      <c r="BG104" s="157">
        <f>IF(N104="zákl. přenesená",J104,0)</f>
        <v>0</v>
      </c>
      <c r="BH104" s="157">
        <f>IF(N104="sníž. přenesená",J104,0)</f>
        <v>0</v>
      </c>
      <c r="BI104" s="157">
        <f>IF(N104="nulová",J104,0)</f>
        <v>0</v>
      </c>
      <c r="BJ104" s="16" t="s">
        <v>81</v>
      </c>
      <c r="BK104" s="157">
        <f>ROUND(I104*H104,2)</f>
        <v>0</v>
      </c>
      <c r="BL104" s="16" t="s">
        <v>98</v>
      </c>
      <c r="BM104" s="156" t="s">
        <v>160</v>
      </c>
    </row>
    <row r="105" spans="2:47" s="1" customFormat="1" ht="234">
      <c r="B105" s="31"/>
      <c r="D105" s="158" t="s">
        <v>145</v>
      </c>
      <c r="F105" s="159" t="s">
        <v>152</v>
      </c>
      <c r="I105" s="92"/>
      <c r="L105" s="31"/>
      <c r="M105" s="160"/>
      <c r="T105" s="52"/>
      <c r="AT105" s="16" t="s">
        <v>145</v>
      </c>
      <c r="AU105" s="16" t="s">
        <v>83</v>
      </c>
    </row>
    <row r="106" spans="2:51" s="12" customFormat="1" ht="12">
      <c r="B106" s="161"/>
      <c r="D106" s="158" t="s">
        <v>147</v>
      </c>
      <c r="E106" s="162" t="s">
        <v>3</v>
      </c>
      <c r="F106" s="163" t="s">
        <v>153</v>
      </c>
      <c r="H106" s="164">
        <v>260</v>
      </c>
      <c r="I106" s="165"/>
      <c r="L106" s="161"/>
      <c r="M106" s="166"/>
      <c r="T106" s="167"/>
      <c r="AT106" s="162" t="s">
        <v>147</v>
      </c>
      <c r="AU106" s="162" t="s">
        <v>83</v>
      </c>
      <c r="AV106" s="12" t="s">
        <v>83</v>
      </c>
      <c r="AW106" s="12" t="s">
        <v>36</v>
      </c>
      <c r="AX106" s="12" t="s">
        <v>74</v>
      </c>
      <c r="AY106" s="162" t="s">
        <v>137</v>
      </c>
    </row>
    <row r="107" spans="2:51" s="12" customFormat="1" ht="12">
      <c r="B107" s="161"/>
      <c r="D107" s="158" t="s">
        <v>147</v>
      </c>
      <c r="E107" s="162" t="s">
        <v>3</v>
      </c>
      <c r="F107" s="163" t="s">
        <v>161</v>
      </c>
      <c r="H107" s="164">
        <v>78</v>
      </c>
      <c r="I107" s="165"/>
      <c r="L107" s="161"/>
      <c r="M107" s="166"/>
      <c r="T107" s="167"/>
      <c r="AT107" s="162" t="s">
        <v>147</v>
      </c>
      <c r="AU107" s="162" t="s">
        <v>83</v>
      </c>
      <c r="AV107" s="12" t="s">
        <v>83</v>
      </c>
      <c r="AW107" s="12" t="s">
        <v>36</v>
      </c>
      <c r="AX107" s="12" t="s">
        <v>81</v>
      </c>
      <c r="AY107" s="162" t="s">
        <v>137</v>
      </c>
    </row>
    <row r="108" spans="2:65" s="1" customFormat="1" ht="36" customHeight="1">
      <c r="B108" s="144"/>
      <c r="C108" s="145" t="s">
        <v>100</v>
      </c>
      <c r="D108" s="145" t="s">
        <v>139</v>
      </c>
      <c r="E108" s="146" t="s">
        <v>162</v>
      </c>
      <c r="F108" s="147" t="s">
        <v>163</v>
      </c>
      <c r="G108" s="148" t="s">
        <v>142</v>
      </c>
      <c r="H108" s="149">
        <v>78</v>
      </c>
      <c r="I108" s="150"/>
      <c r="J108" s="151">
        <f>ROUND(I108*H108,2)</f>
        <v>0</v>
      </c>
      <c r="K108" s="147" t="s">
        <v>143</v>
      </c>
      <c r="L108" s="31"/>
      <c r="M108" s="152" t="s">
        <v>3</v>
      </c>
      <c r="N108" s="153" t="s">
        <v>45</v>
      </c>
      <c r="P108" s="154">
        <f>O108*H108</f>
        <v>0</v>
      </c>
      <c r="Q108" s="154">
        <v>0</v>
      </c>
      <c r="R108" s="154">
        <f>Q108*H108</f>
        <v>0</v>
      </c>
      <c r="S108" s="154">
        <v>0</v>
      </c>
      <c r="T108" s="155">
        <f>S108*H108</f>
        <v>0</v>
      </c>
      <c r="AR108" s="156" t="s">
        <v>98</v>
      </c>
      <c r="AT108" s="156" t="s">
        <v>139</v>
      </c>
      <c r="AU108" s="156" t="s">
        <v>83</v>
      </c>
      <c r="AY108" s="16" t="s">
        <v>137</v>
      </c>
      <c r="BE108" s="157">
        <f>IF(N108="základní",J108,0)</f>
        <v>0</v>
      </c>
      <c r="BF108" s="157">
        <f>IF(N108="snížená",J108,0)</f>
        <v>0</v>
      </c>
      <c r="BG108" s="157">
        <f>IF(N108="zákl. přenesená",J108,0)</f>
        <v>0</v>
      </c>
      <c r="BH108" s="157">
        <f>IF(N108="sníž. přenesená",J108,0)</f>
        <v>0</v>
      </c>
      <c r="BI108" s="157">
        <f>IF(N108="nulová",J108,0)</f>
        <v>0</v>
      </c>
      <c r="BJ108" s="16" t="s">
        <v>81</v>
      </c>
      <c r="BK108" s="157">
        <f>ROUND(I108*H108,2)</f>
        <v>0</v>
      </c>
      <c r="BL108" s="16" t="s">
        <v>98</v>
      </c>
      <c r="BM108" s="156" t="s">
        <v>164</v>
      </c>
    </row>
    <row r="109" spans="2:47" s="1" customFormat="1" ht="234">
      <c r="B109" s="31"/>
      <c r="D109" s="158" t="s">
        <v>145</v>
      </c>
      <c r="F109" s="159" t="s">
        <v>152</v>
      </c>
      <c r="I109" s="92"/>
      <c r="L109" s="31"/>
      <c r="M109" s="160"/>
      <c r="T109" s="52"/>
      <c r="AT109" s="16" t="s">
        <v>145</v>
      </c>
      <c r="AU109" s="16" t="s">
        <v>83</v>
      </c>
    </row>
    <row r="110" spans="2:51" s="12" customFormat="1" ht="12">
      <c r="B110" s="161"/>
      <c r="D110" s="158" t="s">
        <v>147</v>
      </c>
      <c r="E110" s="162" t="s">
        <v>3</v>
      </c>
      <c r="F110" s="163" t="s">
        <v>153</v>
      </c>
      <c r="H110" s="164">
        <v>260</v>
      </c>
      <c r="I110" s="165"/>
      <c r="L110" s="161"/>
      <c r="M110" s="166"/>
      <c r="T110" s="167"/>
      <c r="AT110" s="162" t="s">
        <v>147</v>
      </c>
      <c r="AU110" s="162" t="s">
        <v>83</v>
      </c>
      <c r="AV110" s="12" t="s">
        <v>83</v>
      </c>
      <c r="AW110" s="12" t="s">
        <v>36</v>
      </c>
      <c r="AX110" s="12" t="s">
        <v>74</v>
      </c>
      <c r="AY110" s="162" t="s">
        <v>137</v>
      </c>
    </row>
    <row r="111" spans="2:51" s="12" customFormat="1" ht="12">
      <c r="B111" s="161"/>
      <c r="D111" s="158" t="s">
        <v>147</v>
      </c>
      <c r="E111" s="162" t="s">
        <v>3</v>
      </c>
      <c r="F111" s="163" t="s">
        <v>161</v>
      </c>
      <c r="H111" s="164">
        <v>78</v>
      </c>
      <c r="I111" s="165"/>
      <c r="L111" s="161"/>
      <c r="M111" s="166"/>
      <c r="T111" s="167"/>
      <c r="AT111" s="162" t="s">
        <v>147</v>
      </c>
      <c r="AU111" s="162" t="s">
        <v>83</v>
      </c>
      <c r="AV111" s="12" t="s">
        <v>83</v>
      </c>
      <c r="AW111" s="12" t="s">
        <v>36</v>
      </c>
      <c r="AX111" s="12" t="s">
        <v>81</v>
      </c>
      <c r="AY111" s="162" t="s">
        <v>137</v>
      </c>
    </row>
    <row r="112" spans="2:65" s="1" customFormat="1" ht="36" customHeight="1">
      <c r="B112" s="144"/>
      <c r="C112" s="145" t="s">
        <v>165</v>
      </c>
      <c r="D112" s="145" t="s">
        <v>139</v>
      </c>
      <c r="E112" s="146" t="s">
        <v>166</v>
      </c>
      <c r="F112" s="147" t="s">
        <v>167</v>
      </c>
      <c r="G112" s="148" t="s">
        <v>142</v>
      </c>
      <c r="H112" s="149">
        <v>52</v>
      </c>
      <c r="I112" s="150"/>
      <c r="J112" s="151">
        <f>ROUND(I112*H112,2)</f>
        <v>0</v>
      </c>
      <c r="K112" s="147" t="s">
        <v>143</v>
      </c>
      <c r="L112" s="31"/>
      <c r="M112" s="152" t="s">
        <v>3</v>
      </c>
      <c r="N112" s="153" t="s">
        <v>45</v>
      </c>
      <c r="P112" s="154">
        <f>O112*H112</f>
        <v>0</v>
      </c>
      <c r="Q112" s="154">
        <v>0.00355</v>
      </c>
      <c r="R112" s="154">
        <f>Q112*H112</f>
        <v>0.18460000000000001</v>
      </c>
      <c r="S112" s="154">
        <v>0</v>
      </c>
      <c r="T112" s="155">
        <f>S112*H112</f>
        <v>0</v>
      </c>
      <c r="AR112" s="156" t="s">
        <v>98</v>
      </c>
      <c r="AT112" s="156" t="s">
        <v>139</v>
      </c>
      <c r="AU112" s="156" t="s">
        <v>83</v>
      </c>
      <c r="AY112" s="16" t="s">
        <v>137</v>
      </c>
      <c r="BE112" s="157">
        <f>IF(N112="základní",J112,0)</f>
        <v>0</v>
      </c>
      <c r="BF112" s="157">
        <f>IF(N112="snížená",J112,0)</f>
        <v>0</v>
      </c>
      <c r="BG112" s="157">
        <f>IF(N112="zákl. přenesená",J112,0)</f>
        <v>0</v>
      </c>
      <c r="BH112" s="157">
        <f>IF(N112="sníž. přenesená",J112,0)</f>
        <v>0</v>
      </c>
      <c r="BI112" s="157">
        <f>IF(N112="nulová",J112,0)</f>
        <v>0</v>
      </c>
      <c r="BJ112" s="16" t="s">
        <v>81</v>
      </c>
      <c r="BK112" s="157">
        <f>ROUND(I112*H112,2)</f>
        <v>0</v>
      </c>
      <c r="BL112" s="16" t="s">
        <v>98</v>
      </c>
      <c r="BM112" s="156" t="s">
        <v>168</v>
      </c>
    </row>
    <row r="113" spans="2:47" s="1" customFormat="1" ht="234">
      <c r="B113" s="31"/>
      <c r="D113" s="158" t="s">
        <v>145</v>
      </c>
      <c r="F113" s="159" t="s">
        <v>152</v>
      </c>
      <c r="I113" s="92"/>
      <c r="L113" s="31"/>
      <c r="M113" s="160"/>
      <c r="T113" s="52"/>
      <c r="AT113" s="16" t="s">
        <v>145</v>
      </c>
      <c r="AU113" s="16" t="s">
        <v>83</v>
      </c>
    </row>
    <row r="114" spans="2:51" s="12" customFormat="1" ht="12">
      <c r="B114" s="161"/>
      <c r="D114" s="158" t="s">
        <v>147</v>
      </c>
      <c r="E114" s="162" t="s">
        <v>3</v>
      </c>
      <c r="F114" s="163" t="s">
        <v>153</v>
      </c>
      <c r="H114" s="164">
        <v>260</v>
      </c>
      <c r="I114" s="165"/>
      <c r="L114" s="161"/>
      <c r="M114" s="166"/>
      <c r="T114" s="167"/>
      <c r="AT114" s="162" t="s">
        <v>147</v>
      </c>
      <c r="AU114" s="162" t="s">
        <v>83</v>
      </c>
      <c r="AV114" s="12" t="s">
        <v>83</v>
      </c>
      <c r="AW114" s="12" t="s">
        <v>36</v>
      </c>
      <c r="AX114" s="12" t="s">
        <v>74</v>
      </c>
      <c r="AY114" s="162" t="s">
        <v>137</v>
      </c>
    </row>
    <row r="115" spans="2:51" s="12" customFormat="1" ht="12">
      <c r="B115" s="161"/>
      <c r="D115" s="158" t="s">
        <v>147</v>
      </c>
      <c r="E115" s="162" t="s">
        <v>3</v>
      </c>
      <c r="F115" s="163" t="s">
        <v>169</v>
      </c>
      <c r="H115" s="164">
        <v>52</v>
      </c>
      <c r="I115" s="165"/>
      <c r="L115" s="161"/>
      <c r="M115" s="166"/>
      <c r="T115" s="167"/>
      <c r="AT115" s="162" t="s">
        <v>147</v>
      </c>
      <c r="AU115" s="162" t="s">
        <v>83</v>
      </c>
      <c r="AV115" s="12" t="s">
        <v>83</v>
      </c>
      <c r="AW115" s="12" t="s">
        <v>36</v>
      </c>
      <c r="AX115" s="12" t="s">
        <v>81</v>
      </c>
      <c r="AY115" s="162" t="s">
        <v>137</v>
      </c>
    </row>
    <row r="116" spans="2:65" s="1" customFormat="1" ht="36" customHeight="1">
      <c r="B116" s="144"/>
      <c r="C116" s="145" t="s">
        <v>170</v>
      </c>
      <c r="D116" s="145" t="s">
        <v>139</v>
      </c>
      <c r="E116" s="146" t="s">
        <v>171</v>
      </c>
      <c r="F116" s="147" t="s">
        <v>172</v>
      </c>
      <c r="G116" s="148" t="s">
        <v>173</v>
      </c>
      <c r="H116" s="149">
        <v>174.9</v>
      </c>
      <c r="I116" s="150"/>
      <c r="J116" s="151">
        <f>ROUND(I116*H116,2)</f>
        <v>0</v>
      </c>
      <c r="K116" s="147" t="s">
        <v>143</v>
      </c>
      <c r="L116" s="31"/>
      <c r="M116" s="152" t="s">
        <v>3</v>
      </c>
      <c r="N116" s="153" t="s">
        <v>45</v>
      </c>
      <c r="P116" s="154">
        <f>O116*H116</f>
        <v>0</v>
      </c>
      <c r="Q116" s="154">
        <v>0.0018</v>
      </c>
      <c r="R116" s="154">
        <f>Q116*H116</f>
        <v>0.31482</v>
      </c>
      <c r="S116" s="154">
        <v>0</v>
      </c>
      <c r="T116" s="155">
        <f>S116*H116</f>
        <v>0</v>
      </c>
      <c r="AR116" s="156" t="s">
        <v>98</v>
      </c>
      <c r="AT116" s="156" t="s">
        <v>139</v>
      </c>
      <c r="AU116" s="156" t="s">
        <v>83</v>
      </c>
      <c r="AY116" s="16" t="s">
        <v>137</v>
      </c>
      <c r="BE116" s="157">
        <f>IF(N116="základní",J116,0)</f>
        <v>0</v>
      </c>
      <c r="BF116" s="157">
        <f>IF(N116="snížená",J116,0)</f>
        <v>0</v>
      </c>
      <c r="BG116" s="157">
        <f>IF(N116="zákl. přenesená",J116,0)</f>
        <v>0</v>
      </c>
      <c r="BH116" s="157">
        <f>IF(N116="sníž. přenesená",J116,0)</f>
        <v>0</v>
      </c>
      <c r="BI116" s="157">
        <f>IF(N116="nulová",J116,0)</f>
        <v>0</v>
      </c>
      <c r="BJ116" s="16" t="s">
        <v>81</v>
      </c>
      <c r="BK116" s="157">
        <f>ROUND(I116*H116,2)</f>
        <v>0</v>
      </c>
      <c r="BL116" s="16" t="s">
        <v>98</v>
      </c>
      <c r="BM116" s="156" t="s">
        <v>174</v>
      </c>
    </row>
    <row r="117" spans="2:47" s="1" customFormat="1" ht="204.75">
      <c r="B117" s="31"/>
      <c r="D117" s="158" t="s">
        <v>145</v>
      </c>
      <c r="F117" s="159" t="s">
        <v>175</v>
      </c>
      <c r="I117" s="92"/>
      <c r="L117" s="31"/>
      <c r="M117" s="160"/>
      <c r="T117" s="52"/>
      <c r="AT117" s="16" t="s">
        <v>145</v>
      </c>
      <c r="AU117" s="16" t="s">
        <v>83</v>
      </c>
    </row>
    <row r="118" spans="2:51" s="12" customFormat="1" ht="12">
      <c r="B118" s="161"/>
      <c r="D118" s="158" t="s">
        <v>147</v>
      </c>
      <c r="E118" s="162" t="s">
        <v>3</v>
      </c>
      <c r="F118" s="163" t="s">
        <v>1155</v>
      </c>
      <c r="H118" s="164">
        <v>174.9</v>
      </c>
      <c r="I118" s="165"/>
      <c r="L118" s="161"/>
      <c r="M118" s="166"/>
      <c r="T118" s="167"/>
      <c r="AT118" s="162" t="s">
        <v>147</v>
      </c>
      <c r="AU118" s="162" t="s">
        <v>83</v>
      </c>
      <c r="AV118" s="12" t="s">
        <v>83</v>
      </c>
      <c r="AW118" s="12" t="s">
        <v>36</v>
      </c>
      <c r="AX118" s="12" t="s">
        <v>81</v>
      </c>
      <c r="AY118" s="162" t="s">
        <v>137</v>
      </c>
    </row>
    <row r="119" spans="2:65" s="1" customFormat="1" ht="48">
      <c r="B119" s="144"/>
      <c r="C119" s="145">
        <v>8</v>
      </c>
      <c r="D119" s="145" t="s">
        <v>139</v>
      </c>
      <c r="E119" s="146" t="s">
        <v>1153</v>
      </c>
      <c r="F119" s="147" t="s">
        <v>1154</v>
      </c>
      <c r="G119" s="148" t="s">
        <v>173</v>
      </c>
      <c r="H119" s="149">
        <v>174.9</v>
      </c>
      <c r="I119" s="150"/>
      <c r="J119" s="151">
        <f>ROUND(I119*H119,2)</f>
        <v>0</v>
      </c>
      <c r="K119" s="147"/>
      <c r="L119" s="31"/>
      <c r="M119" s="152"/>
      <c r="N119" s="153" t="s">
        <v>45</v>
      </c>
      <c r="P119" s="154">
        <f>O119*H119</f>
        <v>0</v>
      </c>
      <c r="Q119" s="154">
        <v>0.0018</v>
      </c>
      <c r="R119" s="154">
        <f>Q119*H119</f>
        <v>0.31482</v>
      </c>
      <c r="S119" s="154">
        <v>0</v>
      </c>
      <c r="T119" s="155">
        <f>S119*H119</f>
        <v>0</v>
      </c>
      <c r="AR119" s="156" t="s">
        <v>98</v>
      </c>
      <c r="AT119" s="156" t="s">
        <v>139</v>
      </c>
      <c r="AU119" s="156" t="s">
        <v>83</v>
      </c>
      <c r="AY119" s="16" t="s">
        <v>137</v>
      </c>
      <c r="BE119" s="157">
        <f>IF(N119="základní",J119,0)</f>
        <v>0</v>
      </c>
      <c r="BF119" s="157">
        <f>IF(N119="snížená",J119,0)</f>
        <v>0</v>
      </c>
      <c r="BG119" s="157">
        <f>IF(N119="zákl. přenesená",J119,0)</f>
        <v>0</v>
      </c>
      <c r="BH119" s="157">
        <f>IF(N119="sníž. přenesená",J119,0)</f>
        <v>0</v>
      </c>
      <c r="BI119" s="157">
        <f>IF(N119="nulová",J119,0)</f>
        <v>0</v>
      </c>
      <c r="BJ119" s="16" t="s">
        <v>81</v>
      </c>
      <c r="BK119" s="157">
        <f>ROUND(I119*H119,2)</f>
        <v>0</v>
      </c>
      <c r="BL119" s="16" t="s">
        <v>98</v>
      </c>
      <c r="BM119" s="156" t="s">
        <v>174</v>
      </c>
    </row>
    <row r="120" spans="2:51" s="12" customFormat="1" ht="12">
      <c r="B120" s="161"/>
      <c r="D120" s="158" t="s">
        <v>147</v>
      </c>
      <c r="E120" s="162" t="s">
        <v>3</v>
      </c>
      <c r="F120" s="163" t="s">
        <v>1155</v>
      </c>
      <c r="H120" s="164">
        <v>174.9</v>
      </c>
      <c r="I120" s="165"/>
      <c r="L120" s="161"/>
      <c r="M120" s="166"/>
      <c r="T120" s="167"/>
      <c r="AT120" s="162" t="s">
        <v>147</v>
      </c>
      <c r="AU120" s="162" t="s">
        <v>83</v>
      </c>
      <c r="AV120" s="12" t="s">
        <v>83</v>
      </c>
      <c r="AW120" s="12" t="s">
        <v>36</v>
      </c>
      <c r="AX120" s="12" t="s">
        <v>81</v>
      </c>
      <c r="AY120" s="162" t="s">
        <v>137</v>
      </c>
    </row>
    <row r="121" spans="2:65" s="1" customFormat="1" ht="24" customHeight="1">
      <c r="B121" s="144"/>
      <c r="C121" s="145">
        <v>9</v>
      </c>
      <c r="D121" s="145" t="s">
        <v>139</v>
      </c>
      <c r="E121" s="146" t="s">
        <v>178</v>
      </c>
      <c r="F121" s="147" t="s">
        <v>179</v>
      </c>
      <c r="G121" s="148" t="s">
        <v>180</v>
      </c>
      <c r="H121" s="149">
        <v>390</v>
      </c>
      <c r="I121" s="150"/>
      <c r="J121" s="151">
        <f>ROUND(I121*H121,2)</f>
        <v>0</v>
      </c>
      <c r="K121" s="147" t="s">
        <v>143</v>
      </c>
      <c r="L121" s="31"/>
      <c r="M121" s="152" t="s">
        <v>3</v>
      </c>
      <c r="N121" s="153" t="s">
        <v>45</v>
      </c>
      <c r="P121" s="154">
        <f>O121*H121</f>
        <v>0</v>
      </c>
      <c r="Q121" s="154">
        <v>0.0007</v>
      </c>
      <c r="R121" s="154">
        <f>Q121*H121</f>
        <v>0.273</v>
      </c>
      <c r="S121" s="154">
        <v>0</v>
      </c>
      <c r="T121" s="155">
        <f>S121*H121</f>
        <v>0</v>
      </c>
      <c r="AR121" s="156" t="s">
        <v>98</v>
      </c>
      <c r="AT121" s="156" t="s">
        <v>139</v>
      </c>
      <c r="AU121" s="156" t="s">
        <v>83</v>
      </c>
      <c r="AY121" s="16" t="s">
        <v>137</v>
      </c>
      <c r="BE121" s="157">
        <f>IF(N121="základní",J121,0)</f>
        <v>0</v>
      </c>
      <c r="BF121" s="157">
        <f>IF(N121="snížená",J121,0)</f>
        <v>0</v>
      </c>
      <c r="BG121" s="157">
        <f>IF(N121="zákl. přenesená",J121,0)</f>
        <v>0</v>
      </c>
      <c r="BH121" s="157">
        <f>IF(N121="sníž. přenesená",J121,0)</f>
        <v>0</v>
      </c>
      <c r="BI121" s="157">
        <f>IF(N121="nulová",J121,0)</f>
        <v>0</v>
      </c>
      <c r="BJ121" s="16" t="s">
        <v>81</v>
      </c>
      <c r="BK121" s="157">
        <f>ROUND(I121*H121,2)</f>
        <v>0</v>
      </c>
      <c r="BL121" s="16" t="s">
        <v>98</v>
      </c>
      <c r="BM121" s="156" t="s">
        <v>181</v>
      </c>
    </row>
    <row r="122" spans="2:47" s="1" customFormat="1" ht="87.75">
      <c r="B122" s="31"/>
      <c r="D122" s="158" t="s">
        <v>145</v>
      </c>
      <c r="F122" s="159" t="s">
        <v>182</v>
      </c>
      <c r="I122" s="92"/>
      <c r="L122" s="31"/>
      <c r="M122" s="160"/>
      <c r="T122" s="52"/>
      <c r="AT122" s="16" t="s">
        <v>145</v>
      </c>
      <c r="AU122" s="16" t="s">
        <v>83</v>
      </c>
    </row>
    <row r="123" spans="2:51" s="12" customFormat="1" ht="12">
      <c r="B123" s="161"/>
      <c r="D123" s="158" t="s">
        <v>147</v>
      </c>
      <c r="E123" s="162" t="s">
        <v>3</v>
      </c>
      <c r="F123" s="163" t="s">
        <v>183</v>
      </c>
      <c r="H123" s="164">
        <v>390</v>
      </c>
      <c r="I123" s="165"/>
      <c r="L123" s="161"/>
      <c r="M123" s="166"/>
      <c r="T123" s="167"/>
      <c r="AT123" s="162" t="s">
        <v>147</v>
      </c>
      <c r="AU123" s="162" t="s">
        <v>83</v>
      </c>
      <c r="AV123" s="12" t="s">
        <v>83</v>
      </c>
      <c r="AW123" s="12" t="s">
        <v>36</v>
      </c>
      <c r="AX123" s="12" t="s">
        <v>81</v>
      </c>
      <c r="AY123" s="162" t="s">
        <v>137</v>
      </c>
    </row>
    <row r="124" spans="2:65" s="1" customFormat="1" ht="36" customHeight="1">
      <c r="B124" s="144"/>
      <c r="C124" s="145">
        <v>10</v>
      </c>
      <c r="D124" s="145" t="s">
        <v>139</v>
      </c>
      <c r="E124" s="146" t="s">
        <v>185</v>
      </c>
      <c r="F124" s="147" t="s">
        <v>186</v>
      </c>
      <c r="G124" s="148" t="s">
        <v>180</v>
      </c>
      <c r="H124" s="149">
        <v>390</v>
      </c>
      <c r="I124" s="150"/>
      <c r="J124" s="151">
        <f>ROUND(I124*H124,2)</f>
        <v>0</v>
      </c>
      <c r="K124" s="147" t="s">
        <v>143</v>
      </c>
      <c r="L124" s="31"/>
      <c r="M124" s="152" t="s">
        <v>3</v>
      </c>
      <c r="N124" s="153" t="s">
        <v>45</v>
      </c>
      <c r="P124" s="154">
        <f>O124*H124</f>
        <v>0</v>
      </c>
      <c r="Q124" s="154">
        <v>0</v>
      </c>
      <c r="R124" s="154">
        <f>Q124*H124</f>
        <v>0</v>
      </c>
      <c r="S124" s="154">
        <v>0</v>
      </c>
      <c r="T124" s="155">
        <f>S124*H124</f>
        <v>0</v>
      </c>
      <c r="AR124" s="156" t="s">
        <v>98</v>
      </c>
      <c r="AT124" s="156" t="s">
        <v>139</v>
      </c>
      <c r="AU124" s="156" t="s">
        <v>83</v>
      </c>
      <c r="AY124" s="16" t="s">
        <v>137</v>
      </c>
      <c r="BE124" s="157">
        <f>IF(N124="základní",J124,0)</f>
        <v>0</v>
      </c>
      <c r="BF124" s="157">
        <f>IF(N124="snížená",J124,0)</f>
        <v>0</v>
      </c>
      <c r="BG124" s="157">
        <f>IF(N124="zákl. přenesená",J124,0)</f>
        <v>0</v>
      </c>
      <c r="BH124" s="157">
        <f>IF(N124="sníž. přenesená",J124,0)</f>
        <v>0</v>
      </c>
      <c r="BI124" s="157">
        <f>IF(N124="nulová",J124,0)</f>
        <v>0</v>
      </c>
      <c r="BJ124" s="16" t="s">
        <v>81</v>
      </c>
      <c r="BK124" s="157">
        <f>ROUND(I124*H124,2)</f>
        <v>0</v>
      </c>
      <c r="BL124" s="16" t="s">
        <v>98</v>
      </c>
      <c r="BM124" s="156" t="s">
        <v>187</v>
      </c>
    </row>
    <row r="125" spans="2:51" s="12" customFormat="1" ht="12">
      <c r="B125" s="161"/>
      <c r="D125" s="158" t="s">
        <v>147</v>
      </c>
      <c r="E125" s="162" t="s">
        <v>3</v>
      </c>
      <c r="F125" s="163" t="s">
        <v>183</v>
      </c>
      <c r="H125" s="164">
        <v>390</v>
      </c>
      <c r="I125" s="165"/>
      <c r="L125" s="161"/>
      <c r="M125" s="166"/>
      <c r="T125" s="167"/>
      <c r="AT125" s="162" t="s">
        <v>147</v>
      </c>
      <c r="AU125" s="162" t="s">
        <v>83</v>
      </c>
      <c r="AV125" s="12" t="s">
        <v>83</v>
      </c>
      <c r="AW125" s="12" t="s">
        <v>36</v>
      </c>
      <c r="AX125" s="12" t="s">
        <v>81</v>
      </c>
      <c r="AY125" s="162" t="s">
        <v>137</v>
      </c>
    </row>
    <row r="126" spans="2:65" s="1" customFormat="1" ht="24" customHeight="1">
      <c r="B126" s="144"/>
      <c r="C126" s="145">
        <v>11</v>
      </c>
      <c r="D126" s="145" t="s">
        <v>139</v>
      </c>
      <c r="E126" s="146" t="s">
        <v>189</v>
      </c>
      <c r="F126" s="147" t="s">
        <v>190</v>
      </c>
      <c r="G126" s="148" t="s">
        <v>142</v>
      </c>
      <c r="H126" s="149">
        <v>260</v>
      </c>
      <c r="I126" s="150"/>
      <c r="J126" s="151">
        <f>ROUND(I126*H126,2)</f>
        <v>0</v>
      </c>
      <c r="K126" s="147" t="s">
        <v>143</v>
      </c>
      <c r="L126" s="31"/>
      <c r="M126" s="152" t="s">
        <v>3</v>
      </c>
      <c r="N126" s="153" t="s">
        <v>45</v>
      </c>
      <c r="P126" s="154">
        <f>O126*H126</f>
        <v>0</v>
      </c>
      <c r="Q126" s="154">
        <v>0.00046</v>
      </c>
      <c r="R126" s="154">
        <f>Q126*H126</f>
        <v>0.1196</v>
      </c>
      <c r="S126" s="154">
        <v>0</v>
      </c>
      <c r="T126" s="155">
        <f>S126*H126</f>
        <v>0</v>
      </c>
      <c r="AR126" s="156" t="s">
        <v>98</v>
      </c>
      <c r="AT126" s="156" t="s">
        <v>139</v>
      </c>
      <c r="AU126" s="156" t="s">
        <v>83</v>
      </c>
      <c r="AY126" s="16" t="s">
        <v>137</v>
      </c>
      <c r="BE126" s="157">
        <f>IF(N126="základní",J126,0)</f>
        <v>0</v>
      </c>
      <c r="BF126" s="157">
        <f>IF(N126="snížená",J126,0)</f>
        <v>0</v>
      </c>
      <c r="BG126" s="157">
        <f>IF(N126="zákl. přenesená",J126,0)</f>
        <v>0</v>
      </c>
      <c r="BH126" s="157">
        <f>IF(N126="sníž. přenesená",J126,0)</f>
        <v>0</v>
      </c>
      <c r="BI126" s="157">
        <f>IF(N126="nulová",J126,0)</f>
        <v>0</v>
      </c>
      <c r="BJ126" s="16" t="s">
        <v>81</v>
      </c>
      <c r="BK126" s="157">
        <f>ROUND(I126*H126,2)</f>
        <v>0</v>
      </c>
      <c r="BL126" s="16" t="s">
        <v>98</v>
      </c>
      <c r="BM126" s="156" t="s">
        <v>191</v>
      </c>
    </row>
    <row r="127" spans="2:47" s="1" customFormat="1" ht="58.5">
      <c r="B127" s="31"/>
      <c r="D127" s="158" t="s">
        <v>145</v>
      </c>
      <c r="F127" s="159" t="s">
        <v>192</v>
      </c>
      <c r="I127" s="92"/>
      <c r="L127" s="31"/>
      <c r="M127" s="160"/>
      <c r="T127" s="52"/>
      <c r="AT127" s="16" t="s">
        <v>145</v>
      </c>
      <c r="AU127" s="16" t="s">
        <v>83</v>
      </c>
    </row>
    <row r="128" spans="2:51" s="12" customFormat="1" ht="12">
      <c r="B128" s="161"/>
      <c r="D128" s="158" t="s">
        <v>147</v>
      </c>
      <c r="E128" s="162" t="s">
        <v>3</v>
      </c>
      <c r="F128" s="163" t="s">
        <v>153</v>
      </c>
      <c r="H128" s="164">
        <v>260</v>
      </c>
      <c r="I128" s="165"/>
      <c r="L128" s="161"/>
      <c r="M128" s="166"/>
      <c r="T128" s="167"/>
      <c r="AT128" s="162" t="s">
        <v>147</v>
      </c>
      <c r="AU128" s="162" t="s">
        <v>83</v>
      </c>
      <c r="AV128" s="12" t="s">
        <v>83</v>
      </c>
      <c r="AW128" s="12" t="s">
        <v>36</v>
      </c>
      <c r="AX128" s="12" t="s">
        <v>81</v>
      </c>
      <c r="AY128" s="162" t="s">
        <v>137</v>
      </c>
    </row>
    <row r="129" spans="2:65" s="1" customFormat="1" ht="36" customHeight="1">
      <c r="B129" s="144"/>
      <c r="C129" s="145">
        <v>12</v>
      </c>
      <c r="D129" s="145" t="s">
        <v>139</v>
      </c>
      <c r="E129" s="146" t="s">
        <v>194</v>
      </c>
      <c r="F129" s="147" t="s">
        <v>195</v>
      </c>
      <c r="G129" s="148" t="s">
        <v>142</v>
      </c>
      <c r="H129" s="149">
        <v>260</v>
      </c>
      <c r="I129" s="150"/>
      <c r="J129" s="151">
        <f>ROUND(I129*H129,2)</f>
        <v>0</v>
      </c>
      <c r="K129" s="147" t="s">
        <v>143</v>
      </c>
      <c r="L129" s="31"/>
      <c r="M129" s="152" t="s">
        <v>3</v>
      </c>
      <c r="N129" s="153" t="s">
        <v>45</v>
      </c>
      <c r="P129" s="154">
        <f>O129*H129</f>
        <v>0</v>
      </c>
      <c r="Q129" s="154">
        <v>0</v>
      </c>
      <c r="R129" s="154">
        <f>Q129*H129</f>
        <v>0</v>
      </c>
      <c r="S129" s="154">
        <v>0</v>
      </c>
      <c r="T129" s="155">
        <f>S129*H129</f>
        <v>0</v>
      </c>
      <c r="AR129" s="156" t="s">
        <v>98</v>
      </c>
      <c r="AT129" s="156" t="s">
        <v>139</v>
      </c>
      <c r="AU129" s="156" t="s">
        <v>83</v>
      </c>
      <c r="AY129" s="16" t="s">
        <v>137</v>
      </c>
      <c r="BE129" s="157">
        <f>IF(N129="základní",J129,0)</f>
        <v>0</v>
      </c>
      <c r="BF129" s="157">
        <f>IF(N129="snížená",J129,0)</f>
        <v>0</v>
      </c>
      <c r="BG129" s="157">
        <f>IF(N129="zákl. přenesená",J129,0)</f>
        <v>0</v>
      </c>
      <c r="BH129" s="157">
        <f>IF(N129="sníž. přenesená",J129,0)</f>
        <v>0</v>
      </c>
      <c r="BI129" s="157">
        <f>IF(N129="nulová",J129,0)</f>
        <v>0</v>
      </c>
      <c r="BJ129" s="16" t="s">
        <v>81</v>
      </c>
      <c r="BK129" s="157">
        <f>ROUND(I129*H129,2)</f>
        <v>0</v>
      </c>
      <c r="BL129" s="16" t="s">
        <v>98</v>
      </c>
      <c r="BM129" s="156" t="s">
        <v>196</v>
      </c>
    </row>
    <row r="130" spans="2:51" s="12" customFormat="1" ht="12">
      <c r="B130" s="161"/>
      <c r="D130" s="158" t="s">
        <v>147</v>
      </c>
      <c r="E130" s="162" t="s">
        <v>3</v>
      </c>
      <c r="F130" s="163" t="s">
        <v>153</v>
      </c>
      <c r="H130" s="164">
        <v>260</v>
      </c>
      <c r="I130" s="165"/>
      <c r="L130" s="161"/>
      <c r="M130" s="166"/>
      <c r="T130" s="167"/>
      <c r="AT130" s="162" t="s">
        <v>147</v>
      </c>
      <c r="AU130" s="162" t="s">
        <v>83</v>
      </c>
      <c r="AV130" s="12" t="s">
        <v>83</v>
      </c>
      <c r="AW130" s="12" t="s">
        <v>36</v>
      </c>
      <c r="AX130" s="12" t="s">
        <v>81</v>
      </c>
      <c r="AY130" s="162" t="s">
        <v>137</v>
      </c>
    </row>
    <row r="131" spans="2:65" s="1" customFormat="1" ht="48" customHeight="1">
      <c r="B131" s="144"/>
      <c r="C131" s="145">
        <v>13</v>
      </c>
      <c r="D131" s="145" t="s">
        <v>139</v>
      </c>
      <c r="E131" s="146" t="s">
        <v>198</v>
      </c>
      <c r="F131" s="147" t="s">
        <v>199</v>
      </c>
      <c r="G131" s="148" t="s">
        <v>142</v>
      </c>
      <c r="H131" s="149">
        <v>38.625</v>
      </c>
      <c r="I131" s="150"/>
      <c r="J131" s="151">
        <f>ROUND(I131*H131,2)</f>
        <v>0</v>
      </c>
      <c r="K131" s="147" t="s">
        <v>143</v>
      </c>
      <c r="L131" s="31"/>
      <c r="M131" s="152" t="s">
        <v>3</v>
      </c>
      <c r="N131" s="153" t="s">
        <v>45</v>
      </c>
      <c r="P131" s="154">
        <f>O131*H131</f>
        <v>0</v>
      </c>
      <c r="Q131" s="154">
        <v>0</v>
      </c>
      <c r="R131" s="154">
        <f>Q131*H131</f>
        <v>0</v>
      </c>
      <c r="S131" s="154">
        <v>0</v>
      </c>
      <c r="T131" s="155">
        <f>S131*H131</f>
        <v>0</v>
      </c>
      <c r="AR131" s="156" t="s">
        <v>98</v>
      </c>
      <c r="AT131" s="156" t="s">
        <v>139</v>
      </c>
      <c r="AU131" s="156" t="s">
        <v>83</v>
      </c>
      <c r="AY131" s="16" t="s">
        <v>137</v>
      </c>
      <c r="BE131" s="157">
        <f>IF(N131="základní",J131,0)</f>
        <v>0</v>
      </c>
      <c r="BF131" s="157">
        <f>IF(N131="snížená",J131,0)</f>
        <v>0</v>
      </c>
      <c r="BG131" s="157">
        <f>IF(N131="zákl. přenesená",J131,0)</f>
        <v>0</v>
      </c>
      <c r="BH131" s="157">
        <f>IF(N131="sníž. přenesená",J131,0)</f>
        <v>0</v>
      </c>
      <c r="BI131" s="157">
        <f>IF(N131="nulová",J131,0)</f>
        <v>0</v>
      </c>
      <c r="BJ131" s="16" t="s">
        <v>81</v>
      </c>
      <c r="BK131" s="157">
        <f>ROUND(I131*H131,2)</f>
        <v>0</v>
      </c>
      <c r="BL131" s="16" t="s">
        <v>98</v>
      </c>
      <c r="BM131" s="156" t="s">
        <v>200</v>
      </c>
    </row>
    <row r="132" spans="2:47" s="1" customFormat="1" ht="224.25">
      <c r="B132" s="31"/>
      <c r="D132" s="158" t="s">
        <v>145</v>
      </c>
      <c r="F132" s="159" t="s">
        <v>201</v>
      </c>
      <c r="I132" s="92"/>
      <c r="L132" s="31"/>
      <c r="M132" s="160"/>
      <c r="T132" s="52"/>
      <c r="AT132" s="16" t="s">
        <v>145</v>
      </c>
      <c r="AU132" s="16" t="s">
        <v>83</v>
      </c>
    </row>
    <row r="133" spans="2:51" s="12" customFormat="1" ht="12">
      <c r="B133" s="161"/>
      <c r="D133" s="158" t="s">
        <v>147</v>
      </c>
      <c r="E133" s="162" t="s">
        <v>3</v>
      </c>
      <c r="F133" s="163" t="s">
        <v>202</v>
      </c>
      <c r="H133" s="164">
        <v>260</v>
      </c>
      <c r="I133" s="165"/>
      <c r="L133" s="161"/>
      <c r="M133" s="166"/>
      <c r="T133" s="167"/>
      <c r="AT133" s="162" t="s">
        <v>147</v>
      </c>
      <c r="AU133" s="162" t="s">
        <v>83</v>
      </c>
      <c r="AV133" s="12" t="s">
        <v>83</v>
      </c>
      <c r="AW133" s="12" t="s">
        <v>36</v>
      </c>
      <c r="AX133" s="12" t="s">
        <v>74</v>
      </c>
      <c r="AY133" s="162" t="s">
        <v>137</v>
      </c>
    </row>
    <row r="134" spans="2:51" s="12" customFormat="1" ht="12">
      <c r="B134" s="161"/>
      <c r="D134" s="158" t="s">
        <v>147</v>
      </c>
      <c r="E134" s="162" t="s">
        <v>3</v>
      </c>
      <c r="F134" s="163" t="s">
        <v>203</v>
      </c>
      <c r="H134" s="164">
        <v>-223.6</v>
      </c>
      <c r="I134" s="165"/>
      <c r="L134" s="161"/>
      <c r="M134" s="166"/>
      <c r="T134" s="167"/>
      <c r="AT134" s="162" t="s">
        <v>147</v>
      </c>
      <c r="AU134" s="162" t="s">
        <v>83</v>
      </c>
      <c r="AV134" s="12" t="s">
        <v>83</v>
      </c>
      <c r="AW134" s="12" t="s">
        <v>36</v>
      </c>
      <c r="AX134" s="12" t="s">
        <v>74</v>
      </c>
      <c r="AY134" s="162" t="s">
        <v>137</v>
      </c>
    </row>
    <row r="135" spans="2:51" s="12" customFormat="1" ht="12">
      <c r="B135" s="161"/>
      <c r="D135" s="158" t="s">
        <v>147</v>
      </c>
      <c r="E135" s="162" t="s">
        <v>3</v>
      </c>
      <c r="F135" s="163" t="s">
        <v>204</v>
      </c>
      <c r="H135" s="164">
        <v>2.225</v>
      </c>
      <c r="I135" s="165"/>
      <c r="L135" s="161"/>
      <c r="M135" s="166"/>
      <c r="T135" s="167"/>
      <c r="AT135" s="162" t="s">
        <v>147</v>
      </c>
      <c r="AU135" s="162" t="s">
        <v>83</v>
      </c>
      <c r="AV135" s="12" t="s">
        <v>83</v>
      </c>
      <c r="AW135" s="12" t="s">
        <v>36</v>
      </c>
      <c r="AX135" s="12" t="s">
        <v>74</v>
      </c>
      <c r="AY135" s="162" t="s">
        <v>137</v>
      </c>
    </row>
    <row r="136" spans="2:51" s="13" customFormat="1" ht="12">
      <c r="B136" s="168"/>
      <c r="D136" s="158" t="s">
        <v>147</v>
      </c>
      <c r="E136" s="169" t="s">
        <v>3</v>
      </c>
      <c r="F136" s="170" t="s">
        <v>205</v>
      </c>
      <c r="H136" s="171">
        <v>38.62500000000001</v>
      </c>
      <c r="I136" s="172"/>
      <c r="L136" s="168"/>
      <c r="M136" s="173"/>
      <c r="T136" s="174"/>
      <c r="AT136" s="169" t="s">
        <v>147</v>
      </c>
      <c r="AU136" s="169" t="s">
        <v>83</v>
      </c>
      <c r="AV136" s="13" t="s">
        <v>98</v>
      </c>
      <c r="AW136" s="13" t="s">
        <v>36</v>
      </c>
      <c r="AX136" s="13" t="s">
        <v>81</v>
      </c>
      <c r="AY136" s="169" t="s">
        <v>137</v>
      </c>
    </row>
    <row r="137" spans="2:65" s="1" customFormat="1" ht="36" customHeight="1">
      <c r="B137" s="144"/>
      <c r="C137" s="145">
        <v>14</v>
      </c>
      <c r="D137" s="145" t="s">
        <v>139</v>
      </c>
      <c r="E137" s="146" t="s">
        <v>207</v>
      </c>
      <c r="F137" s="147" t="s">
        <v>208</v>
      </c>
      <c r="G137" s="148" t="s">
        <v>142</v>
      </c>
      <c r="H137" s="149">
        <v>38.625</v>
      </c>
      <c r="I137" s="150"/>
      <c r="J137" s="151">
        <f>ROUND(I137*H137,2)</f>
        <v>0</v>
      </c>
      <c r="K137" s="147" t="s">
        <v>143</v>
      </c>
      <c r="L137" s="31"/>
      <c r="M137" s="152" t="s">
        <v>3</v>
      </c>
      <c r="N137" s="153" t="s">
        <v>45</v>
      </c>
      <c r="P137" s="154">
        <f>O137*H137</f>
        <v>0</v>
      </c>
      <c r="Q137" s="154">
        <v>0</v>
      </c>
      <c r="R137" s="154">
        <f>Q137*H137</f>
        <v>0</v>
      </c>
      <c r="S137" s="154">
        <v>0</v>
      </c>
      <c r="T137" s="155">
        <f>S137*H137</f>
        <v>0</v>
      </c>
      <c r="AR137" s="156" t="s">
        <v>98</v>
      </c>
      <c r="AT137" s="156" t="s">
        <v>139</v>
      </c>
      <c r="AU137" s="156" t="s">
        <v>83</v>
      </c>
      <c r="AY137" s="16" t="s">
        <v>137</v>
      </c>
      <c r="BE137" s="157">
        <f>IF(N137="základní",J137,0)</f>
        <v>0</v>
      </c>
      <c r="BF137" s="157">
        <f>IF(N137="snížená",J137,0)</f>
        <v>0</v>
      </c>
      <c r="BG137" s="157">
        <f>IF(N137="zákl. přenesená",J137,0)</f>
        <v>0</v>
      </c>
      <c r="BH137" s="157">
        <f>IF(N137="sníž. přenesená",J137,0)</f>
        <v>0</v>
      </c>
      <c r="BI137" s="157">
        <f>IF(N137="nulová",J137,0)</f>
        <v>0</v>
      </c>
      <c r="BJ137" s="16" t="s">
        <v>81</v>
      </c>
      <c r="BK137" s="157">
        <f>ROUND(I137*H137,2)</f>
        <v>0</v>
      </c>
      <c r="BL137" s="16" t="s">
        <v>98</v>
      </c>
      <c r="BM137" s="156" t="s">
        <v>209</v>
      </c>
    </row>
    <row r="138" spans="2:47" s="1" customFormat="1" ht="175.5">
      <c r="B138" s="31"/>
      <c r="D138" s="158" t="s">
        <v>145</v>
      </c>
      <c r="F138" s="159" t="s">
        <v>210</v>
      </c>
      <c r="I138" s="92"/>
      <c r="L138" s="31"/>
      <c r="M138" s="160"/>
      <c r="T138" s="52"/>
      <c r="AT138" s="16" t="s">
        <v>145</v>
      </c>
      <c r="AU138" s="16" t="s">
        <v>83</v>
      </c>
    </row>
    <row r="139" spans="2:51" s="12" customFormat="1" ht="12">
      <c r="B139" s="161"/>
      <c r="D139" s="158" t="s">
        <v>147</v>
      </c>
      <c r="E139" s="162" t="s">
        <v>3</v>
      </c>
      <c r="F139" s="163" t="s">
        <v>202</v>
      </c>
      <c r="H139" s="164">
        <v>260</v>
      </c>
      <c r="I139" s="165"/>
      <c r="L139" s="161"/>
      <c r="M139" s="166"/>
      <c r="T139" s="167"/>
      <c r="AT139" s="162" t="s">
        <v>147</v>
      </c>
      <c r="AU139" s="162" t="s">
        <v>83</v>
      </c>
      <c r="AV139" s="12" t="s">
        <v>83</v>
      </c>
      <c r="AW139" s="12" t="s">
        <v>36</v>
      </c>
      <c r="AX139" s="12" t="s">
        <v>74</v>
      </c>
      <c r="AY139" s="162" t="s">
        <v>137</v>
      </c>
    </row>
    <row r="140" spans="2:51" s="12" customFormat="1" ht="12">
      <c r="B140" s="161"/>
      <c r="D140" s="158" t="s">
        <v>147</v>
      </c>
      <c r="E140" s="162" t="s">
        <v>3</v>
      </c>
      <c r="F140" s="163" t="s">
        <v>203</v>
      </c>
      <c r="H140" s="164">
        <v>-223.6</v>
      </c>
      <c r="I140" s="165"/>
      <c r="L140" s="161"/>
      <c r="M140" s="166"/>
      <c r="T140" s="167"/>
      <c r="AT140" s="162" t="s">
        <v>147</v>
      </c>
      <c r="AU140" s="162" t="s">
        <v>83</v>
      </c>
      <c r="AV140" s="12" t="s">
        <v>83</v>
      </c>
      <c r="AW140" s="12" t="s">
        <v>36</v>
      </c>
      <c r="AX140" s="12" t="s">
        <v>74</v>
      </c>
      <c r="AY140" s="162" t="s">
        <v>137</v>
      </c>
    </row>
    <row r="141" spans="2:51" s="12" customFormat="1" ht="12">
      <c r="B141" s="161"/>
      <c r="D141" s="158" t="s">
        <v>147</v>
      </c>
      <c r="E141" s="162" t="s">
        <v>3</v>
      </c>
      <c r="F141" s="163" t="s">
        <v>204</v>
      </c>
      <c r="H141" s="164">
        <v>2.225</v>
      </c>
      <c r="I141" s="165"/>
      <c r="L141" s="161"/>
      <c r="M141" s="166"/>
      <c r="T141" s="167"/>
      <c r="AT141" s="162" t="s">
        <v>147</v>
      </c>
      <c r="AU141" s="162" t="s">
        <v>83</v>
      </c>
      <c r="AV141" s="12" t="s">
        <v>83</v>
      </c>
      <c r="AW141" s="12" t="s">
        <v>36</v>
      </c>
      <c r="AX141" s="12" t="s">
        <v>74</v>
      </c>
      <c r="AY141" s="162" t="s">
        <v>137</v>
      </c>
    </row>
    <row r="142" spans="2:51" s="13" customFormat="1" ht="12">
      <c r="B142" s="168"/>
      <c r="D142" s="158" t="s">
        <v>147</v>
      </c>
      <c r="E142" s="169" t="s">
        <v>3</v>
      </c>
      <c r="F142" s="170" t="s">
        <v>205</v>
      </c>
      <c r="H142" s="171">
        <v>38.62500000000001</v>
      </c>
      <c r="I142" s="172"/>
      <c r="L142" s="168"/>
      <c r="M142" s="173"/>
      <c r="T142" s="174"/>
      <c r="AT142" s="169" t="s">
        <v>147</v>
      </c>
      <c r="AU142" s="169" t="s">
        <v>83</v>
      </c>
      <c r="AV142" s="13" t="s">
        <v>98</v>
      </c>
      <c r="AW142" s="13" t="s">
        <v>36</v>
      </c>
      <c r="AX142" s="13" t="s">
        <v>81</v>
      </c>
      <c r="AY142" s="169" t="s">
        <v>137</v>
      </c>
    </row>
    <row r="143" spans="2:65" s="1" customFormat="1" ht="16.5" customHeight="1">
      <c r="B143" s="144"/>
      <c r="C143" s="145">
        <v>15</v>
      </c>
      <c r="D143" s="145" t="s">
        <v>139</v>
      </c>
      <c r="E143" s="146" t="s">
        <v>212</v>
      </c>
      <c r="F143" s="147" t="s">
        <v>213</v>
      </c>
      <c r="G143" s="148" t="s">
        <v>142</v>
      </c>
      <c r="H143" s="149">
        <v>38.625</v>
      </c>
      <c r="I143" s="150"/>
      <c r="J143" s="151">
        <f>ROUND(I143*H143,2)</f>
        <v>0</v>
      </c>
      <c r="K143" s="147" t="s">
        <v>143</v>
      </c>
      <c r="L143" s="31"/>
      <c r="M143" s="152" t="s">
        <v>3</v>
      </c>
      <c r="N143" s="153" t="s">
        <v>45</v>
      </c>
      <c r="P143" s="154">
        <f>O143*H143</f>
        <v>0</v>
      </c>
      <c r="Q143" s="154">
        <v>0</v>
      </c>
      <c r="R143" s="154">
        <f>Q143*H143</f>
        <v>0</v>
      </c>
      <c r="S143" s="154">
        <v>0</v>
      </c>
      <c r="T143" s="155">
        <f>S143*H143</f>
        <v>0</v>
      </c>
      <c r="AR143" s="156" t="s">
        <v>98</v>
      </c>
      <c r="AT143" s="156" t="s">
        <v>139</v>
      </c>
      <c r="AU143" s="156" t="s">
        <v>83</v>
      </c>
      <c r="AY143" s="16" t="s">
        <v>137</v>
      </c>
      <c r="BE143" s="157">
        <f>IF(N143="základní",J143,0)</f>
        <v>0</v>
      </c>
      <c r="BF143" s="157">
        <f>IF(N143="snížená",J143,0)</f>
        <v>0</v>
      </c>
      <c r="BG143" s="157">
        <f>IF(N143="zákl. přenesená",J143,0)</f>
        <v>0</v>
      </c>
      <c r="BH143" s="157">
        <f>IF(N143="sníž. přenesená",J143,0)</f>
        <v>0</v>
      </c>
      <c r="BI143" s="157">
        <f>IF(N143="nulová",J143,0)</f>
        <v>0</v>
      </c>
      <c r="BJ143" s="16" t="s">
        <v>81</v>
      </c>
      <c r="BK143" s="157">
        <f>ROUND(I143*H143,2)</f>
        <v>0</v>
      </c>
      <c r="BL143" s="16" t="s">
        <v>98</v>
      </c>
      <c r="BM143" s="156" t="s">
        <v>214</v>
      </c>
    </row>
    <row r="144" spans="2:47" s="1" customFormat="1" ht="370.5">
      <c r="B144" s="31"/>
      <c r="D144" s="158" t="s">
        <v>145</v>
      </c>
      <c r="F144" s="159" t="s">
        <v>215</v>
      </c>
      <c r="I144" s="92"/>
      <c r="L144" s="31"/>
      <c r="M144" s="160"/>
      <c r="T144" s="52"/>
      <c r="AT144" s="16" t="s">
        <v>145</v>
      </c>
      <c r="AU144" s="16" t="s">
        <v>83</v>
      </c>
    </row>
    <row r="145" spans="2:51" s="12" customFormat="1" ht="12">
      <c r="B145" s="161"/>
      <c r="D145" s="158" t="s">
        <v>147</v>
      </c>
      <c r="E145" s="162" t="s">
        <v>3</v>
      </c>
      <c r="F145" s="163" t="s">
        <v>202</v>
      </c>
      <c r="H145" s="164">
        <v>260</v>
      </c>
      <c r="I145" s="165"/>
      <c r="L145" s="161"/>
      <c r="M145" s="166"/>
      <c r="T145" s="167"/>
      <c r="AT145" s="162" t="s">
        <v>147</v>
      </c>
      <c r="AU145" s="162" t="s">
        <v>83</v>
      </c>
      <c r="AV145" s="12" t="s">
        <v>83</v>
      </c>
      <c r="AW145" s="12" t="s">
        <v>36</v>
      </c>
      <c r="AX145" s="12" t="s">
        <v>74</v>
      </c>
      <c r="AY145" s="162" t="s">
        <v>137</v>
      </c>
    </row>
    <row r="146" spans="2:51" s="12" customFormat="1" ht="12">
      <c r="B146" s="161"/>
      <c r="D146" s="158" t="s">
        <v>147</v>
      </c>
      <c r="E146" s="162" t="s">
        <v>3</v>
      </c>
      <c r="F146" s="163" t="s">
        <v>203</v>
      </c>
      <c r="H146" s="164">
        <v>-223.6</v>
      </c>
      <c r="I146" s="165"/>
      <c r="L146" s="161"/>
      <c r="M146" s="166"/>
      <c r="T146" s="167"/>
      <c r="AT146" s="162" t="s">
        <v>147</v>
      </c>
      <c r="AU146" s="162" t="s">
        <v>83</v>
      </c>
      <c r="AV146" s="12" t="s">
        <v>83</v>
      </c>
      <c r="AW146" s="12" t="s">
        <v>36</v>
      </c>
      <c r="AX146" s="12" t="s">
        <v>74</v>
      </c>
      <c r="AY146" s="162" t="s">
        <v>137</v>
      </c>
    </row>
    <row r="147" spans="2:51" s="12" customFormat="1" ht="12">
      <c r="B147" s="161"/>
      <c r="D147" s="158" t="s">
        <v>147</v>
      </c>
      <c r="E147" s="162" t="s">
        <v>3</v>
      </c>
      <c r="F147" s="163" t="s">
        <v>204</v>
      </c>
      <c r="H147" s="164">
        <v>2.225</v>
      </c>
      <c r="I147" s="165"/>
      <c r="L147" s="161"/>
      <c r="M147" s="166"/>
      <c r="T147" s="167"/>
      <c r="AT147" s="162" t="s">
        <v>147</v>
      </c>
      <c r="AU147" s="162" t="s">
        <v>83</v>
      </c>
      <c r="AV147" s="12" t="s">
        <v>83</v>
      </c>
      <c r="AW147" s="12" t="s">
        <v>36</v>
      </c>
      <c r="AX147" s="12" t="s">
        <v>74</v>
      </c>
      <c r="AY147" s="162" t="s">
        <v>137</v>
      </c>
    </row>
    <row r="148" spans="2:51" s="13" customFormat="1" ht="12">
      <c r="B148" s="168"/>
      <c r="D148" s="158" t="s">
        <v>147</v>
      </c>
      <c r="E148" s="169" t="s">
        <v>3</v>
      </c>
      <c r="F148" s="170" t="s">
        <v>205</v>
      </c>
      <c r="H148" s="171">
        <v>38.62500000000001</v>
      </c>
      <c r="I148" s="172"/>
      <c r="L148" s="168"/>
      <c r="M148" s="173"/>
      <c r="T148" s="174"/>
      <c r="AT148" s="169" t="s">
        <v>147</v>
      </c>
      <c r="AU148" s="169" t="s">
        <v>83</v>
      </c>
      <c r="AV148" s="13" t="s">
        <v>98</v>
      </c>
      <c r="AW148" s="13" t="s">
        <v>36</v>
      </c>
      <c r="AX148" s="13" t="s">
        <v>81</v>
      </c>
      <c r="AY148" s="169" t="s">
        <v>137</v>
      </c>
    </row>
    <row r="149" spans="2:65" s="1" customFormat="1" ht="36" customHeight="1">
      <c r="B149" s="144"/>
      <c r="C149" s="145">
        <v>16</v>
      </c>
      <c r="D149" s="145" t="s">
        <v>139</v>
      </c>
      <c r="E149" s="146" t="s">
        <v>216</v>
      </c>
      <c r="F149" s="147" t="s">
        <v>217</v>
      </c>
      <c r="G149" s="148" t="s">
        <v>142</v>
      </c>
      <c r="H149" s="149">
        <v>223.6</v>
      </c>
      <c r="I149" s="150"/>
      <c r="J149" s="151">
        <f>ROUND(I149*H149,2)</f>
        <v>0</v>
      </c>
      <c r="K149" s="147" t="s">
        <v>143</v>
      </c>
      <c r="L149" s="31"/>
      <c r="M149" s="152" t="s">
        <v>3</v>
      </c>
      <c r="N149" s="153" t="s">
        <v>45</v>
      </c>
      <c r="P149" s="154">
        <f>O149*H149</f>
        <v>0</v>
      </c>
      <c r="Q149" s="154">
        <v>0</v>
      </c>
      <c r="R149" s="154">
        <f>Q149*H149</f>
        <v>0</v>
      </c>
      <c r="S149" s="154">
        <v>0</v>
      </c>
      <c r="T149" s="155">
        <f>S149*H149</f>
        <v>0</v>
      </c>
      <c r="AR149" s="156" t="s">
        <v>98</v>
      </c>
      <c r="AT149" s="156" t="s">
        <v>139</v>
      </c>
      <c r="AU149" s="156" t="s">
        <v>83</v>
      </c>
      <c r="AY149" s="16" t="s">
        <v>137</v>
      </c>
      <c r="BE149" s="157">
        <f>IF(N149="základní",J149,0)</f>
        <v>0</v>
      </c>
      <c r="BF149" s="157">
        <f>IF(N149="snížená",J149,0)</f>
        <v>0</v>
      </c>
      <c r="BG149" s="157">
        <f>IF(N149="zákl. přenesená",J149,0)</f>
        <v>0</v>
      </c>
      <c r="BH149" s="157">
        <f>IF(N149="sníž. přenesená",J149,0)</f>
        <v>0</v>
      </c>
      <c r="BI149" s="157">
        <f>IF(N149="nulová",J149,0)</f>
        <v>0</v>
      </c>
      <c r="BJ149" s="16" t="s">
        <v>81</v>
      </c>
      <c r="BK149" s="157">
        <f>ROUND(I149*H149,2)</f>
        <v>0</v>
      </c>
      <c r="BL149" s="16" t="s">
        <v>98</v>
      </c>
      <c r="BM149" s="156" t="s">
        <v>218</v>
      </c>
    </row>
    <row r="150" spans="2:47" s="1" customFormat="1" ht="409.5">
      <c r="B150" s="31"/>
      <c r="D150" s="158" t="s">
        <v>145</v>
      </c>
      <c r="F150" s="175" t="s">
        <v>219</v>
      </c>
      <c r="I150" s="92"/>
      <c r="L150" s="31"/>
      <c r="M150" s="160"/>
      <c r="T150" s="52"/>
      <c r="AT150" s="16" t="s">
        <v>145</v>
      </c>
      <c r="AU150" s="16" t="s">
        <v>83</v>
      </c>
    </row>
    <row r="151" spans="2:51" s="12" customFormat="1" ht="12">
      <c r="B151" s="161"/>
      <c r="D151" s="158" t="s">
        <v>147</v>
      </c>
      <c r="E151" s="162" t="s">
        <v>3</v>
      </c>
      <c r="F151" s="163" t="s">
        <v>220</v>
      </c>
      <c r="H151" s="164">
        <v>260</v>
      </c>
      <c r="I151" s="165"/>
      <c r="L151" s="161"/>
      <c r="M151" s="166"/>
      <c r="T151" s="167"/>
      <c r="AT151" s="162" t="s">
        <v>147</v>
      </c>
      <c r="AU151" s="162" t="s">
        <v>83</v>
      </c>
      <c r="AV151" s="12" t="s">
        <v>83</v>
      </c>
      <c r="AW151" s="12" t="s">
        <v>36</v>
      </c>
      <c r="AX151" s="12" t="s">
        <v>74</v>
      </c>
      <c r="AY151" s="162" t="s">
        <v>137</v>
      </c>
    </row>
    <row r="152" spans="2:51" s="12" customFormat="1" ht="12">
      <c r="B152" s="161"/>
      <c r="D152" s="158" t="s">
        <v>147</v>
      </c>
      <c r="E152" s="162" t="s">
        <v>3</v>
      </c>
      <c r="F152" s="163" t="s">
        <v>221</v>
      </c>
      <c r="H152" s="164">
        <v>-10.4</v>
      </c>
      <c r="I152" s="165"/>
      <c r="L152" s="161"/>
      <c r="M152" s="166"/>
      <c r="T152" s="167"/>
      <c r="AT152" s="162" t="s">
        <v>147</v>
      </c>
      <c r="AU152" s="162" t="s">
        <v>83</v>
      </c>
      <c r="AV152" s="12" t="s">
        <v>83</v>
      </c>
      <c r="AW152" s="12" t="s">
        <v>36</v>
      </c>
      <c r="AX152" s="12" t="s">
        <v>74</v>
      </c>
      <c r="AY152" s="162" t="s">
        <v>137</v>
      </c>
    </row>
    <row r="153" spans="2:51" s="12" customFormat="1" ht="12">
      <c r="B153" s="161"/>
      <c r="D153" s="158" t="s">
        <v>147</v>
      </c>
      <c r="E153" s="162" t="s">
        <v>3</v>
      </c>
      <c r="F153" s="163" t="s">
        <v>222</v>
      </c>
      <c r="H153" s="164">
        <v>-26</v>
      </c>
      <c r="I153" s="165"/>
      <c r="L153" s="161"/>
      <c r="M153" s="166"/>
      <c r="T153" s="167"/>
      <c r="AT153" s="162" t="s">
        <v>147</v>
      </c>
      <c r="AU153" s="162" t="s">
        <v>83</v>
      </c>
      <c r="AV153" s="12" t="s">
        <v>83</v>
      </c>
      <c r="AW153" s="12" t="s">
        <v>36</v>
      </c>
      <c r="AX153" s="12" t="s">
        <v>74</v>
      </c>
      <c r="AY153" s="162" t="s">
        <v>137</v>
      </c>
    </row>
    <row r="154" spans="2:51" s="13" customFormat="1" ht="12">
      <c r="B154" s="168"/>
      <c r="D154" s="158" t="s">
        <v>147</v>
      </c>
      <c r="E154" s="169" t="s">
        <v>3</v>
      </c>
      <c r="F154" s="170" t="s">
        <v>205</v>
      </c>
      <c r="H154" s="171">
        <v>223.6</v>
      </c>
      <c r="I154" s="172"/>
      <c r="L154" s="168"/>
      <c r="M154" s="173"/>
      <c r="T154" s="174"/>
      <c r="AT154" s="169" t="s">
        <v>147</v>
      </c>
      <c r="AU154" s="169" t="s">
        <v>83</v>
      </c>
      <c r="AV154" s="13" t="s">
        <v>98</v>
      </c>
      <c r="AW154" s="13" t="s">
        <v>36</v>
      </c>
      <c r="AX154" s="13" t="s">
        <v>81</v>
      </c>
      <c r="AY154" s="169" t="s">
        <v>137</v>
      </c>
    </row>
    <row r="155" spans="2:65" s="1" customFormat="1" ht="60" customHeight="1">
      <c r="B155" s="144"/>
      <c r="C155" s="145">
        <v>17</v>
      </c>
      <c r="D155" s="145" t="s">
        <v>139</v>
      </c>
      <c r="E155" s="146" t="s">
        <v>224</v>
      </c>
      <c r="F155" s="147" t="s">
        <v>225</v>
      </c>
      <c r="G155" s="148" t="s">
        <v>142</v>
      </c>
      <c r="H155" s="149">
        <v>26</v>
      </c>
      <c r="I155" s="150"/>
      <c r="J155" s="151">
        <f>ROUND(I155*H155,2)</f>
        <v>0</v>
      </c>
      <c r="K155" s="147" t="s">
        <v>143</v>
      </c>
      <c r="L155" s="31"/>
      <c r="M155" s="152" t="s">
        <v>3</v>
      </c>
      <c r="N155" s="153" t="s">
        <v>45</v>
      </c>
      <c r="P155" s="154">
        <f>O155*H155</f>
        <v>0</v>
      </c>
      <c r="Q155" s="154">
        <v>0</v>
      </c>
      <c r="R155" s="154">
        <f>Q155*H155</f>
        <v>0</v>
      </c>
      <c r="S155" s="154">
        <v>0</v>
      </c>
      <c r="T155" s="155">
        <f>S155*H155</f>
        <v>0</v>
      </c>
      <c r="AR155" s="156" t="s">
        <v>98</v>
      </c>
      <c r="AT155" s="156" t="s">
        <v>139</v>
      </c>
      <c r="AU155" s="156" t="s">
        <v>83</v>
      </c>
      <c r="AY155" s="16" t="s">
        <v>137</v>
      </c>
      <c r="BE155" s="157">
        <f>IF(N155="základní",J155,0)</f>
        <v>0</v>
      </c>
      <c r="BF155" s="157">
        <f>IF(N155="snížená",J155,0)</f>
        <v>0</v>
      </c>
      <c r="BG155" s="157">
        <f>IF(N155="zákl. přenesená",J155,0)</f>
        <v>0</v>
      </c>
      <c r="BH155" s="157">
        <f>IF(N155="sníž. přenesená",J155,0)</f>
        <v>0</v>
      </c>
      <c r="BI155" s="157">
        <f>IF(N155="nulová",J155,0)</f>
        <v>0</v>
      </c>
      <c r="BJ155" s="16" t="s">
        <v>81</v>
      </c>
      <c r="BK155" s="157">
        <f>ROUND(I155*H155,2)</f>
        <v>0</v>
      </c>
      <c r="BL155" s="16" t="s">
        <v>98</v>
      </c>
      <c r="BM155" s="156" t="s">
        <v>226</v>
      </c>
    </row>
    <row r="156" spans="2:47" s="1" customFormat="1" ht="136.5">
      <c r="B156" s="31"/>
      <c r="D156" s="158" t="s">
        <v>145</v>
      </c>
      <c r="F156" s="159" t="s">
        <v>227</v>
      </c>
      <c r="I156" s="92"/>
      <c r="L156" s="31"/>
      <c r="M156" s="160"/>
      <c r="T156" s="52"/>
      <c r="AT156" s="16" t="s">
        <v>145</v>
      </c>
      <c r="AU156" s="16" t="s">
        <v>83</v>
      </c>
    </row>
    <row r="157" spans="2:51" s="12" customFormat="1" ht="12">
      <c r="B157" s="161"/>
      <c r="D157" s="158" t="s">
        <v>147</v>
      </c>
      <c r="E157" s="162" t="s">
        <v>3</v>
      </c>
      <c r="F157" s="163" t="s">
        <v>228</v>
      </c>
      <c r="H157" s="164">
        <v>26</v>
      </c>
      <c r="I157" s="165"/>
      <c r="L157" s="161"/>
      <c r="M157" s="166"/>
      <c r="T157" s="167"/>
      <c r="AT157" s="162" t="s">
        <v>147</v>
      </c>
      <c r="AU157" s="162" t="s">
        <v>83</v>
      </c>
      <c r="AV157" s="12" t="s">
        <v>83</v>
      </c>
      <c r="AW157" s="12" t="s">
        <v>36</v>
      </c>
      <c r="AX157" s="12" t="s">
        <v>81</v>
      </c>
      <c r="AY157" s="162" t="s">
        <v>137</v>
      </c>
    </row>
    <row r="158" spans="2:65" s="1" customFormat="1" ht="16.5" customHeight="1">
      <c r="B158" s="144"/>
      <c r="C158" s="176">
        <v>18</v>
      </c>
      <c r="D158" s="176" t="s">
        <v>230</v>
      </c>
      <c r="E158" s="177" t="s">
        <v>231</v>
      </c>
      <c r="F158" s="178" t="s">
        <v>232</v>
      </c>
      <c r="G158" s="179" t="s">
        <v>233</v>
      </c>
      <c r="H158" s="180">
        <v>52</v>
      </c>
      <c r="I158" s="181"/>
      <c r="J158" s="182">
        <f>ROUND(I158*H158,2)</f>
        <v>0</v>
      </c>
      <c r="K158" s="178" t="s">
        <v>143</v>
      </c>
      <c r="L158" s="183"/>
      <c r="M158" s="184" t="s">
        <v>3</v>
      </c>
      <c r="N158" s="185" t="s">
        <v>45</v>
      </c>
      <c r="P158" s="154">
        <f>O158*H158</f>
        <v>0</v>
      </c>
      <c r="Q158" s="154">
        <v>1</v>
      </c>
      <c r="R158" s="154">
        <f>Q158*H158</f>
        <v>52</v>
      </c>
      <c r="S158" s="154">
        <v>0</v>
      </c>
      <c r="T158" s="155">
        <f>S158*H158</f>
        <v>0</v>
      </c>
      <c r="AR158" s="156" t="s">
        <v>177</v>
      </c>
      <c r="AT158" s="156" t="s">
        <v>230</v>
      </c>
      <c r="AU158" s="156" t="s">
        <v>83</v>
      </c>
      <c r="AY158" s="16" t="s">
        <v>137</v>
      </c>
      <c r="BE158" s="157">
        <f>IF(N158="základní",J158,0)</f>
        <v>0</v>
      </c>
      <c r="BF158" s="157">
        <f>IF(N158="snížená",J158,0)</f>
        <v>0</v>
      </c>
      <c r="BG158" s="157">
        <f>IF(N158="zákl. přenesená",J158,0)</f>
        <v>0</v>
      </c>
      <c r="BH158" s="157">
        <f>IF(N158="sníž. přenesená",J158,0)</f>
        <v>0</v>
      </c>
      <c r="BI158" s="157">
        <f>IF(N158="nulová",J158,0)</f>
        <v>0</v>
      </c>
      <c r="BJ158" s="16" t="s">
        <v>81</v>
      </c>
      <c r="BK158" s="157">
        <f>ROUND(I158*H158,2)</f>
        <v>0</v>
      </c>
      <c r="BL158" s="16" t="s">
        <v>98</v>
      </c>
      <c r="BM158" s="156" t="s">
        <v>234</v>
      </c>
    </row>
    <row r="159" spans="2:51" s="12" customFormat="1" ht="12">
      <c r="B159" s="161"/>
      <c r="D159" s="158" t="s">
        <v>147</v>
      </c>
      <c r="F159" s="163" t="s">
        <v>235</v>
      </c>
      <c r="H159" s="164">
        <v>52</v>
      </c>
      <c r="I159" s="165"/>
      <c r="L159" s="161"/>
      <c r="M159" s="166"/>
      <c r="T159" s="167"/>
      <c r="AT159" s="162" t="s">
        <v>147</v>
      </c>
      <c r="AU159" s="162" t="s">
        <v>83</v>
      </c>
      <c r="AV159" s="12" t="s">
        <v>83</v>
      </c>
      <c r="AW159" s="12" t="s">
        <v>4</v>
      </c>
      <c r="AX159" s="12" t="s">
        <v>81</v>
      </c>
      <c r="AY159" s="162" t="s">
        <v>137</v>
      </c>
    </row>
    <row r="160" spans="2:65" s="1" customFormat="1" ht="36" customHeight="1">
      <c r="B160" s="144"/>
      <c r="C160" s="145">
        <v>19</v>
      </c>
      <c r="D160" s="145" t="s">
        <v>139</v>
      </c>
      <c r="E160" s="146" t="s">
        <v>237</v>
      </c>
      <c r="F160" s="147" t="s">
        <v>238</v>
      </c>
      <c r="G160" s="148" t="s">
        <v>180</v>
      </c>
      <c r="H160" s="149">
        <v>146.25</v>
      </c>
      <c r="I160" s="150"/>
      <c r="J160" s="151">
        <f>ROUND(I160*H160,2)</f>
        <v>0</v>
      </c>
      <c r="K160" s="147" t="s">
        <v>143</v>
      </c>
      <c r="L160" s="31"/>
      <c r="M160" s="152" t="s">
        <v>3</v>
      </c>
      <c r="N160" s="153" t="s">
        <v>45</v>
      </c>
      <c r="P160" s="154">
        <f>O160*H160</f>
        <v>0</v>
      </c>
      <c r="Q160" s="154">
        <v>0</v>
      </c>
      <c r="R160" s="154">
        <f>Q160*H160</f>
        <v>0</v>
      </c>
      <c r="S160" s="154">
        <v>0</v>
      </c>
      <c r="T160" s="155">
        <f>S160*H160</f>
        <v>0</v>
      </c>
      <c r="AR160" s="156" t="s">
        <v>98</v>
      </c>
      <c r="AT160" s="156" t="s">
        <v>139</v>
      </c>
      <c r="AU160" s="156" t="s">
        <v>83</v>
      </c>
      <c r="AY160" s="16" t="s">
        <v>137</v>
      </c>
      <c r="BE160" s="157">
        <f>IF(N160="základní",J160,0)</f>
        <v>0</v>
      </c>
      <c r="BF160" s="157">
        <f>IF(N160="snížená",J160,0)</f>
        <v>0</v>
      </c>
      <c r="BG160" s="157">
        <f>IF(N160="zákl. přenesená",J160,0)</f>
        <v>0</v>
      </c>
      <c r="BH160" s="157">
        <f>IF(N160="sníž. přenesená",J160,0)</f>
        <v>0</v>
      </c>
      <c r="BI160" s="157">
        <f>IF(N160="nulová",J160,0)</f>
        <v>0</v>
      </c>
      <c r="BJ160" s="16" t="s">
        <v>81</v>
      </c>
      <c r="BK160" s="157">
        <f>ROUND(I160*H160,2)</f>
        <v>0</v>
      </c>
      <c r="BL160" s="16" t="s">
        <v>98</v>
      </c>
      <c r="BM160" s="156" t="s">
        <v>239</v>
      </c>
    </row>
    <row r="161" spans="2:47" s="1" customFormat="1" ht="146.25">
      <c r="B161" s="31"/>
      <c r="D161" s="158" t="s">
        <v>145</v>
      </c>
      <c r="F161" s="159" t="s">
        <v>240</v>
      </c>
      <c r="I161" s="92"/>
      <c r="L161" s="31"/>
      <c r="M161" s="160"/>
      <c r="T161" s="52"/>
      <c r="AT161" s="16" t="s">
        <v>145</v>
      </c>
      <c r="AU161" s="16" t="s">
        <v>83</v>
      </c>
    </row>
    <row r="162" spans="2:51" s="12" customFormat="1" ht="12">
      <c r="B162" s="161"/>
      <c r="D162" s="158" t="s">
        <v>147</v>
      </c>
      <c r="E162" s="162" t="s">
        <v>3</v>
      </c>
      <c r="F162" s="163" t="s">
        <v>241</v>
      </c>
      <c r="H162" s="164">
        <v>146.25</v>
      </c>
      <c r="I162" s="165"/>
      <c r="L162" s="161"/>
      <c r="M162" s="166"/>
      <c r="T162" s="167"/>
      <c r="AT162" s="162" t="s">
        <v>147</v>
      </c>
      <c r="AU162" s="162" t="s">
        <v>83</v>
      </c>
      <c r="AV162" s="12" t="s">
        <v>83</v>
      </c>
      <c r="AW162" s="12" t="s">
        <v>36</v>
      </c>
      <c r="AX162" s="12" t="s">
        <v>81</v>
      </c>
      <c r="AY162" s="162" t="s">
        <v>137</v>
      </c>
    </row>
    <row r="163" spans="2:65" s="1" customFormat="1" ht="36" customHeight="1">
      <c r="B163" s="144"/>
      <c r="C163" s="145">
        <v>20</v>
      </c>
      <c r="D163" s="145" t="s">
        <v>139</v>
      </c>
      <c r="E163" s="146" t="s">
        <v>243</v>
      </c>
      <c r="F163" s="147" t="s">
        <v>244</v>
      </c>
      <c r="G163" s="148" t="s">
        <v>180</v>
      </c>
      <c r="H163" s="149">
        <v>146.25</v>
      </c>
      <c r="I163" s="150"/>
      <c r="J163" s="151">
        <f>ROUND(I163*H163,2)</f>
        <v>0</v>
      </c>
      <c r="K163" s="147" t="s">
        <v>143</v>
      </c>
      <c r="L163" s="31"/>
      <c r="M163" s="152" t="s">
        <v>3</v>
      </c>
      <c r="N163" s="153" t="s">
        <v>45</v>
      </c>
      <c r="P163" s="154">
        <f>O163*H163</f>
        <v>0</v>
      </c>
      <c r="Q163" s="154">
        <v>0</v>
      </c>
      <c r="R163" s="154">
        <f>Q163*H163</f>
        <v>0</v>
      </c>
      <c r="S163" s="154">
        <v>0</v>
      </c>
      <c r="T163" s="155">
        <f>S163*H163</f>
        <v>0</v>
      </c>
      <c r="AR163" s="156" t="s">
        <v>98</v>
      </c>
      <c r="AT163" s="156" t="s">
        <v>139</v>
      </c>
      <c r="AU163" s="156" t="s">
        <v>83</v>
      </c>
      <c r="AY163" s="16" t="s">
        <v>137</v>
      </c>
      <c r="BE163" s="157">
        <f>IF(N163="základní",J163,0)</f>
        <v>0</v>
      </c>
      <c r="BF163" s="157">
        <f>IF(N163="snížená",J163,0)</f>
        <v>0</v>
      </c>
      <c r="BG163" s="157">
        <f>IF(N163="zákl. přenesená",J163,0)</f>
        <v>0</v>
      </c>
      <c r="BH163" s="157">
        <f>IF(N163="sníž. přenesená",J163,0)</f>
        <v>0</v>
      </c>
      <c r="BI163" s="157">
        <f>IF(N163="nulová",J163,0)</f>
        <v>0</v>
      </c>
      <c r="BJ163" s="16" t="s">
        <v>81</v>
      </c>
      <c r="BK163" s="157">
        <f>ROUND(I163*H163,2)</f>
        <v>0</v>
      </c>
      <c r="BL163" s="16" t="s">
        <v>98</v>
      </c>
      <c r="BM163" s="156" t="s">
        <v>245</v>
      </c>
    </row>
    <row r="164" spans="2:47" s="1" customFormat="1" ht="156">
      <c r="B164" s="31"/>
      <c r="D164" s="158" t="s">
        <v>145</v>
      </c>
      <c r="F164" s="159" t="s">
        <v>246</v>
      </c>
      <c r="I164" s="92"/>
      <c r="L164" s="31"/>
      <c r="M164" s="160"/>
      <c r="T164" s="52"/>
      <c r="AT164" s="16" t="s">
        <v>145</v>
      </c>
      <c r="AU164" s="16" t="s">
        <v>83</v>
      </c>
    </row>
    <row r="165" spans="2:51" s="12" customFormat="1" ht="12">
      <c r="B165" s="161"/>
      <c r="D165" s="158" t="s">
        <v>147</v>
      </c>
      <c r="E165" s="162" t="s">
        <v>3</v>
      </c>
      <c r="F165" s="163" t="s">
        <v>241</v>
      </c>
      <c r="H165" s="164">
        <v>146.25</v>
      </c>
      <c r="I165" s="165"/>
      <c r="L165" s="161"/>
      <c r="M165" s="166"/>
      <c r="T165" s="167"/>
      <c r="AT165" s="162" t="s">
        <v>147</v>
      </c>
      <c r="AU165" s="162" t="s">
        <v>83</v>
      </c>
      <c r="AV165" s="12" t="s">
        <v>83</v>
      </c>
      <c r="AW165" s="12" t="s">
        <v>36</v>
      </c>
      <c r="AX165" s="12" t="s">
        <v>81</v>
      </c>
      <c r="AY165" s="162" t="s">
        <v>137</v>
      </c>
    </row>
    <row r="166" spans="2:65" s="1" customFormat="1" ht="16.5" customHeight="1">
      <c r="B166" s="144"/>
      <c r="C166" s="176">
        <v>21</v>
      </c>
      <c r="D166" s="176" t="s">
        <v>230</v>
      </c>
      <c r="E166" s="177" t="s">
        <v>248</v>
      </c>
      <c r="F166" s="178" t="s">
        <v>249</v>
      </c>
      <c r="G166" s="179" t="s">
        <v>250</v>
      </c>
      <c r="H166" s="180">
        <v>3.656</v>
      </c>
      <c r="I166" s="181"/>
      <c r="J166" s="182">
        <f>ROUND(I166*H166,2)</f>
        <v>0</v>
      </c>
      <c r="K166" s="178" t="s">
        <v>143</v>
      </c>
      <c r="L166" s="183"/>
      <c r="M166" s="184" t="s">
        <v>3</v>
      </c>
      <c r="N166" s="185" t="s">
        <v>45</v>
      </c>
      <c r="P166" s="154">
        <f>O166*H166</f>
        <v>0</v>
      </c>
      <c r="Q166" s="154">
        <v>0.001</v>
      </c>
      <c r="R166" s="154">
        <f>Q166*H166</f>
        <v>0.0036560000000000004</v>
      </c>
      <c r="S166" s="154">
        <v>0</v>
      </c>
      <c r="T166" s="155">
        <f>S166*H166</f>
        <v>0</v>
      </c>
      <c r="AR166" s="156" t="s">
        <v>177</v>
      </c>
      <c r="AT166" s="156" t="s">
        <v>230</v>
      </c>
      <c r="AU166" s="156" t="s">
        <v>83</v>
      </c>
      <c r="AY166" s="16" t="s">
        <v>137</v>
      </c>
      <c r="BE166" s="157">
        <f>IF(N166="základní",J166,0)</f>
        <v>0</v>
      </c>
      <c r="BF166" s="157">
        <f>IF(N166="snížená",J166,0)</f>
        <v>0</v>
      </c>
      <c r="BG166" s="157">
        <f>IF(N166="zákl. přenesená",J166,0)</f>
        <v>0</v>
      </c>
      <c r="BH166" s="157">
        <f>IF(N166="sníž. přenesená",J166,0)</f>
        <v>0</v>
      </c>
      <c r="BI166" s="157">
        <f>IF(N166="nulová",J166,0)</f>
        <v>0</v>
      </c>
      <c r="BJ166" s="16" t="s">
        <v>81</v>
      </c>
      <c r="BK166" s="157">
        <f>ROUND(I166*H166,2)</f>
        <v>0</v>
      </c>
      <c r="BL166" s="16" t="s">
        <v>98</v>
      </c>
      <c r="BM166" s="156" t="s">
        <v>251</v>
      </c>
    </row>
    <row r="167" spans="2:51" s="12" customFormat="1" ht="12">
      <c r="B167" s="161"/>
      <c r="D167" s="158" t="s">
        <v>147</v>
      </c>
      <c r="F167" s="163" t="s">
        <v>252</v>
      </c>
      <c r="H167" s="164">
        <v>3.656</v>
      </c>
      <c r="I167" s="165"/>
      <c r="L167" s="161"/>
      <c r="M167" s="166"/>
      <c r="T167" s="167"/>
      <c r="AT167" s="162" t="s">
        <v>147</v>
      </c>
      <c r="AU167" s="162" t="s">
        <v>83</v>
      </c>
      <c r="AV167" s="12" t="s">
        <v>83</v>
      </c>
      <c r="AW167" s="12" t="s">
        <v>4</v>
      </c>
      <c r="AX167" s="12" t="s">
        <v>81</v>
      </c>
      <c r="AY167" s="162" t="s">
        <v>137</v>
      </c>
    </row>
    <row r="168" spans="2:63" s="11" customFormat="1" ht="22.9" customHeight="1">
      <c r="B168" s="132"/>
      <c r="D168" s="133" t="s">
        <v>73</v>
      </c>
      <c r="E168" s="142" t="s">
        <v>98</v>
      </c>
      <c r="F168" s="142" t="s">
        <v>253</v>
      </c>
      <c r="I168" s="135"/>
      <c r="J168" s="143">
        <f>BK168</f>
        <v>0</v>
      </c>
      <c r="L168" s="132"/>
      <c r="M168" s="137"/>
      <c r="P168" s="138">
        <f>SUM(P169:P171)</f>
        <v>0</v>
      </c>
      <c r="R168" s="138">
        <f>SUM(R169:R171)</f>
        <v>0</v>
      </c>
      <c r="T168" s="139">
        <f>SUM(T169:T171)</f>
        <v>0</v>
      </c>
      <c r="AR168" s="133" t="s">
        <v>81</v>
      </c>
      <c r="AT168" s="140" t="s">
        <v>73</v>
      </c>
      <c r="AU168" s="140" t="s">
        <v>81</v>
      </c>
      <c r="AY168" s="133" t="s">
        <v>137</v>
      </c>
      <c r="BK168" s="141">
        <f>SUM(BK169:BK171)</f>
        <v>0</v>
      </c>
    </row>
    <row r="169" spans="2:65" s="1" customFormat="1" ht="24" customHeight="1">
      <c r="B169" s="144"/>
      <c r="C169" s="145">
        <v>22</v>
      </c>
      <c r="D169" s="145" t="s">
        <v>139</v>
      </c>
      <c r="E169" s="146" t="s">
        <v>254</v>
      </c>
      <c r="F169" s="147" t="s">
        <v>255</v>
      </c>
      <c r="G169" s="148" t="s">
        <v>142</v>
      </c>
      <c r="H169" s="149">
        <v>10.4</v>
      </c>
      <c r="I169" s="150"/>
      <c r="J169" s="151">
        <f>ROUND(I169*H169,2)</f>
        <v>0</v>
      </c>
      <c r="K169" s="147" t="s">
        <v>143</v>
      </c>
      <c r="L169" s="31"/>
      <c r="M169" s="152" t="s">
        <v>3</v>
      </c>
      <c r="N169" s="153" t="s">
        <v>45</v>
      </c>
      <c r="P169" s="154">
        <f>O169*H169</f>
        <v>0</v>
      </c>
      <c r="Q169" s="154">
        <v>0</v>
      </c>
      <c r="R169" s="154">
        <f>Q169*H169</f>
        <v>0</v>
      </c>
      <c r="S169" s="154">
        <v>0</v>
      </c>
      <c r="T169" s="155">
        <f>S169*H169</f>
        <v>0</v>
      </c>
      <c r="AR169" s="156" t="s">
        <v>98</v>
      </c>
      <c r="AT169" s="156" t="s">
        <v>139</v>
      </c>
      <c r="AU169" s="156" t="s">
        <v>83</v>
      </c>
      <c r="AY169" s="16" t="s">
        <v>137</v>
      </c>
      <c r="BE169" s="157">
        <f>IF(N169="základní",J169,0)</f>
        <v>0</v>
      </c>
      <c r="BF169" s="157">
        <f>IF(N169="snížená",J169,0)</f>
        <v>0</v>
      </c>
      <c r="BG169" s="157">
        <f>IF(N169="zákl. přenesená",J169,0)</f>
        <v>0</v>
      </c>
      <c r="BH169" s="157">
        <f>IF(N169="sníž. přenesená",J169,0)</f>
        <v>0</v>
      </c>
      <c r="BI169" s="157">
        <f>IF(N169="nulová",J169,0)</f>
        <v>0</v>
      </c>
      <c r="BJ169" s="16" t="s">
        <v>81</v>
      </c>
      <c r="BK169" s="157">
        <f>ROUND(I169*H169,2)</f>
        <v>0</v>
      </c>
      <c r="BL169" s="16" t="s">
        <v>98</v>
      </c>
      <c r="BM169" s="156" t="s">
        <v>256</v>
      </c>
    </row>
    <row r="170" spans="2:47" s="1" customFormat="1" ht="58.5">
      <c r="B170" s="31"/>
      <c r="D170" s="158" t="s">
        <v>145</v>
      </c>
      <c r="F170" s="159" t="s">
        <v>257</v>
      </c>
      <c r="I170" s="92"/>
      <c r="L170" s="31"/>
      <c r="M170" s="160"/>
      <c r="T170" s="52"/>
      <c r="AT170" s="16" t="s">
        <v>145</v>
      </c>
      <c r="AU170" s="16" t="s">
        <v>83</v>
      </c>
    </row>
    <row r="171" spans="2:51" s="12" customFormat="1" ht="12">
      <c r="B171" s="161"/>
      <c r="D171" s="158" t="s">
        <v>147</v>
      </c>
      <c r="E171" s="162" t="s">
        <v>3</v>
      </c>
      <c r="F171" s="163" t="s">
        <v>258</v>
      </c>
      <c r="H171" s="164">
        <v>10.4</v>
      </c>
      <c r="I171" s="165"/>
      <c r="L171" s="161"/>
      <c r="M171" s="166"/>
      <c r="T171" s="167"/>
      <c r="AT171" s="162" t="s">
        <v>147</v>
      </c>
      <c r="AU171" s="162" t="s">
        <v>83</v>
      </c>
      <c r="AV171" s="12" t="s">
        <v>83</v>
      </c>
      <c r="AW171" s="12" t="s">
        <v>36</v>
      </c>
      <c r="AX171" s="12" t="s">
        <v>81</v>
      </c>
      <c r="AY171" s="162" t="s">
        <v>137</v>
      </c>
    </row>
    <row r="172" spans="2:63" s="11" customFormat="1" ht="22.9" customHeight="1">
      <c r="B172" s="132"/>
      <c r="D172" s="133" t="s">
        <v>73</v>
      </c>
      <c r="E172" s="142" t="s">
        <v>177</v>
      </c>
      <c r="F172" s="142" t="s">
        <v>259</v>
      </c>
      <c r="I172" s="135"/>
      <c r="J172" s="143">
        <f>BK172</f>
        <v>0</v>
      </c>
      <c r="L172" s="132"/>
      <c r="M172" s="137"/>
      <c r="P172" s="138">
        <f>SUM(P173:P236)</f>
        <v>0</v>
      </c>
      <c r="R172" s="138">
        <f>SUM(R173:R236)</f>
        <v>3.7071642000000002</v>
      </c>
      <c r="T172" s="139">
        <f>SUM(T173:T236)</f>
        <v>0</v>
      </c>
      <c r="AR172" s="133" t="s">
        <v>81</v>
      </c>
      <c r="AT172" s="140" t="s">
        <v>73</v>
      </c>
      <c r="AU172" s="140" t="s">
        <v>81</v>
      </c>
      <c r="AY172" s="133" t="s">
        <v>137</v>
      </c>
      <c r="BK172" s="141">
        <f>SUM(BK173:BK236)</f>
        <v>0</v>
      </c>
    </row>
    <row r="173" spans="2:65" s="1" customFormat="1" ht="36" customHeight="1">
      <c r="B173" s="144"/>
      <c r="C173" s="145">
        <v>23</v>
      </c>
      <c r="D173" s="145" t="s">
        <v>139</v>
      </c>
      <c r="E173" s="146" t="s">
        <v>261</v>
      </c>
      <c r="F173" s="147" t="s">
        <v>262</v>
      </c>
      <c r="G173" s="148" t="s">
        <v>263</v>
      </c>
      <c r="H173" s="149">
        <v>8</v>
      </c>
      <c r="I173" s="150"/>
      <c r="J173" s="151">
        <f>ROUND(I173*H173,2)</f>
        <v>0</v>
      </c>
      <c r="K173" s="147" t="s">
        <v>143</v>
      </c>
      <c r="L173" s="31"/>
      <c r="M173" s="152" t="s">
        <v>3</v>
      </c>
      <c r="N173" s="153" t="s">
        <v>45</v>
      </c>
      <c r="P173" s="154">
        <f>O173*H173</f>
        <v>0</v>
      </c>
      <c r="Q173" s="154">
        <v>0.00167</v>
      </c>
      <c r="R173" s="154">
        <f>Q173*H173</f>
        <v>0.01336</v>
      </c>
      <c r="S173" s="154">
        <v>0</v>
      </c>
      <c r="T173" s="155">
        <f>S173*H173</f>
        <v>0</v>
      </c>
      <c r="AR173" s="156" t="s">
        <v>98</v>
      </c>
      <c r="AT173" s="156" t="s">
        <v>139</v>
      </c>
      <c r="AU173" s="156" t="s">
        <v>83</v>
      </c>
      <c r="AY173" s="16" t="s">
        <v>137</v>
      </c>
      <c r="BE173" s="157">
        <f>IF(N173="základní",J173,0)</f>
        <v>0</v>
      </c>
      <c r="BF173" s="157">
        <f>IF(N173="snížená",J173,0)</f>
        <v>0</v>
      </c>
      <c r="BG173" s="157">
        <f>IF(N173="zákl. přenesená",J173,0)</f>
        <v>0</v>
      </c>
      <c r="BH173" s="157">
        <f>IF(N173="sníž. přenesená",J173,0)</f>
        <v>0</v>
      </c>
      <c r="BI173" s="157">
        <f>IF(N173="nulová",J173,0)</f>
        <v>0</v>
      </c>
      <c r="BJ173" s="16" t="s">
        <v>81</v>
      </c>
      <c r="BK173" s="157">
        <f>ROUND(I173*H173,2)</f>
        <v>0</v>
      </c>
      <c r="BL173" s="16" t="s">
        <v>98</v>
      </c>
      <c r="BM173" s="156" t="s">
        <v>264</v>
      </c>
    </row>
    <row r="174" spans="2:47" s="1" customFormat="1" ht="87.75">
      <c r="B174" s="31"/>
      <c r="D174" s="158" t="s">
        <v>145</v>
      </c>
      <c r="F174" s="159" t="s">
        <v>265</v>
      </c>
      <c r="I174" s="92"/>
      <c r="L174" s="31"/>
      <c r="M174" s="160"/>
      <c r="T174" s="52"/>
      <c r="AT174" s="16" t="s">
        <v>145</v>
      </c>
      <c r="AU174" s="16" t="s">
        <v>83</v>
      </c>
    </row>
    <row r="175" spans="2:51" s="12" customFormat="1" ht="12">
      <c r="B175" s="161"/>
      <c r="D175" s="158" t="s">
        <v>147</v>
      </c>
      <c r="E175" s="162" t="s">
        <v>3</v>
      </c>
      <c r="F175" s="163" t="s">
        <v>266</v>
      </c>
      <c r="H175" s="164">
        <v>8</v>
      </c>
      <c r="I175" s="165"/>
      <c r="L175" s="161"/>
      <c r="M175" s="166"/>
      <c r="T175" s="167"/>
      <c r="AT175" s="162" t="s">
        <v>147</v>
      </c>
      <c r="AU175" s="162" t="s">
        <v>83</v>
      </c>
      <c r="AV175" s="12" t="s">
        <v>83</v>
      </c>
      <c r="AW175" s="12" t="s">
        <v>36</v>
      </c>
      <c r="AX175" s="12" t="s">
        <v>81</v>
      </c>
      <c r="AY175" s="162" t="s">
        <v>137</v>
      </c>
    </row>
    <row r="176" spans="2:65" s="1" customFormat="1" ht="24" customHeight="1">
      <c r="B176" s="144"/>
      <c r="C176" s="176">
        <v>24</v>
      </c>
      <c r="D176" s="176" t="s">
        <v>230</v>
      </c>
      <c r="E176" s="177" t="s">
        <v>268</v>
      </c>
      <c r="F176" s="178" t="s">
        <v>269</v>
      </c>
      <c r="G176" s="179" t="s">
        <v>263</v>
      </c>
      <c r="H176" s="180">
        <v>2</v>
      </c>
      <c r="I176" s="181"/>
      <c r="J176" s="182">
        <f>ROUND(I176*H176,2)</f>
        <v>0</v>
      </c>
      <c r="K176" s="178" t="s">
        <v>143</v>
      </c>
      <c r="L176" s="183"/>
      <c r="M176" s="184" t="s">
        <v>3</v>
      </c>
      <c r="N176" s="185" t="s">
        <v>45</v>
      </c>
      <c r="P176" s="154">
        <f>O176*H176</f>
        <v>0</v>
      </c>
      <c r="Q176" s="154">
        <v>0.0122</v>
      </c>
      <c r="R176" s="154">
        <f>Q176*H176</f>
        <v>0.0244</v>
      </c>
      <c r="S176" s="154">
        <v>0</v>
      </c>
      <c r="T176" s="155">
        <f>S176*H176</f>
        <v>0</v>
      </c>
      <c r="AR176" s="156" t="s">
        <v>177</v>
      </c>
      <c r="AT176" s="156" t="s">
        <v>230</v>
      </c>
      <c r="AU176" s="156" t="s">
        <v>83</v>
      </c>
      <c r="AY176" s="16" t="s">
        <v>137</v>
      </c>
      <c r="BE176" s="157">
        <f>IF(N176="základní",J176,0)</f>
        <v>0</v>
      </c>
      <c r="BF176" s="157">
        <f>IF(N176="snížená",J176,0)</f>
        <v>0</v>
      </c>
      <c r="BG176" s="157">
        <f>IF(N176="zákl. přenesená",J176,0)</f>
        <v>0</v>
      </c>
      <c r="BH176" s="157">
        <f>IF(N176="sníž. přenesená",J176,0)</f>
        <v>0</v>
      </c>
      <c r="BI176" s="157">
        <f>IF(N176="nulová",J176,0)</f>
        <v>0</v>
      </c>
      <c r="BJ176" s="16" t="s">
        <v>81</v>
      </c>
      <c r="BK176" s="157">
        <f>ROUND(I176*H176,2)</f>
        <v>0</v>
      </c>
      <c r="BL176" s="16" t="s">
        <v>98</v>
      </c>
      <c r="BM176" s="156" t="s">
        <v>270</v>
      </c>
    </row>
    <row r="177" spans="2:65" s="1" customFormat="1" ht="24" customHeight="1">
      <c r="B177" s="144"/>
      <c r="C177" s="176">
        <v>25</v>
      </c>
      <c r="D177" s="176" t="s">
        <v>230</v>
      </c>
      <c r="E177" s="177" t="s">
        <v>272</v>
      </c>
      <c r="F177" s="178" t="s">
        <v>273</v>
      </c>
      <c r="G177" s="179" t="s">
        <v>263</v>
      </c>
      <c r="H177" s="180">
        <v>2</v>
      </c>
      <c r="I177" s="181"/>
      <c r="J177" s="182">
        <f>ROUND(I177*H177,2)</f>
        <v>0</v>
      </c>
      <c r="K177" s="178" t="s">
        <v>143</v>
      </c>
      <c r="L177" s="183"/>
      <c r="M177" s="184" t="s">
        <v>3</v>
      </c>
      <c r="N177" s="185" t="s">
        <v>45</v>
      </c>
      <c r="P177" s="154">
        <f>O177*H177</f>
        <v>0</v>
      </c>
      <c r="Q177" s="154">
        <v>0.05534</v>
      </c>
      <c r="R177" s="154">
        <f>Q177*H177</f>
        <v>0.11068</v>
      </c>
      <c r="S177" s="154">
        <v>0</v>
      </c>
      <c r="T177" s="155">
        <f>S177*H177</f>
        <v>0</v>
      </c>
      <c r="AR177" s="156" t="s">
        <v>177</v>
      </c>
      <c r="AT177" s="156" t="s">
        <v>230</v>
      </c>
      <c r="AU177" s="156" t="s">
        <v>83</v>
      </c>
      <c r="AY177" s="16" t="s">
        <v>137</v>
      </c>
      <c r="BE177" s="157">
        <f>IF(N177="základní",J177,0)</f>
        <v>0</v>
      </c>
      <c r="BF177" s="157">
        <f>IF(N177="snížená",J177,0)</f>
        <v>0</v>
      </c>
      <c r="BG177" s="157">
        <f>IF(N177="zákl. přenesená",J177,0)</f>
        <v>0</v>
      </c>
      <c r="BH177" s="157">
        <f>IF(N177="sníž. přenesená",J177,0)</f>
        <v>0</v>
      </c>
      <c r="BI177" s="157">
        <f>IF(N177="nulová",J177,0)</f>
        <v>0</v>
      </c>
      <c r="BJ177" s="16" t="s">
        <v>81</v>
      </c>
      <c r="BK177" s="157">
        <f>ROUND(I177*H177,2)</f>
        <v>0</v>
      </c>
      <c r="BL177" s="16" t="s">
        <v>98</v>
      </c>
      <c r="BM177" s="156" t="s">
        <v>274</v>
      </c>
    </row>
    <row r="178" spans="2:65" s="1" customFormat="1" ht="16.5" customHeight="1">
      <c r="B178" s="144"/>
      <c r="C178" s="176">
        <v>26</v>
      </c>
      <c r="D178" s="176" t="s">
        <v>230</v>
      </c>
      <c r="E178" s="177" t="s">
        <v>276</v>
      </c>
      <c r="F178" s="178" t="s">
        <v>277</v>
      </c>
      <c r="G178" s="179" t="s">
        <v>263</v>
      </c>
      <c r="H178" s="180">
        <v>3</v>
      </c>
      <c r="I178" s="181"/>
      <c r="J178" s="182">
        <f>ROUND(I178*H178,2)</f>
        <v>0</v>
      </c>
      <c r="K178" s="178" t="s">
        <v>3</v>
      </c>
      <c r="L178" s="183"/>
      <c r="M178" s="184" t="s">
        <v>3</v>
      </c>
      <c r="N178" s="185" t="s">
        <v>45</v>
      </c>
      <c r="P178" s="154">
        <f>O178*H178</f>
        <v>0</v>
      </c>
      <c r="Q178" s="154">
        <v>0.0042</v>
      </c>
      <c r="R178" s="154">
        <f>Q178*H178</f>
        <v>0.0126</v>
      </c>
      <c r="S178" s="154">
        <v>0</v>
      </c>
      <c r="T178" s="155">
        <f>S178*H178</f>
        <v>0</v>
      </c>
      <c r="AR178" s="156" t="s">
        <v>177</v>
      </c>
      <c r="AT178" s="156" t="s">
        <v>230</v>
      </c>
      <c r="AU178" s="156" t="s">
        <v>83</v>
      </c>
      <c r="AY178" s="16" t="s">
        <v>137</v>
      </c>
      <c r="BE178" s="157">
        <f>IF(N178="základní",J178,0)</f>
        <v>0</v>
      </c>
      <c r="BF178" s="157">
        <f>IF(N178="snížená",J178,0)</f>
        <v>0</v>
      </c>
      <c r="BG178" s="157">
        <f>IF(N178="zákl. přenesená",J178,0)</f>
        <v>0</v>
      </c>
      <c r="BH178" s="157">
        <f>IF(N178="sníž. přenesená",J178,0)</f>
        <v>0</v>
      </c>
      <c r="BI178" s="157">
        <f>IF(N178="nulová",J178,0)</f>
        <v>0</v>
      </c>
      <c r="BJ178" s="16" t="s">
        <v>81</v>
      </c>
      <c r="BK178" s="157">
        <f>ROUND(I178*H178,2)</f>
        <v>0</v>
      </c>
      <c r="BL178" s="16" t="s">
        <v>98</v>
      </c>
      <c r="BM178" s="156" t="s">
        <v>278</v>
      </c>
    </row>
    <row r="179" spans="2:65" s="1" customFormat="1" ht="16.5" customHeight="1">
      <c r="B179" s="144"/>
      <c r="C179" s="176">
        <v>27</v>
      </c>
      <c r="D179" s="176" t="s">
        <v>230</v>
      </c>
      <c r="E179" s="177" t="s">
        <v>280</v>
      </c>
      <c r="F179" s="178" t="s">
        <v>281</v>
      </c>
      <c r="G179" s="179" t="s">
        <v>263</v>
      </c>
      <c r="H179" s="180">
        <v>1</v>
      </c>
      <c r="I179" s="181"/>
      <c r="J179" s="182">
        <f>ROUND(I179*H179,2)</f>
        <v>0</v>
      </c>
      <c r="K179" s="178" t="s">
        <v>3</v>
      </c>
      <c r="L179" s="183"/>
      <c r="M179" s="184" t="s">
        <v>3</v>
      </c>
      <c r="N179" s="185" t="s">
        <v>45</v>
      </c>
      <c r="P179" s="154">
        <f>O179*H179</f>
        <v>0</v>
      </c>
      <c r="Q179" s="154">
        <v>0.00704</v>
      </c>
      <c r="R179" s="154">
        <f>Q179*H179</f>
        <v>0.00704</v>
      </c>
      <c r="S179" s="154">
        <v>0</v>
      </c>
      <c r="T179" s="155">
        <f>S179*H179</f>
        <v>0</v>
      </c>
      <c r="AR179" s="156" t="s">
        <v>177</v>
      </c>
      <c r="AT179" s="156" t="s">
        <v>230</v>
      </c>
      <c r="AU179" s="156" t="s">
        <v>83</v>
      </c>
      <c r="AY179" s="16" t="s">
        <v>137</v>
      </c>
      <c r="BE179" s="157">
        <f>IF(N179="základní",J179,0)</f>
        <v>0</v>
      </c>
      <c r="BF179" s="157">
        <f>IF(N179="snížená",J179,0)</f>
        <v>0</v>
      </c>
      <c r="BG179" s="157">
        <f>IF(N179="zákl. přenesená",J179,0)</f>
        <v>0</v>
      </c>
      <c r="BH179" s="157">
        <f>IF(N179="sníž. přenesená",J179,0)</f>
        <v>0</v>
      </c>
      <c r="BI179" s="157">
        <f>IF(N179="nulová",J179,0)</f>
        <v>0</v>
      </c>
      <c r="BJ179" s="16" t="s">
        <v>81</v>
      </c>
      <c r="BK179" s="157">
        <f>ROUND(I179*H179,2)</f>
        <v>0</v>
      </c>
      <c r="BL179" s="16" t="s">
        <v>98</v>
      </c>
      <c r="BM179" s="156" t="s">
        <v>282</v>
      </c>
    </row>
    <row r="180" spans="2:65" s="1" customFormat="1" ht="36" customHeight="1">
      <c r="B180" s="144"/>
      <c r="C180" s="145">
        <v>28</v>
      </c>
      <c r="D180" s="145" t="s">
        <v>139</v>
      </c>
      <c r="E180" s="146" t="s">
        <v>284</v>
      </c>
      <c r="F180" s="147" t="s">
        <v>285</v>
      </c>
      <c r="G180" s="148" t="s">
        <v>263</v>
      </c>
      <c r="H180" s="149">
        <v>3</v>
      </c>
      <c r="I180" s="150"/>
      <c r="J180" s="151">
        <f>ROUND(I180*H180,2)</f>
        <v>0</v>
      </c>
      <c r="K180" s="147" t="s">
        <v>143</v>
      </c>
      <c r="L180" s="31"/>
      <c r="M180" s="152" t="s">
        <v>3</v>
      </c>
      <c r="N180" s="153" t="s">
        <v>45</v>
      </c>
      <c r="P180" s="154">
        <f>O180*H180</f>
        <v>0</v>
      </c>
      <c r="Q180" s="154">
        <v>0.00171</v>
      </c>
      <c r="R180" s="154">
        <f>Q180*H180</f>
        <v>0.00513</v>
      </c>
      <c r="S180" s="154">
        <v>0</v>
      </c>
      <c r="T180" s="155">
        <f>S180*H180</f>
        <v>0</v>
      </c>
      <c r="AR180" s="156" t="s">
        <v>98</v>
      </c>
      <c r="AT180" s="156" t="s">
        <v>139</v>
      </c>
      <c r="AU180" s="156" t="s">
        <v>83</v>
      </c>
      <c r="AY180" s="16" t="s">
        <v>137</v>
      </c>
      <c r="BE180" s="157">
        <f>IF(N180="základní",J180,0)</f>
        <v>0</v>
      </c>
      <c r="BF180" s="157">
        <f>IF(N180="snížená",J180,0)</f>
        <v>0</v>
      </c>
      <c r="BG180" s="157">
        <f>IF(N180="zákl. přenesená",J180,0)</f>
        <v>0</v>
      </c>
      <c r="BH180" s="157">
        <f>IF(N180="sníž. přenesená",J180,0)</f>
        <v>0</v>
      </c>
      <c r="BI180" s="157">
        <f>IF(N180="nulová",J180,0)</f>
        <v>0</v>
      </c>
      <c r="BJ180" s="16" t="s">
        <v>81</v>
      </c>
      <c r="BK180" s="157">
        <f>ROUND(I180*H180,2)</f>
        <v>0</v>
      </c>
      <c r="BL180" s="16" t="s">
        <v>98</v>
      </c>
      <c r="BM180" s="156" t="s">
        <v>286</v>
      </c>
    </row>
    <row r="181" spans="2:47" s="1" customFormat="1" ht="87.75">
      <c r="B181" s="31"/>
      <c r="D181" s="158" t="s">
        <v>145</v>
      </c>
      <c r="F181" s="159" t="s">
        <v>265</v>
      </c>
      <c r="I181" s="92"/>
      <c r="L181" s="31"/>
      <c r="M181" s="160"/>
      <c r="T181" s="52"/>
      <c r="AT181" s="16" t="s">
        <v>145</v>
      </c>
      <c r="AU181" s="16" t="s">
        <v>83</v>
      </c>
    </row>
    <row r="182" spans="2:51" s="12" customFormat="1" ht="12">
      <c r="B182" s="161"/>
      <c r="D182" s="158" t="s">
        <v>147</v>
      </c>
      <c r="E182" s="162" t="s">
        <v>3</v>
      </c>
      <c r="F182" s="163" t="s">
        <v>287</v>
      </c>
      <c r="H182" s="164">
        <v>3</v>
      </c>
      <c r="I182" s="165"/>
      <c r="L182" s="161"/>
      <c r="M182" s="166"/>
      <c r="T182" s="167"/>
      <c r="AT182" s="162" t="s">
        <v>147</v>
      </c>
      <c r="AU182" s="162" t="s">
        <v>83</v>
      </c>
      <c r="AV182" s="12" t="s">
        <v>83</v>
      </c>
      <c r="AW182" s="12" t="s">
        <v>36</v>
      </c>
      <c r="AX182" s="12" t="s">
        <v>81</v>
      </c>
      <c r="AY182" s="162" t="s">
        <v>137</v>
      </c>
    </row>
    <row r="183" spans="2:65" s="1" customFormat="1" ht="24" customHeight="1">
      <c r="B183" s="144"/>
      <c r="C183" s="176">
        <v>29</v>
      </c>
      <c r="D183" s="176" t="s">
        <v>230</v>
      </c>
      <c r="E183" s="177" t="s">
        <v>289</v>
      </c>
      <c r="F183" s="178" t="s">
        <v>290</v>
      </c>
      <c r="G183" s="179" t="s">
        <v>263</v>
      </c>
      <c r="H183" s="180">
        <v>3</v>
      </c>
      <c r="I183" s="181"/>
      <c r="J183" s="182">
        <f>ROUND(I183*H183,2)</f>
        <v>0</v>
      </c>
      <c r="K183" s="178" t="s">
        <v>143</v>
      </c>
      <c r="L183" s="183"/>
      <c r="M183" s="184" t="s">
        <v>3</v>
      </c>
      <c r="N183" s="185" t="s">
        <v>45</v>
      </c>
      <c r="P183" s="154">
        <f>O183*H183</f>
        <v>0</v>
      </c>
      <c r="Q183" s="154">
        <v>0.0149</v>
      </c>
      <c r="R183" s="154">
        <f>Q183*H183</f>
        <v>0.044700000000000004</v>
      </c>
      <c r="S183" s="154">
        <v>0</v>
      </c>
      <c r="T183" s="155">
        <f>S183*H183</f>
        <v>0</v>
      </c>
      <c r="AR183" s="156" t="s">
        <v>177</v>
      </c>
      <c r="AT183" s="156" t="s">
        <v>230</v>
      </c>
      <c r="AU183" s="156" t="s">
        <v>83</v>
      </c>
      <c r="AY183" s="16" t="s">
        <v>137</v>
      </c>
      <c r="BE183" s="157">
        <f>IF(N183="základní",J183,0)</f>
        <v>0</v>
      </c>
      <c r="BF183" s="157">
        <f>IF(N183="snížená",J183,0)</f>
        <v>0</v>
      </c>
      <c r="BG183" s="157">
        <f>IF(N183="zákl. přenesená",J183,0)</f>
        <v>0</v>
      </c>
      <c r="BH183" s="157">
        <f>IF(N183="sníž. přenesená",J183,0)</f>
        <v>0</v>
      </c>
      <c r="BI183" s="157">
        <f>IF(N183="nulová",J183,0)</f>
        <v>0</v>
      </c>
      <c r="BJ183" s="16" t="s">
        <v>81</v>
      </c>
      <c r="BK183" s="157">
        <f>ROUND(I183*H183,2)</f>
        <v>0</v>
      </c>
      <c r="BL183" s="16" t="s">
        <v>98</v>
      </c>
      <c r="BM183" s="156" t="s">
        <v>291</v>
      </c>
    </row>
    <row r="184" spans="2:65" s="1" customFormat="1" ht="36" customHeight="1">
      <c r="B184" s="144"/>
      <c r="C184" s="145">
        <v>30</v>
      </c>
      <c r="D184" s="145" t="s">
        <v>139</v>
      </c>
      <c r="E184" s="146" t="s">
        <v>293</v>
      </c>
      <c r="F184" s="147" t="s">
        <v>294</v>
      </c>
      <c r="G184" s="148" t="s">
        <v>263</v>
      </c>
      <c r="H184" s="149">
        <v>24</v>
      </c>
      <c r="I184" s="150"/>
      <c r="J184" s="151">
        <f>ROUND(I184*H184,2)</f>
        <v>0</v>
      </c>
      <c r="K184" s="147" t="s">
        <v>143</v>
      </c>
      <c r="L184" s="31"/>
      <c r="M184" s="152" t="s">
        <v>3</v>
      </c>
      <c r="N184" s="153" t="s">
        <v>45</v>
      </c>
      <c r="P184" s="154">
        <f>O184*H184</f>
        <v>0</v>
      </c>
      <c r="Q184" s="154">
        <v>0.00167</v>
      </c>
      <c r="R184" s="154">
        <f>Q184*H184</f>
        <v>0.040080000000000005</v>
      </c>
      <c r="S184" s="154">
        <v>0</v>
      </c>
      <c r="T184" s="155">
        <f>S184*H184</f>
        <v>0</v>
      </c>
      <c r="AR184" s="156" t="s">
        <v>98</v>
      </c>
      <c r="AT184" s="156" t="s">
        <v>139</v>
      </c>
      <c r="AU184" s="156" t="s">
        <v>83</v>
      </c>
      <c r="AY184" s="16" t="s">
        <v>137</v>
      </c>
      <c r="BE184" s="157">
        <f>IF(N184="základní",J184,0)</f>
        <v>0</v>
      </c>
      <c r="BF184" s="157">
        <f>IF(N184="snížená",J184,0)</f>
        <v>0</v>
      </c>
      <c r="BG184" s="157">
        <f>IF(N184="zákl. přenesená",J184,0)</f>
        <v>0</v>
      </c>
      <c r="BH184" s="157">
        <f>IF(N184="sníž. přenesená",J184,0)</f>
        <v>0</v>
      </c>
      <c r="BI184" s="157">
        <f>IF(N184="nulová",J184,0)</f>
        <v>0</v>
      </c>
      <c r="BJ184" s="16" t="s">
        <v>81</v>
      </c>
      <c r="BK184" s="157">
        <f>ROUND(I184*H184,2)</f>
        <v>0</v>
      </c>
      <c r="BL184" s="16" t="s">
        <v>98</v>
      </c>
      <c r="BM184" s="156" t="s">
        <v>295</v>
      </c>
    </row>
    <row r="185" spans="2:47" s="1" customFormat="1" ht="87.75">
      <c r="B185" s="31"/>
      <c r="D185" s="158" t="s">
        <v>145</v>
      </c>
      <c r="F185" s="159" t="s">
        <v>265</v>
      </c>
      <c r="I185" s="92"/>
      <c r="L185" s="31"/>
      <c r="M185" s="160"/>
      <c r="T185" s="52"/>
      <c r="AT185" s="16" t="s">
        <v>145</v>
      </c>
      <c r="AU185" s="16" t="s">
        <v>83</v>
      </c>
    </row>
    <row r="186" spans="2:51" s="12" customFormat="1" ht="12">
      <c r="B186" s="161"/>
      <c r="D186" s="158" t="s">
        <v>147</v>
      </c>
      <c r="E186" s="162" t="s">
        <v>3</v>
      </c>
      <c r="F186" s="163" t="s">
        <v>296</v>
      </c>
      <c r="H186" s="164">
        <v>24</v>
      </c>
      <c r="I186" s="165"/>
      <c r="L186" s="161"/>
      <c r="M186" s="166"/>
      <c r="T186" s="167"/>
      <c r="AT186" s="162" t="s">
        <v>147</v>
      </c>
      <c r="AU186" s="162" t="s">
        <v>83</v>
      </c>
      <c r="AV186" s="12" t="s">
        <v>83</v>
      </c>
      <c r="AW186" s="12" t="s">
        <v>36</v>
      </c>
      <c r="AX186" s="12" t="s">
        <v>81</v>
      </c>
      <c r="AY186" s="162" t="s">
        <v>137</v>
      </c>
    </row>
    <row r="187" spans="2:65" s="1" customFormat="1" ht="24" customHeight="1">
      <c r="B187" s="144"/>
      <c r="C187" s="176">
        <v>31</v>
      </c>
      <c r="D187" s="176" t="s">
        <v>230</v>
      </c>
      <c r="E187" s="177" t="s">
        <v>298</v>
      </c>
      <c r="F187" s="178" t="s">
        <v>299</v>
      </c>
      <c r="G187" s="179" t="s">
        <v>263</v>
      </c>
      <c r="H187" s="180">
        <v>1</v>
      </c>
      <c r="I187" s="181"/>
      <c r="J187" s="182">
        <f>ROUND(I187*H187,2)</f>
        <v>0</v>
      </c>
      <c r="K187" s="178" t="s">
        <v>143</v>
      </c>
      <c r="L187" s="183"/>
      <c r="M187" s="184" t="s">
        <v>3</v>
      </c>
      <c r="N187" s="185" t="s">
        <v>45</v>
      </c>
      <c r="P187" s="154">
        <f>O187*H187</f>
        <v>0</v>
      </c>
      <c r="Q187" s="154">
        <v>0.0122</v>
      </c>
      <c r="R187" s="154">
        <f>Q187*H187</f>
        <v>0.0122</v>
      </c>
      <c r="S187" s="154">
        <v>0</v>
      </c>
      <c r="T187" s="155">
        <f>S187*H187</f>
        <v>0</v>
      </c>
      <c r="AR187" s="156" t="s">
        <v>177</v>
      </c>
      <c r="AT187" s="156" t="s">
        <v>230</v>
      </c>
      <c r="AU187" s="156" t="s">
        <v>83</v>
      </c>
      <c r="AY187" s="16" t="s">
        <v>137</v>
      </c>
      <c r="BE187" s="157">
        <f>IF(N187="základní",J187,0)</f>
        <v>0</v>
      </c>
      <c r="BF187" s="157">
        <f>IF(N187="snížená",J187,0)</f>
        <v>0</v>
      </c>
      <c r="BG187" s="157">
        <f>IF(N187="zákl. přenesená",J187,0)</f>
        <v>0</v>
      </c>
      <c r="BH187" s="157">
        <f>IF(N187="sníž. přenesená",J187,0)</f>
        <v>0</v>
      </c>
      <c r="BI187" s="157">
        <f>IF(N187="nulová",J187,0)</f>
        <v>0</v>
      </c>
      <c r="BJ187" s="16" t="s">
        <v>81</v>
      </c>
      <c r="BK187" s="157">
        <f>ROUND(I187*H187,2)</f>
        <v>0</v>
      </c>
      <c r="BL187" s="16" t="s">
        <v>98</v>
      </c>
      <c r="BM187" s="156" t="s">
        <v>300</v>
      </c>
    </row>
    <row r="188" spans="2:65" s="1" customFormat="1" ht="24" customHeight="1">
      <c r="B188" s="144"/>
      <c r="C188" s="176">
        <v>32</v>
      </c>
      <c r="D188" s="176" t="s">
        <v>230</v>
      </c>
      <c r="E188" s="177" t="s">
        <v>302</v>
      </c>
      <c r="F188" s="178" t="s">
        <v>303</v>
      </c>
      <c r="G188" s="179" t="s">
        <v>263</v>
      </c>
      <c r="H188" s="180">
        <v>2</v>
      </c>
      <c r="I188" s="181"/>
      <c r="J188" s="182">
        <f>ROUND(I188*H188,2)</f>
        <v>0</v>
      </c>
      <c r="K188" s="178" t="s">
        <v>143</v>
      </c>
      <c r="L188" s="183"/>
      <c r="M188" s="184" t="s">
        <v>3</v>
      </c>
      <c r="N188" s="185" t="s">
        <v>45</v>
      </c>
      <c r="P188" s="154">
        <f>O188*H188</f>
        <v>0</v>
      </c>
      <c r="Q188" s="154">
        <v>0.0125</v>
      </c>
      <c r="R188" s="154">
        <f>Q188*H188</f>
        <v>0.025</v>
      </c>
      <c r="S188" s="154">
        <v>0</v>
      </c>
      <c r="T188" s="155">
        <f>S188*H188</f>
        <v>0</v>
      </c>
      <c r="AR188" s="156" t="s">
        <v>177</v>
      </c>
      <c r="AT188" s="156" t="s">
        <v>230</v>
      </c>
      <c r="AU188" s="156" t="s">
        <v>83</v>
      </c>
      <c r="AY188" s="16" t="s">
        <v>137</v>
      </c>
      <c r="BE188" s="157">
        <f>IF(N188="základní",J188,0)</f>
        <v>0</v>
      </c>
      <c r="BF188" s="157">
        <f>IF(N188="snížená",J188,0)</f>
        <v>0</v>
      </c>
      <c r="BG188" s="157">
        <f>IF(N188="zákl. přenesená",J188,0)</f>
        <v>0</v>
      </c>
      <c r="BH188" s="157">
        <f>IF(N188="sníž. přenesená",J188,0)</f>
        <v>0</v>
      </c>
      <c r="BI188" s="157">
        <f>IF(N188="nulová",J188,0)</f>
        <v>0</v>
      </c>
      <c r="BJ188" s="16" t="s">
        <v>81</v>
      </c>
      <c r="BK188" s="157">
        <f>ROUND(I188*H188,2)</f>
        <v>0</v>
      </c>
      <c r="BL188" s="16" t="s">
        <v>98</v>
      </c>
      <c r="BM188" s="156" t="s">
        <v>304</v>
      </c>
    </row>
    <row r="189" spans="2:65" s="1" customFormat="1" ht="16.5" customHeight="1">
      <c r="B189" s="144"/>
      <c r="C189" s="176">
        <v>33</v>
      </c>
      <c r="D189" s="176" t="s">
        <v>230</v>
      </c>
      <c r="E189" s="177" t="s">
        <v>306</v>
      </c>
      <c r="F189" s="178" t="s">
        <v>307</v>
      </c>
      <c r="G189" s="179" t="s">
        <v>263</v>
      </c>
      <c r="H189" s="180">
        <v>1</v>
      </c>
      <c r="I189" s="181"/>
      <c r="J189" s="182">
        <f>ROUND(I189*H189,2)</f>
        <v>0</v>
      </c>
      <c r="K189" s="178" t="s">
        <v>143</v>
      </c>
      <c r="L189" s="183"/>
      <c r="M189" s="184" t="s">
        <v>3</v>
      </c>
      <c r="N189" s="185" t="s">
        <v>45</v>
      </c>
      <c r="P189" s="154">
        <f>O189*H189</f>
        <v>0</v>
      </c>
      <c r="Q189" s="154">
        <v>0.0107</v>
      </c>
      <c r="R189" s="154">
        <f>Q189*H189</f>
        <v>0.0107</v>
      </c>
      <c r="S189" s="154">
        <v>0</v>
      </c>
      <c r="T189" s="155">
        <f>S189*H189</f>
        <v>0</v>
      </c>
      <c r="AR189" s="156" t="s">
        <v>177</v>
      </c>
      <c r="AT189" s="156" t="s">
        <v>230</v>
      </c>
      <c r="AU189" s="156" t="s">
        <v>83</v>
      </c>
      <c r="AY189" s="16" t="s">
        <v>137</v>
      </c>
      <c r="BE189" s="157">
        <f>IF(N189="základní",J189,0)</f>
        <v>0</v>
      </c>
      <c r="BF189" s="157">
        <f>IF(N189="snížená",J189,0)</f>
        <v>0</v>
      </c>
      <c r="BG189" s="157">
        <f>IF(N189="zákl. přenesená",J189,0)</f>
        <v>0</v>
      </c>
      <c r="BH189" s="157">
        <f>IF(N189="sníž. přenesená",J189,0)</f>
        <v>0</v>
      </c>
      <c r="BI189" s="157">
        <f>IF(N189="nulová",J189,0)</f>
        <v>0</v>
      </c>
      <c r="BJ189" s="16" t="s">
        <v>81</v>
      </c>
      <c r="BK189" s="157">
        <f>ROUND(I189*H189,2)</f>
        <v>0</v>
      </c>
      <c r="BL189" s="16" t="s">
        <v>98</v>
      </c>
      <c r="BM189" s="156" t="s">
        <v>308</v>
      </c>
    </row>
    <row r="190" spans="2:65" s="1" customFormat="1" ht="16.5" customHeight="1">
      <c r="B190" s="144"/>
      <c r="C190" s="176">
        <v>34</v>
      </c>
      <c r="D190" s="176" t="s">
        <v>230</v>
      </c>
      <c r="E190" s="177" t="s">
        <v>310</v>
      </c>
      <c r="F190" s="178" t="s">
        <v>311</v>
      </c>
      <c r="G190" s="179" t="s">
        <v>263</v>
      </c>
      <c r="H190" s="180">
        <v>2</v>
      </c>
      <c r="I190" s="181"/>
      <c r="J190" s="182">
        <f>ROUND(I190*H190,2)</f>
        <v>0</v>
      </c>
      <c r="K190" s="178" t="s">
        <v>3</v>
      </c>
      <c r="L190" s="183"/>
      <c r="M190" s="184" t="s">
        <v>3</v>
      </c>
      <c r="N190" s="185" t="s">
        <v>45</v>
      </c>
      <c r="P190" s="154">
        <f>O190*H190</f>
        <v>0</v>
      </c>
      <c r="Q190" s="154">
        <v>0.0108</v>
      </c>
      <c r="R190" s="154">
        <f>Q190*H190</f>
        <v>0.0216</v>
      </c>
      <c r="S190" s="154">
        <v>0</v>
      </c>
      <c r="T190" s="155">
        <f>S190*H190</f>
        <v>0</v>
      </c>
      <c r="AR190" s="156" t="s">
        <v>177</v>
      </c>
      <c r="AT190" s="156" t="s">
        <v>230</v>
      </c>
      <c r="AU190" s="156" t="s">
        <v>83</v>
      </c>
      <c r="AY190" s="16" t="s">
        <v>137</v>
      </c>
      <c r="BE190" s="157">
        <f>IF(N190="základní",J190,0)</f>
        <v>0</v>
      </c>
      <c r="BF190" s="157">
        <f>IF(N190="snížená",J190,0)</f>
        <v>0</v>
      </c>
      <c r="BG190" s="157">
        <f>IF(N190="zákl. přenesená",J190,0)</f>
        <v>0</v>
      </c>
      <c r="BH190" s="157">
        <f>IF(N190="sníž. přenesená",J190,0)</f>
        <v>0</v>
      </c>
      <c r="BI190" s="157">
        <f>IF(N190="nulová",J190,0)</f>
        <v>0</v>
      </c>
      <c r="BJ190" s="16" t="s">
        <v>81</v>
      </c>
      <c r="BK190" s="157">
        <f>ROUND(I190*H190,2)</f>
        <v>0</v>
      </c>
      <c r="BL190" s="16" t="s">
        <v>98</v>
      </c>
      <c r="BM190" s="156" t="s">
        <v>312</v>
      </c>
    </row>
    <row r="191" spans="2:65" s="1" customFormat="1" ht="36" customHeight="1">
      <c r="B191" s="144"/>
      <c r="C191" s="145">
        <v>35</v>
      </c>
      <c r="D191" s="145" t="s">
        <v>139</v>
      </c>
      <c r="E191" s="146" t="s">
        <v>314</v>
      </c>
      <c r="F191" s="147" t="s">
        <v>315</v>
      </c>
      <c r="G191" s="148" t="s">
        <v>263</v>
      </c>
      <c r="H191" s="149">
        <v>1</v>
      </c>
      <c r="I191" s="150"/>
      <c r="J191" s="151">
        <f>ROUND(I191*H191,2)</f>
        <v>0</v>
      </c>
      <c r="K191" s="147" t="s">
        <v>143</v>
      </c>
      <c r="L191" s="31"/>
      <c r="M191" s="152" t="s">
        <v>3</v>
      </c>
      <c r="N191" s="153" t="s">
        <v>45</v>
      </c>
      <c r="P191" s="154">
        <f>O191*H191</f>
        <v>0</v>
      </c>
      <c r="Q191" s="154">
        <v>0.00171</v>
      </c>
      <c r="R191" s="154">
        <f>Q191*H191</f>
        <v>0.00171</v>
      </c>
      <c r="S191" s="154">
        <v>0</v>
      </c>
      <c r="T191" s="155">
        <f>S191*H191</f>
        <v>0</v>
      </c>
      <c r="AR191" s="156" t="s">
        <v>98</v>
      </c>
      <c r="AT191" s="156" t="s">
        <v>139</v>
      </c>
      <c r="AU191" s="156" t="s">
        <v>83</v>
      </c>
      <c r="AY191" s="16" t="s">
        <v>137</v>
      </c>
      <c r="BE191" s="157">
        <f>IF(N191="základní",J191,0)</f>
        <v>0</v>
      </c>
      <c r="BF191" s="157">
        <f>IF(N191="snížená",J191,0)</f>
        <v>0</v>
      </c>
      <c r="BG191" s="157">
        <f>IF(N191="zákl. přenesená",J191,0)</f>
        <v>0</v>
      </c>
      <c r="BH191" s="157">
        <f>IF(N191="sníž. přenesená",J191,0)</f>
        <v>0</v>
      </c>
      <c r="BI191" s="157">
        <f>IF(N191="nulová",J191,0)</f>
        <v>0</v>
      </c>
      <c r="BJ191" s="16" t="s">
        <v>81</v>
      </c>
      <c r="BK191" s="157">
        <f>ROUND(I191*H191,2)</f>
        <v>0</v>
      </c>
      <c r="BL191" s="16" t="s">
        <v>98</v>
      </c>
      <c r="BM191" s="156" t="s">
        <v>316</v>
      </c>
    </row>
    <row r="192" spans="2:47" s="1" customFormat="1" ht="87.75">
      <c r="B192" s="31"/>
      <c r="D192" s="158" t="s">
        <v>145</v>
      </c>
      <c r="F192" s="159" t="s">
        <v>265</v>
      </c>
      <c r="I192" s="92"/>
      <c r="L192" s="31"/>
      <c r="M192" s="160"/>
      <c r="T192" s="52"/>
      <c r="AT192" s="16" t="s">
        <v>145</v>
      </c>
      <c r="AU192" s="16" t="s">
        <v>83</v>
      </c>
    </row>
    <row r="193" spans="2:51" s="12" customFormat="1" ht="12">
      <c r="B193" s="161"/>
      <c r="D193" s="158" t="s">
        <v>147</v>
      </c>
      <c r="E193" s="162" t="s">
        <v>3</v>
      </c>
      <c r="F193" s="163" t="s">
        <v>317</v>
      </c>
      <c r="H193" s="164">
        <v>1</v>
      </c>
      <c r="I193" s="165"/>
      <c r="L193" s="161"/>
      <c r="M193" s="166"/>
      <c r="T193" s="167"/>
      <c r="AT193" s="162" t="s">
        <v>147</v>
      </c>
      <c r="AU193" s="162" t="s">
        <v>83</v>
      </c>
      <c r="AV193" s="12" t="s">
        <v>83</v>
      </c>
      <c r="AW193" s="12" t="s">
        <v>36</v>
      </c>
      <c r="AX193" s="12" t="s">
        <v>81</v>
      </c>
      <c r="AY193" s="162" t="s">
        <v>137</v>
      </c>
    </row>
    <row r="194" spans="2:65" s="1" customFormat="1" ht="24" customHeight="1">
      <c r="B194" s="144"/>
      <c r="C194" s="176">
        <v>36</v>
      </c>
      <c r="D194" s="176" t="s">
        <v>230</v>
      </c>
      <c r="E194" s="177" t="s">
        <v>319</v>
      </c>
      <c r="F194" s="178" t="s">
        <v>320</v>
      </c>
      <c r="G194" s="179" t="s">
        <v>263</v>
      </c>
      <c r="H194" s="180">
        <v>1</v>
      </c>
      <c r="I194" s="181"/>
      <c r="J194" s="182">
        <f>ROUND(I194*H194,2)</f>
        <v>0</v>
      </c>
      <c r="K194" s="178" t="s">
        <v>143</v>
      </c>
      <c r="L194" s="183"/>
      <c r="M194" s="184" t="s">
        <v>3</v>
      </c>
      <c r="N194" s="185" t="s">
        <v>45</v>
      </c>
      <c r="P194" s="154">
        <f>O194*H194</f>
        <v>0</v>
      </c>
      <c r="Q194" s="154">
        <v>0.0197</v>
      </c>
      <c r="R194" s="154">
        <f>Q194*H194</f>
        <v>0.0197</v>
      </c>
      <c r="S194" s="154">
        <v>0</v>
      </c>
      <c r="T194" s="155">
        <f>S194*H194</f>
        <v>0</v>
      </c>
      <c r="AR194" s="156" t="s">
        <v>177</v>
      </c>
      <c r="AT194" s="156" t="s">
        <v>230</v>
      </c>
      <c r="AU194" s="156" t="s">
        <v>83</v>
      </c>
      <c r="AY194" s="16" t="s">
        <v>137</v>
      </c>
      <c r="BE194" s="157">
        <f>IF(N194="základní",J194,0)</f>
        <v>0</v>
      </c>
      <c r="BF194" s="157">
        <f>IF(N194="snížená",J194,0)</f>
        <v>0</v>
      </c>
      <c r="BG194" s="157">
        <f>IF(N194="zákl. přenesená",J194,0)</f>
        <v>0</v>
      </c>
      <c r="BH194" s="157">
        <f>IF(N194="sníž. přenesená",J194,0)</f>
        <v>0</v>
      </c>
      <c r="BI194" s="157">
        <f>IF(N194="nulová",J194,0)</f>
        <v>0</v>
      </c>
      <c r="BJ194" s="16" t="s">
        <v>81</v>
      </c>
      <c r="BK194" s="157">
        <f>ROUND(I194*H194,2)</f>
        <v>0</v>
      </c>
      <c r="BL194" s="16" t="s">
        <v>98</v>
      </c>
      <c r="BM194" s="156" t="s">
        <v>321</v>
      </c>
    </row>
    <row r="195" spans="2:65" s="1" customFormat="1" ht="36" customHeight="1">
      <c r="B195" s="144"/>
      <c r="C195" s="145">
        <v>37</v>
      </c>
      <c r="D195" s="145" t="s">
        <v>139</v>
      </c>
      <c r="E195" s="146" t="s">
        <v>323</v>
      </c>
      <c r="F195" s="147" t="s">
        <v>324</v>
      </c>
      <c r="G195" s="148" t="s">
        <v>173</v>
      </c>
      <c r="H195" s="149">
        <v>349.8</v>
      </c>
      <c r="I195" s="150"/>
      <c r="J195" s="151">
        <f>ROUND(I195*H195,2)</f>
        <v>0</v>
      </c>
      <c r="K195" s="147" t="s">
        <v>143</v>
      </c>
      <c r="L195" s="31"/>
      <c r="M195" s="152" t="s">
        <v>3</v>
      </c>
      <c r="N195" s="153" t="s">
        <v>45</v>
      </c>
      <c r="P195" s="154">
        <f>O195*H195</f>
        <v>0</v>
      </c>
      <c r="Q195" s="154">
        <v>0</v>
      </c>
      <c r="R195" s="154">
        <f>Q195*H195</f>
        <v>0</v>
      </c>
      <c r="S195" s="154">
        <v>0</v>
      </c>
      <c r="T195" s="155">
        <f>S195*H195</f>
        <v>0</v>
      </c>
      <c r="AR195" s="156" t="s">
        <v>98</v>
      </c>
      <c r="AT195" s="156" t="s">
        <v>139</v>
      </c>
      <c r="AU195" s="156" t="s">
        <v>83</v>
      </c>
      <c r="AY195" s="16" t="s">
        <v>137</v>
      </c>
      <c r="BE195" s="157">
        <f>IF(N195="základní",J195,0)</f>
        <v>0</v>
      </c>
      <c r="BF195" s="157">
        <f>IF(N195="snížená",J195,0)</f>
        <v>0</v>
      </c>
      <c r="BG195" s="157">
        <f>IF(N195="zákl. přenesená",J195,0)</f>
        <v>0</v>
      </c>
      <c r="BH195" s="157">
        <f>IF(N195="sníž. přenesená",J195,0)</f>
        <v>0</v>
      </c>
      <c r="BI195" s="157">
        <f>IF(N195="nulová",J195,0)</f>
        <v>0</v>
      </c>
      <c r="BJ195" s="16" t="s">
        <v>81</v>
      </c>
      <c r="BK195" s="157">
        <f>ROUND(I195*H195,2)</f>
        <v>0</v>
      </c>
      <c r="BL195" s="16" t="s">
        <v>98</v>
      </c>
      <c r="BM195" s="156" t="s">
        <v>325</v>
      </c>
    </row>
    <row r="196" spans="2:47" s="1" customFormat="1" ht="87.75">
      <c r="B196" s="31"/>
      <c r="D196" s="158" t="s">
        <v>145</v>
      </c>
      <c r="F196" s="159" t="s">
        <v>326</v>
      </c>
      <c r="I196" s="92"/>
      <c r="L196" s="31"/>
      <c r="M196" s="160"/>
      <c r="T196" s="52"/>
      <c r="AT196" s="16" t="s">
        <v>145</v>
      </c>
      <c r="AU196" s="16" t="s">
        <v>83</v>
      </c>
    </row>
    <row r="197" spans="2:51" s="12" customFormat="1" ht="12">
      <c r="B197" s="161"/>
      <c r="D197" s="158" t="s">
        <v>147</v>
      </c>
      <c r="E197" s="162" t="s">
        <v>3</v>
      </c>
      <c r="F197" s="163" t="s">
        <v>176</v>
      </c>
      <c r="H197" s="164">
        <v>349.8</v>
      </c>
      <c r="I197" s="165"/>
      <c r="L197" s="161"/>
      <c r="M197" s="166"/>
      <c r="T197" s="167"/>
      <c r="AT197" s="162" t="s">
        <v>147</v>
      </c>
      <c r="AU197" s="162" t="s">
        <v>83</v>
      </c>
      <c r="AV197" s="12" t="s">
        <v>83</v>
      </c>
      <c r="AW197" s="12" t="s">
        <v>36</v>
      </c>
      <c r="AX197" s="12" t="s">
        <v>81</v>
      </c>
      <c r="AY197" s="162" t="s">
        <v>137</v>
      </c>
    </row>
    <row r="198" spans="2:65" s="1" customFormat="1" ht="16.5" customHeight="1">
      <c r="B198" s="144"/>
      <c r="C198" s="176">
        <v>38</v>
      </c>
      <c r="D198" s="176" t="s">
        <v>230</v>
      </c>
      <c r="E198" s="177" t="s">
        <v>328</v>
      </c>
      <c r="F198" s="178" t="s">
        <v>329</v>
      </c>
      <c r="G198" s="179" t="s">
        <v>173</v>
      </c>
      <c r="H198" s="180">
        <v>367.29</v>
      </c>
      <c r="I198" s="181"/>
      <c r="J198" s="182">
        <f>ROUND(I198*H198,2)</f>
        <v>0</v>
      </c>
      <c r="K198" s="178" t="s">
        <v>143</v>
      </c>
      <c r="L198" s="183"/>
      <c r="M198" s="184" t="s">
        <v>3</v>
      </c>
      <c r="N198" s="185" t="s">
        <v>45</v>
      </c>
      <c r="P198" s="154">
        <f>O198*H198</f>
        <v>0</v>
      </c>
      <c r="Q198" s="154">
        <v>0.00318</v>
      </c>
      <c r="R198" s="154">
        <f>Q198*H198</f>
        <v>1.1679822000000002</v>
      </c>
      <c r="S198" s="154">
        <v>0</v>
      </c>
      <c r="T198" s="155">
        <f>S198*H198</f>
        <v>0</v>
      </c>
      <c r="AR198" s="156" t="s">
        <v>177</v>
      </c>
      <c r="AT198" s="156" t="s">
        <v>230</v>
      </c>
      <c r="AU198" s="156" t="s">
        <v>83</v>
      </c>
      <c r="AY198" s="16" t="s">
        <v>137</v>
      </c>
      <c r="BE198" s="157">
        <f>IF(N198="základní",J198,0)</f>
        <v>0</v>
      </c>
      <c r="BF198" s="157">
        <f>IF(N198="snížená",J198,0)</f>
        <v>0</v>
      </c>
      <c r="BG198" s="157">
        <f>IF(N198="zákl. přenesená",J198,0)</f>
        <v>0</v>
      </c>
      <c r="BH198" s="157">
        <f>IF(N198="sníž. přenesená",J198,0)</f>
        <v>0</v>
      </c>
      <c r="BI198" s="157">
        <f>IF(N198="nulová",J198,0)</f>
        <v>0</v>
      </c>
      <c r="BJ198" s="16" t="s">
        <v>81</v>
      </c>
      <c r="BK198" s="157">
        <f>ROUND(I198*H198,2)</f>
        <v>0</v>
      </c>
      <c r="BL198" s="16" t="s">
        <v>98</v>
      </c>
      <c r="BM198" s="156" t="s">
        <v>330</v>
      </c>
    </row>
    <row r="199" spans="2:51" s="12" customFormat="1" ht="12">
      <c r="B199" s="161"/>
      <c r="D199" s="158" t="s">
        <v>147</v>
      </c>
      <c r="F199" s="163" t="s">
        <v>331</v>
      </c>
      <c r="H199" s="164">
        <v>367.29</v>
      </c>
      <c r="I199" s="165"/>
      <c r="L199" s="161"/>
      <c r="M199" s="166"/>
      <c r="T199" s="167"/>
      <c r="AT199" s="162" t="s">
        <v>147</v>
      </c>
      <c r="AU199" s="162" t="s">
        <v>83</v>
      </c>
      <c r="AV199" s="12" t="s">
        <v>83</v>
      </c>
      <c r="AW199" s="12" t="s">
        <v>4</v>
      </c>
      <c r="AX199" s="12" t="s">
        <v>81</v>
      </c>
      <c r="AY199" s="162" t="s">
        <v>137</v>
      </c>
    </row>
    <row r="200" spans="2:65" s="1" customFormat="1" ht="16.5" customHeight="1">
      <c r="B200" s="144"/>
      <c r="C200" s="176">
        <v>39</v>
      </c>
      <c r="D200" s="176" t="s">
        <v>230</v>
      </c>
      <c r="E200" s="177" t="s">
        <v>333</v>
      </c>
      <c r="F200" s="178" t="s">
        <v>334</v>
      </c>
      <c r="G200" s="179" t="s">
        <v>263</v>
      </c>
      <c r="H200" s="180">
        <v>10</v>
      </c>
      <c r="I200" s="181"/>
      <c r="J200" s="182">
        <f>ROUND(I200*H200,2)</f>
        <v>0</v>
      </c>
      <c r="K200" s="178" t="s">
        <v>143</v>
      </c>
      <c r="L200" s="183"/>
      <c r="M200" s="184" t="s">
        <v>3</v>
      </c>
      <c r="N200" s="185" t="s">
        <v>45</v>
      </c>
      <c r="P200" s="154">
        <f>O200*H200</f>
        <v>0</v>
      </c>
      <c r="Q200" s="154">
        <v>0.00039</v>
      </c>
      <c r="R200" s="154">
        <f>Q200*H200</f>
        <v>0.0039</v>
      </c>
      <c r="S200" s="154">
        <v>0</v>
      </c>
      <c r="T200" s="155">
        <f>S200*H200</f>
        <v>0</v>
      </c>
      <c r="AR200" s="156" t="s">
        <v>177</v>
      </c>
      <c r="AT200" s="156" t="s">
        <v>230</v>
      </c>
      <c r="AU200" s="156" t="s">
        <v>83</v>
      </c>
      <c r="AY200" s="16" t="s">
        <v>137</v>
      </c>
      <c r="BE200" s="157">
        <f>IF(N200="základní",J200,0)</f>
        <v>0</v>
      </c>
      <c r="BF200" s="157">
        <f>IF(N200="snížená",J200,0)</f>
        <v>0</v>
      </c>
      <c r="BG200" s="157">
        <f>IF(N200="zákl. přenesená",J200,0)</f>
        <v>0</v>
      </c>
      <c r="BH200" s="157">
        <f>IF(N200="sníž. přenesená",J200,0)</f>
        <v>0</v>
      </c>
      <c r="BI200" s="157">
        <f>IF(N200="nulová",J200,0)</f>
        <v>0</v>
      </c>
      <c r="BJ200" s="16" t="s">
        <v>81</v>
      </c>
      <c r="BK200" s="157">
        <f>ROUND(I200*H200,2)</f>
        <v>0</v>
      </c>
      <c r="BL200" s="16" t="s">
        <v>98</v>
      </c>
      <c r="BM200" s="156" t="s">
        <v>335</v>
      </c>
    </row>
    <row r="201" spans="2:51" s="12" customFormat="1" ht="12">
      <c r="B201" s="161"/>
      <c r="D201" s="158" t="s">
        <v>147</v>
      </c>
      <c r="E201" s="162" t="s">
        <v>3</v>
      </c>
      <c r="F201" s="163" t="s">
        <v>336</v>
      </c>
      <c r="H201" s="164">
        <v>10</v>
      </c>
      <c r="I201" s="165"/>
      <c r="L201" s="161"/>
      <c r="M201" s="166"/>
      <c r="T201" s="167"/>
      <c r="AT201" s="162" t="s">
        <v>147</v>
      </c>
      <c r="AU201" s="162" t="s">
        <v>83</v>
      </c>
      <c r="AV201" s="12" t="s">
        <v>83</v>
      </c>
      <c r="AW201" s="12" t="s">
        <v>36</v>
      </c>
      <c r="AX201" s="12" t="s">
        <v>81</v>
      </c>
      <c r="AY201" s="162" t="s">
        <v>137</v>
      </c>
    </row>
    <row r="202" spans="2:65" s="1" customFormat="1" ht="36" customHeight="1">
      <c r="B202" s="144"/>
      <c r="C202" s="145">
        <v>40</v>
      </c>
      <c r="D202" s="145" t="s">
        <v>139</v>
      </c>
      <c r="E202" s="146" t="s">
        <v>338</v>
      </c>
      <c r="F202" s="147" t="s">
        <v>339</v>
      </c>
      <c r="G202" s="148" t="s">
        <v>263</v>
      </c>
      <c r="H202" s="149">
        <v>1</v>
      </c>
      <c r="I202" s="150"/>
      <c r="J202" s="151">
        <f>ROUND(I202*H202,2)</f>
        <v>0</v>
      </c>
      <c r="K202" s="147" t="s">
        <v>143</v>
      </c>
      <c r="L202" s="31"/>
      <c r="M202" s="152" t="s">
        <v>3</v>
      </c>
      <c r="N202" s="153" t="s">
        <v>45</v>
      </c>
      <c r="P202" s="154">
        <f>O202*H202</f>
        <v>0</v>
      </c>
      <c r="Q202" s="154">
        <v>0</v>
      </c>
      <c r="R202" s="154">
        <f>Q202*H202</f>
        <v>0</v>
      </c>
      <c r="S202" s="154">
        <v>0</v>
      </c>
      <c r="T202" s="155">
        <f>S202*H202</f>
        <v>0</v>
      </c>
      <c r="AR202" s="156" t="s">
        <v>98</v>
      </c>
      <c r="AT202" s="156" t="s">
        <v>139</v>
      </c>
      <c r="AU202" s="156" t="s">
        <v>83</v>
      </c>
      <c r="AY202" s="16" t="s">
        <v>137</v>
      </c>
      <c r="BE202" s="157">
        <f>IF(N202="základní",J202,0)</f>
        <v>0</v>
      </c>
      <c r="BF202" s="157">
        <f>IF(N202="snížená",J202,0)</f>
        <v>0</v>
      </c>
      <c r="BG202" s="157">
        <f>IF(N202="zákl. přenesená",J202,0)</f>
        <v>0</v>
      </c>
      <c r="BH202" s="157">
        <f>IF(N202="sníž. přenesená",J202,0)</f>
        <v>0</v>
      </c>
      <c r="BI202" s="157">
        <f>IF(N202="nulová",J202,0)</f>
        <v>0</v>
      </c>
      <c r="BJ202" s="16" t="s">
        <v>81</v>
      </c>
      <c r="BK202" s="157">
        <f>ROUND(I202*H202,2)</f>
        <v>0</v>
      </c>
      <c r="BL202" s="16" t="s">
        <v>98</v>
      </c>
      <c r="BM202" s="156" t="s">
        <v>340</v>
      </c>
    </row>
    <row r="203" spans="2:47" s="1" customFormat="1" ht="39">
      <c r="B203" s="31"/>
      <c r="D203" s="158" t="s">
        <v>145</v>
      </c>
      <c r="F203" s="159" t="s">
        <v>341</v>
      </c>
      <c r="I203" s="92"/>
      <c r="L203" s="31"/>
      <c r="M203" s="160"/>
      <c r="T203" s="52"/>
      <c r="AT203" s="16" t="s">
        <v>145</v>
      </c>
      <c r="AU203" s="16" t="s">
        <v>83</v>
      </c>
    </row>
    <row r="204" spans="2:51" s="12" customFormat="1" ht="12">
      <c r="B204" s="161"/>
      <c r="D204" s="158" t="s">
        <v>147</v>
      </c>
      <c r="E204" s="162" t="s">
        <v>3</v>
      </c>
      <c r="F204" s="163" t="s">
        <v>317</v>
      </c>
      <c r="H204" s="164">
        <v>1</v>
      </c>
      <c r="I204" s="165"/>
      <c r="L204" s="161"/>
      <c r="M204" s="166"/>
      <c r="T204" s="167"/>
      <c r="AT204" s="162" t="s">
        <v>147</v>
      </c>
      <c r="AU204" s="162" t="s">
        <v>83</v>
      </c>
      <c r="AV204" s="12" t="s">
        <v>83</v>
      </c>
      <c r="AW204" s="12" t="s">
        <v>36</v>
      </c>
      <c r="AX204" s="12" t="s">
        <v>81</v>
      </c>
      <c r="AY204" s="162" t="s">
        <v>137</v>
      </c>
    </row>
    <row r="205" spans="2:65" s="1" customFormat="1" ht="16.5" customHeight="1">
      <c r="B205" s="144"/>
      <c r="C205" s="176">
        <v>41</v>
      </c>
      <c r="D205" s="176" t="s">
        <v>230</v>
      </c>
      <c r="E205" s="177" t="s">
        <v>343</v>
      </c>
      <c r="F205" s="178" t="s">
        <v>344</v>
      </c>
      <c r="G205" s="179" t="s">
        <v>263</v>
      </c>
      <c r="H205" s="180">
        <v>1</v>
      </c>
      <c r="I205" s="181"/>
      <c r="J205" s="182">
        <f>ROUND(I205*H205,2)</f>
        <v>0</v>
      </c>
      <c r="K205" s="178" t="s">
        <v>143</v>
      </c>
      <c r="L205" s="183"/>
      <c r="M205" s="184" t="s">
        <v>3</v>
      </c>
      <c r="N205" s="185" t="s">
        <v>45</v>
      </c>
      <c r="P205" s="154">
        <f>O205*H205</f>
        <v>0</v>
      </c>
      <c r="Q205" s="154">
        <v>0.00056</v>
      </c>
      <c r="R205" s="154">
        <f>Q205*H205</f>
        <v>0.00056</v>
      </c>
      <c r="S205" s="154">
        <v>0</v>
      </c>
      <c r="T205" s="155">
        <f>S205*H205</f>
        <v>0</v>
      </c>
      <c r="AR205" s="156" t="s">
        <v>177</v>
      </c>
      <c r="AT205" s="156" t="s">
        <v>230</v>
      </c>
      <c r="AU205" s="156" t="s">
        <v>83</v>
      </c>
      <c r="AY205" s="16" t="s">
        <v>137</v>
      </c>
      <c r="BE205" s="157">
        <f>IF(N205="základní",J205,0)</f>
        <v>0</v>
      </c>
      <c r="BF205" s="157">
        <f>IF(N205="snížená",J205,0)</f>
        <v>0</v>
      </c>
      <c r="BG205" s="157">
        <f>IF(N205="zákl. přenesená",J205,0)</f>
        <v>0</v>
      </c>
      <c r="BH205" s="157">
        <f>IF(N205="sníž. přenesená",J205,0)</f>
        <v>0</v>
      </c>
      <c r="BI205" s="157">
        <f>IF(N205="nulová",J205,0)</f>
        <v>0</v>
      </c>
      <c r="BJ205" s="16" t="s">
        <v>81</v>
      </c>
      <c r="BK205" s="157">
        <f>ROUND(I205*H205,2)</f>
        <v>0</v>
      </c>
      <c r="BL205" s="16" t="s">
        <v>98</v>
      </c>
      <c r="BM205" s="156" t="s">
        <v>345</v>
      </c>
    </row>
    <row r="206" spans="2:65" s="1" customFormat="1" ht="48" customHeight="1">
      <c r="B206" s="144"/>
      <c r="C206" s="145">
        <v>42</v>
      </c>
      <c r="D206" s="145" t="s">
        <v>139</v>
      </c>
      <c r="E206" s="146" t="s">
        <v>347</v>
      </c>
      <c r="F206" s="147" t="s">
        <v>348</v>
      </c>
      <c r="G206" s="148" t="s">
        <v>263</v>
      </c>
      <c r="H206" s="149">
        <v>6</v>
      </c>
      <c r="I206" s="150"/>
      <c r="J206" s="151">
        <f>ROUND(I206*H206,2)</f>
        <v>0</v>
      </c>
      <c r="K206" s="147" t="s">
        <v>143</v>
      </c>
      <c r="L206" s="31"/>
      <c r="M206" s="152" t="s">
        <v>3</v>
      </c>
      <c r="N206" s="153" t="s">
        <v>45</v>
      </c>
      <c r="P206" s="154">
        <f>O206*H206</f>
        <v>0</v>
      </c>
      <c r="Q206" s="154">
        <v>0.00162</v>
      </c>
      <c r="R206" s="154">
        <f>Q206*H206</f>
        <v>0.00972</v>
      </c>
      <c r="S206" s="154">
        <v>0</v>
      </c>
      <c r="T206" s="155">
        <f>S206*H206</f>
        <v>0</v>
      </c>
      <c r="AR206" s="156" t="s">
        <v>98</v>
      </c>
      <c r="AT206" s="156" t="s">
        <v>139</v>
      </c>
      <c r="AU206" s="156" t="s">
        <v>83</v>
      </c>
      <c r="AY206" s="16" t="s">
        <v>137</v>
      </c>
      <c r="BE206" s="157">
        <f>IF(N206="základní",J206,0)</f>
        <v>0</v>
      </c>
      <c r="BF206" s="157">
        <f>IF(N206="snížená",J206,0)</f>
        <v>0</v>
      </c>
      <c r="BG206" s="157">
        <f>IF(N206="zákl. přenesená",J206,0)</f>
        <v>0</v>
      </c>
      <c r="BH206" s="157">
        <f>IF(N206="sníž. přenesená",J206,0)</f>
        <v>0</v>
      </c>
      <c r="BI206" s="157">
        <f>IF(N206="nulová",J206,0)</f>
        <v>0</v>
      </c>
      <c r="BJ206" s="16" t="s">
        <v>81</v>
      </c>
      <c r="BK206" s="157">
        <f>ROUND(I206*H206,2)</f>
        <v>0</v>
      </c>
      <c r="BL206" s="16" t="s">
        <v>98</v>
      </c>
      <c r="BM206" s="156" t="s">
        <v>349</v>
      </c>
    </row>
    <row r="207" spans="2:47" s="1" customFormat="1" ht="302.25">
      <c r="B207" s="31"/>
      <c r="D207" s="158" t="s">
        <v>145</v>
      </c>
      <c r="F207" s="159" t="s">
        <v>350</v>
      </c>
      <c r="I207" s="92"/>
      <c r="L207" s="31"/>
      <c r="M207" s="160"/>
      <c r="T207" s="52"/>
      <c r="AT207" s="16" t="s">
        <v>145</v>
      </c>
      <c r="AU207" s="16" t="s">
        <v>83</v>
      </c>
    </row>
    <row r="208" spans="2:51" s="12" customFormat="1" ht="12">
      <c r="B208" s="161"/>
      <c r="D208" s="158" t="s">
        <v>147</v>
      </c>
      <c r="E208" s="162" t="s">
        <v>3</v>
      </c>
      <c r="F208" s="163" t="s">
        <v>351</v>
      </c>
      <c r="H208" s="164">
        <v>6</v>
      </c>
      <c r="I208" s="165"/>
      <c r="L208" s="161"/>
      <c r="M208" s="166"/>
      <c r="T208" s="167"/>
      <c r="AT208" s="162" t="s">
        <v>147</v>
      </c>
      <c r="AU208" s="162" t="s">
        <v>83</v>
      </c>
      <c r="AV208" s="12" t="s">
        <v>83</v>
      </c>
      <c r="AW208" s="12" t="s">
        <v>36</v>
      </c>
      <c r="AX208" s="12" t="s">
        <v>81</v>
      </c>
      <c r="AY208" s="162" t="s">
        <v>137</v>
      </c>
    </row>
    <row r="209" spans="2:65" s="1" customFormat="1" ht="16.5" customHeight="1">
      <c r="B209" s="144"/>
      <c r="C209" s="176">
        <v>43</v>
      </c>
      <c r="D209" s="176" t="s">
        <v>230</v>
      </c>
      <c r="E209" s="177" t="s">
        <v>353</v>
      </c>
      <c r="F209" s="178" t="s">
        <v>354</v>
      </c>
      <c r="G209" s="179" t="s">
        <v>263</v>
      </c>
      <c r="H209" s="180">
        <v>6</v>
      </c>
      <c r="I209" s="181"/>
      <c r="J209" s="182">
        <f>ROUND(I209*H209,2)</f>
        <v>0</v>
      </c>
      <c r="K209" s="178" t="s">
        <v>143</v>
      </c>
      <c r="L209" s="183"/>
      <c r="M209" s="184" t="s">
        <v>3</v>
      </c>
      <c r="N209" s="185" t="s">
        <v>45</v>
      </c>
      <c r="P209" s="154">
        <f>O209*H209</f>
        <v>0</v>
      </c>
      <c r="Q209" s="154">
        <v>0.01847</v>
      </c>
      <c r="R209" s="154">
        <f>Q209*H209</f>
        <v>0.11082</v>
      </c>
      <c r="S209" s="154">
        <v>0</v>
      </c>
      <c r="T209" s="155">
        <f>S209*H209</f>
        <v>0</v>
      </c>
      <c r="AR209" s="156" t="s">
        <v>177</v>
      </c>
      <c r="AT209" s="156" t="s">
        <v>230</v>
      </c>
      <c r="AU209" s="156" t="s">
        <v>83</v>
      </c>
      <c r="AY209" s="16" t="s">
        <v>137</v>
      </c>
      <c r="BE209" s="157">
        <f>IF(N209="základní",J209,0)</f>
        <v>0</v>
      </c>
      <c r="BF209" s="157">
        <f>IF(N209="snížená",J209,0)</f>
        <v>0</v>
      </c>
      <c r="BG209" s="157">
        <f>IF(N209="zákl. přenesená",J209,0)</f>
        <v>0</v>
      </c>
      <c r="BH209" s="157">
        <f>IF(N209="sníž. přenesená",J209,0)</f>
        <v>0</v>
      </c>
      <c r="BI209" s="157">
        <f>IF(N209="nulová",J209,0)</f>
        <v>0</v>
      </c>
      <c r="BJ209" s="16" t="s">
        <v>81</v>
      </c>
      <c r="BK209" s="157">
        <f>ROUND(I209*H209,2)</f>
        <v>0</v>
      </c>
      <c r="BL209" s="16" t="s">
        <v>98</v>
      </c>
      <c r="BM209" s="156" t="s">
        <v>355</v>
      </c>
    </row>
    <row r="210" spans="2:65" s="1" customFormat="1" ht="24" customHeight="1">
      <c r="B210" s="144"/>
      <c r="C210" s="145">
        <v>44</v>
      </c>
      <c r="D210" s="145" t="s">
        <v>139</v>
      </c>
      <c r="E210" s="146" t="s">
        <v>357</v>
      </c>
      <c r="F210" s="147" t="s">
        <v>358</v>
      </c>
      <c r="G210" s="148" t="s">
        <v>263</v>
      </c>
      <c r="H210" s="149">
        <v>2</v>
      </c>
      <c r="I210" s="150"/>
      <c r="J210" s="151">
        <f>ROUND(I210*H210,2)</f>
        <v>0</v>
      </c>
      <c r="K210" s="147" t="s">
        <v>143</v>
      </c>
      <c r="L210" s="31"/>
      <c r="M210" s="152" t="s">
        <v>3</v>
      </c>
      <c r="N210" s="153" t="s">
        <v>45</v>
      </c>
      <c r="P210" s="154">
        <f>O210*H210</f>
        <v>0</v>
      </c>
      <c r="Q210" s="154">
        <v>0.00034</v>
      </c>
      <c r="R210" s="154">
        <f>Q210*H210</f>
        <v>0.00068</v>
      </c>
      <c r="S210" s="154">
        <v>0</v>
      </c>
      <c r="T210" s="155">
        <f>S210*H210</f>
        <v>0</v>
      </c>
      <c r="AR210" s="156" t="s">
        <v>98</v>
      </c>
      <c r="AT210" s="156" t="s">
        <v>139</v>
      </c>
      <c r="AU210" s="156" t="s">
        <v>83</v>
      </c>
      <c r="AY210" s="16" t="s">
        <v>137</v>
      </c>
      <c r="BE210" s="157">
        <f>IF(N210="základní",J210,0)</f>
        <v>0</v>
      </c>
      <c r="BF210" s="157">
        <f>IF(N210="snížená",J210,0)</f>
        <v>0</v>
      </c>
      <c r="BG210" s="157">
        <f>IF(N210="zákl. přenesená",J210,0)</f>
        <v>0</v>
      </c>
      <c r="BH210" s="157">
        <f>IF(N210="sníž. přenesená",J210,0)</f>
        <v>0</v>
      </c>
      <c r="BI210" s="157">
        <f>IF(N210="nulová",J210,0)</f>
        <v>0</v>
      </c>
      <c r="BJ210" s="16" t="s">
        <v>81</v>
      </c>
      <c r="BK210" s="157">
        <f>ROUND(I210*H210,2)</f>
        <v>0</v>
      </c>
      <c r="BL210" s="16" t="s">
        <v>98</v>
      </c>
      <c r="BM210" s="156" t="s">
        <v>359</v>
      </c>
    </row>
    <row r="211" spans="2:47" s="1" customFormat="1" ht="302.25">
      <c r="B211" s="31"/>
      <c r="D211" s="158" t="s">
        <v>145</v>
      </c>
      <c r="F211" s="159" t="s">
        <v>350</v>
      </c>
      <c r="I211" s="92"/>
      <c r="L211" s="31"/>
      <c r="M211" s="160"/>
      <c r="T211" s="52"/>
      <c r="AT211" s="16" t="s">
        <v>145</v>
      </c>
      <c r="AU211" s="16" t="s">
        <v>83</v>
      </c>
    </row>
    <row r="212" spans="2:51" s="12" customFormat="1" ht="12">
      <c r="B212" s="161"/>
      <c r="D212" s="158" t="s">
        <v>147</v>
      </c>
      <c r="E212" s="162" t="s">
        <v>3</v>
      </c>
      <c r="F212" s="163" t="s">
        <v>360</v>
      </c>
      <c r="H212" s="164">
        <v>2</v>
      </c>
      <c r="I212" s="165"/>
      <c r="L212" s="161"/>
      <c r="M212" s="166"/>
      <c r="T212" s="167"/>
      <c r="AT212" s="162" t="s">
        <v>147</v>
      </c>
      <c r="AU212" s="162" t="s">
        <v>83</v>
      </c>
      <c r="AV212" s="12" t="s">
        <v>83</v>
      </c>
      <c r="AW212" s="12" t="s">
        <v>36</v>
      </c>
      <c r="AX212" s="12" t="s">
        <v>81</v>
      </c>
      <c r="AY212" s="162" t="s">
        <v>137</v>
      </c>
    </row>
    <row r="213" spans="2:65" s="1" customFormat="1" ht="24" customHeight="1">
      <c r="B213" s="144"/>
      <c r="C213" s="176">
        <v>45</v>
      </c>
      <c r="D213" s="176" t="s">
        <v>230</v>
      </c>
      <c r="E213" s="177" t="s">
        <v>362</v>
      </c>
      <c r="F213" s="178" t="s">
        <v>363</v>
      </c>
      <c r="G213" s="179" t="s">
        <v>263</v>
      </c>
      <c r="H213" s="180">
        <v>2</v>
      </c>
      <c r="I213" s="181"/>
      <c r="J213" s="182">
        <f>ROUND(I213*H213,2)</f>
        <v>0</v>
      </c>
      <c r="K213" s="178" t="s">
        <v>143</v>
      </c>
      <c r="L213" s="183"/>
      <c r="M213" s="184" t="s">
        <v>3</v>
      </c>
      <c r="N213" s="185" t="s">
        <v>45</v>
      </c>
      <c r="P213" s="154">
        <f>O213*H213</f>
        <v>0</v>
      </c>
      <c r="Q213" s="154">
        <v>0.0375</v>
      </c>
      <c r="R213" s="154">
        <f>Q213*H213</f>
        <v>0.075</v>
      </c>
      <c r="S213" s="154">
        <v>0</v>
      </c>
      <c r="T213" s="155">
        <f>S213*H213</f>
        <v>0</v>
      </c>
      <c r="AR213" s="156" t="s">
        <v>177</v>
      </c>
      <c r="AT213" s="156" t="s">
        <v>230</v>
      </c>
      <c r="AU213" s="156" t="s">
        <v>83</v>
      </c>
      <c r="AY213" s="16" t="s">
        <v>137</v>
      </c>
      <c r="BE213" s="157">
        <f>IF(N213="základní",J213,0)</f>
        <v>0</v>
      </c>
      <c r="BF213" s="157">
        <f>IF(N213="snížená",J213,0)</f>
        <v>0</v>
      </c>
      <c r="BG213" s="157">
        <f>IF(N213="zákl. přenesená",J213,0)</f>
        <v>0</v>
      </c>
      <c r="BH213" s="157">
        <f>IF(N213="sníž. přenesená",J213,0)</f>
        <v>0</v>
      </c>
      <c r="BI213" s="157">
        <f>IF(N213="nulová",J213,0)</f>
        <v>0</v>
      </c>
      <c r="BJ213" s="16" t="s">
        <v>81</v>
      </c>
      <c r="BK213" s="157">
        <f>ROUND(I213*H213,2)</f>
        <v>0</v>
      </c>
      <c r="BL213" s="16" t="s">
        <v>98</v>
      </c>
      <c r="BM213" s="156" t="s">
        <v>364</v>
      </c>
    </row>
    <row r="214" spans="2:65" s="1" customFormat="1" ht="48" customHeight="1">
      <c r="B214" s="144"/>
      <c r="C214" s="145">
        <v>46</v>
      </c>
      <c r="D214" s="145" t="s">
        <v>139</v>
      </c>
      <c r="E214" s="146" t="s">
        <v>366</v>
      </c>
      <c r="F214" s="147" t="s">
        <v>367</v>
      </c>
      <c r="G214" s="148" t="s">
        <v>263</v>
      </c>
      <c r="H214" s="149">
        <v>2</v>
      </c>
      <c r="I214" s="150"/>
      <c r="J214" s="151">
        <f>ROUND(I214*H214,2)</f>
        <v>0</v>
      </c>
      <c r="K214" s="147" t="s">
        <v>143</v>
      </c>
      <c r="L214" s="31"/>
      <c r="M214" s="152" t="s">
        <v>3</v>
      </c>
      <c r="N214" s="153" t="s">
        <v>45</v>
      </c>
      <c r="P214" s="154">
        <f>O214*H214</f>
        <v>0</v>
      </c>
      <c r="Q214" s="154">
        <v>0.00165</v>
      </c>
      <c r="R214" s="154">
        <f>Q214*H214</f>
        <v>0.0033</v>
      </c>
      <c r="S214" s="154">
        <v>0</v>
      </c>
      <c r="T214" s="155">
        <f>S214*H214</f>
        <v>0</v>
      </c>
      <c r="AR214" s="156" t="s">
        <v>98</v>
      </c>
      <c r="AT214" s="156" t="s">
        <v>139</v>
      </c>
      <c r="AU214" s="156" t="s">
        <v>83</v>
      </c>
      <c r="AY214" s="16" t="s">
        <v>137</v>
      </c>
      <c r="BE214" s="157">
        <f>IF(N214="základní",J214,0)</f>
        <v>0</v>
      </c>
      <c r="BF214" s="157">
        <f>IF(N214="snížená",J214,0)</f>
        <v>0</v>
      </c>
      <c r="BG214" s="157">
        <f>IF(N214="zákl. přenesená",J214,0)</f>
        <v>0</v>
      </c>
      <c r="BH214" s="157">
        <f>IF(N214="sníž. přenesená",J214,0)</f>
        <v>0</v>
      </c>
      <c r="BI214" s="157">
        <f>IF(N214="nulová",J214,0)</f>
        <v>0</v>
      </c>
      <c r="BJ214" s="16" t="s">
        <v>81</v>
      </c>
      <c r="BK214" s="157">
        <f>ROUND(I214*H214,2)</f>
        <v>0</v>
      </c>
      <c r="BL214" s="16" t="s">
        <v>98</v>
      </c>
      <c r="BM214" s="156" t="s">
        <v>368</v>
      </c>
    </row>
    <row r="215" spans="2:47" s="1" customFormat="1" ht="302.25">
      <c r="B215" s="31"/>
      <c r="D215" s="158" t="s">
        <v>145</v>
      </c>
      <c r="F215" s="159" t="s">
        <v>350</v>
      </c>
      <c r="I215" s="92"/>
      <c r="L215" s="31"/>
      <c r="M215" s="160"/>
      <c r="T215" s="52"/>
      <c r="AT215" s="16" t="s">
        <v>145</v>
      </c>
      <c r="AU215" s="16" t="s">
        <v>83</v>
      </c>
    </row>
    <row r="216" spans="2:51" s="12" customFormat="1" ht="12">
      <c r="B216" s="161"/>
      <c r="D216" s="158" t="s">
        <v>147</v>
      </c>
      <c r="E216" s="162" t="s">
        <v>3</v>
      </c>
      <c r="F216" s="163" t="s">
        <v>360</v>
      </c>
      <c r="H216" s="164">
        <v>2</v>
      </c>
      <c r="I216" s="165"/>
      <c r="L216" s="161"/>
      <c r="M216" s="166"/>
      <c r="T216" s="167"/>
      <c r="AT216" s="162" t="s">
        <v>147</v>
      </c>
      <c r="AU216" s="162" t="s">
        <v>83</v>
      </c>
      <c r="AV216" s="12" t="s">
        <v>83</v>
      </c>
      <c r="AW216" s="12" t="s">
        <v>36</v>
      </c>
      <c r="AX216" s="12" t="s">
        <v>81</v>
      </c>
      <c r="AY216" s="162" t="s">
        <v>137</v>
      </c>
    </row>
    <row r="217" spans="2:65" s="1" customFormat="1" ht="16.5" customHeight="1">
      <c r="B217" s="144"/>
      <c r="C217" s="176">
        <v>47</v>
      </c>
      <c r="D217" s="176" t="s">
        <v>230</v>
      </c>
      <c r="E217" s="177" t="s">
        <v>370</v>
      </c>
      <c r="F217" s="178" t="s">
        <v>371</v>
      </c>
      <c r="G217" s="179" t="s">
        <v>263</v>
      </c>
      <c r="H217" s="180">
        <v>2</v>
      </c>
      <c r="I217" s="181"/>
      <c r="J217" s="182">
        <f>ROUND(I217*H217,2)</f>
        <v>0</v>
      </c>
      <c r="K217" s="178" t="s">
        <v>143</v>
      </c>
      <c r="L217" s="183"/>
      <c r="M217" s="184" t="s">
        <v>3</v>
      </c>
      <c r="N217" s="185" t="s">
        <v>45</v>
      </c>
      <c r="P217" s="154">
        <f>O217*H217</f>
        <v>0</v>
      </c>
      <c r="Q217" s="154">
        <v>0.0245</v>
      </c>
      <c r="R217" s="154">
        <f>Q217*H217</f>
        <v>0.049</v>
      </c>
      <c r="S217" s="154">
        <v>0</v>
      </c>
      <c r="T217" s="155">
        <f>S217*H217</f>
        <v>0</v>
      </c>
      <c r="AR217" s="156" t="s">
        <v>177</v>
      </c>
      <c r="AT217" s="156" t="s">
        <v>230</v>
      </c>
      <c r="AU217" s="156" t="s">
        <v>83</v>
      </c>
      <c r="AY217" s="16" t="s">
        <v>137</v>
      </c>
      <c r="BE217" s="157">
        <f>IF(N217="základní",J217,0)</f>
        <v>0</v>
      </c>
      <c r="BF217" s="157">
        <f>IF(N217="snížená",J217,0)</f>
        <v>0</v>
      </c>
      <c r="BG217" s="157">
        <f>IF(N217="zákl. přenesená",J217,0)</f>
        <v>0</v>
      </c>
      <c r="BH217" s="157">
        <f>IF(N217="sníž. přenesená",J217,0)</f>
        <v>0</v>
      </c>
      <c r="BI217" s="157">
        <f>IF(N217="nulová",J217,0)</f>
        <v>0</v>
      </c>
      <c r="BJ217" s="16" t="s">
        <v>81</v>
      </c>
      <c r="BK217" s="157">
        <f>ROUND(I217*H217,2)</f>
        <v>0</v>
      </c>
      <c r="BL217" s="16" t="s">
        <v>98</v>
      </c>
      <c r="BM217" s="156" t="s">
        <v>372</v>
      </c>
    </row>
    <row r="218" spans="2:65" s="1" customFormat="1" ht="24" customHeight="1">
      <c r="B218" s="144"/>
      <c r="C218" s="176">
        <v>48</v>
      </c>
      <c r="D218" s="176" t="s">
        <v>230</v>
      </c>
      <c r="E218" s="177" t="s">
        <v>374</v>
      </c>
      <c r="F218" s="178" t="s">
        <v>375</v>
      </c>
      <c r="G218" s="179" t="s">
        <v>263</v>
      </c>
      <c r="H218" s="180">
        <v>8</v>
      </c>
      <c r="I218" s="181"/>
      <c r="J218" s="182">
        <f>ROUND(I218*H218,2)</f>
        <v>0</v>
      </c>
      <c r="K218" s="178" t="s">
        <v>3</v>
      </c>
      <c r="L218" s="183"/>
      <c r="M218" s="184" t="s">
        <v>3</v>
      </c>
      <c r="N218" s="185" t="s">
        <v>45</v>
      </c>
      <c r="P218" s="154">
        <f>O218*H218</f>
        <v>0</v>
      </c>
      <c r="Q218" s="154">
        <v>0.0073</v>
      </c>
      <c r="R218" s="154">
        <f>Q218*H218</f>
        <v>0.0584</v>
      </c>
      <c r="S218" s="154">
        <v>0</v>
      </c>
      <c r="T218" s="155">
        <f>S218*H218</f>
        <v>0</v>
      </c>
      <c r="AR218" s="156" t="s">
        <v>177</v>
      </c>
      <c r="AT218" s="156" t="s">
        <v>230</v>
      </c>
      <c r="AU218" s="156" t="s">
        <v>83</v>
      </c>
      <c r="AY218" s="16" t="s">
        <v>137</v>
      </c>
      <c r="BE218" s="157">
        <f>IF(N218="základní",J218,0)</f>
        <v>0</v>
      </c>
      <c r="BF218" s="157">
        <f>IF(N218="snížená",J218,0)</f>
        <v>0</v>
      </c>
      <c r="BG218" s="157">
        <f>IF(N218="zákl. přenesená",J218,0)</f>
        <v>0</v>
      </c>
      <c r="BH218" s="157">
        <f>IF(N218="sníž. přenesená",J218,0)</f>
        <v>0</v>
      </c>
      <c r="BI218" s="157">
        <f>IF(N218="nulová",J218,0)</f>
        <v>0</v>
      </c>
      <c r="BJ218" s="16" t="s">
        <v>81</v>
      </c>
      <c r="BK218" s="157">
        <f>ROUND(I218*H218,2)</f>
        <v>0</v>
      </c>
      <c r="BL218" s="16" t="s">
        <v>98</v>
      </c>
      <c r="BM218" s="156" t="s">
        <v>376</v>
      </c>
    </row>
    <row r="219" spans="2:65" s="1" customFormat="1" ht="16.5" customHeight="1">
      <c r="B219" s="144"/>
      <c r="C219" s="145">
        <v>49</v>
      </c>
      <c r="D219" s="145" t="s">
        <v>139</v>
      </c>
      <c r="E219" s="146" t="s">
        <v>378</v>
      </c>
      <c r="F219" s="147" t="s">
        <v>379</v>
      </c>
      <c r="G219" s="148" t="s">
        <v>173</v>
      </c>
      <c r="H219" s="149">
        <v>349.8</v>
      </c>
      <c r="I219" s="150"/>
      <c r="J219" s="151">
        <f>ROUND(I219*H219,2)</f>
        <v>0</v>
      </c>
      <c r="K219" s="147" t="s">
        <v>143</v>
      </c>
      <c r="L219" s="31"/>
      <c r="M219" s="152" t="s">
        <v>3</v>
      </c>
      <c r="N219" s="153" t="s">
        <v>45</v>
      </c>
      <c r="P219" s="154">
        <f>O219*H219</f>
        <v>0</v>
      </c>
      <c r="Q219" s="154">
        <v>0</v>
      </c>
      <c r="R219" s="154">
        <f>Q219*H219</f>
        <v>0</v>
      </c>
      <c r="S219" s="154">
        <v>0</v>
      </c>
      <c r="T219" s="155">
        <f>S219*H219</f>
        <v>0</v>
      </c>
      <c r="AR219" s="156" t="s">
        <v>98</v>
      </c>
      <c r="AT219" s="156" t="s">
        <v>139</v>
      </c>
      <c r="AU219" s="156" t="s">
        <v>83</v>
      </c>
      <c r="AY219" s="16" t="s">
        <v>137</v>
      </c>
      <c r="BE219" s="157">
        <f>IF(N219="základní",J219,0)</f>
        <v>0</v>
      </c>
      <c r="BF219" s="157">
        <f>IF(N219="snížená",J219,0)</f>
        <v>0</v>
      </c>
      <c r="BG219" s="157">
        <f>IF(N219="zákl. přenesená",J219,0)</f>
        <v>0</v>
      </c>
      <c r="BH219" s="157">
        <f>IF(N219="sníž. přenesená",J219,0)</f>
        <v>0</v>
      </c>
      <c r="BI219" s="157">
        <f>IF(N219="nulová",J219,0)</f>
        <v>0</v>
      </c>
      <c r="BJ219" s="16" t="s">
        <v>81</v>
      </c>
      <c r="BK219" s="157">
        <f>ROUND(I219*H219,2)</f>
        <v>0</v>
      </c>
      <c r="BL219" s="16" t="s">
        <v>98</v>
      </c>
      <c r="BM219" s="156" t="s">
        <v>380</v>
      </c>
    </row>
    <row r="220" spans="2:47" s="1" customFormat="1" ht="126.75">
      <c r="B220" s="31"/>
      <c r="D220" s="158" t="s">
        <v>145</v>
      </c>
      <c r="F220" s="159" t="s">
        <v>381</v>
      </c>
      <c r="I220" s="92"/>
      <c r="L220" s="31"/>
      <c r="M220" s="160"/>
      <c r="T220" s="52"/>
      <c r="AT220" s="16" t="s">
        <v>145</v>
      </c>
      <c r="AU220" s="16" t="s">
        <v>83</v>
      </c>
    </row>
    <row r="221" spans="2:51" s="12" customFormat="1" ht="12">
      <c r="B221" s="161"/>
      <c r="D221" s="158" t="s">
        <v>147</v>
      </c>
      <c r="E221" s="162" t="s">
        <v>3</v>
      </c>
      <c r="F221" s="163" t="s">
        <v>176</v>
      </c>
      <c r="H221" s="164">
        <v>349.8</v>
      </c>
      <c r="I221" s="165"/>
      <c r="L221" s="161"/>
      <c r="M221" s="166"/>
      <c r="T221" s="167"/>
      <c r="AT221" s="162" t="s">
        <v>147</v>
      </c>
      <c r="AU221" s="162" t="s">
        <v>83</v>
      </c>
      <c r="AV221" s="12" t="s">
        <v>83</v>
      </c>
      <c r="AW221" s="12" t="s">
        <v>36</v>
      </c>
      <c r="AX221" s="12" t="s">
        <v>81</v>
      </c>
      <c r="AY221" s="162" t="s">
        <v>137</v>
      </c>
    </row>
    <row r="222" spans="2:65" s="1" customFormat="1" ht="24" customHeight="1">
      <c r="B222" s="144"/>
      <c r="C222" s="145">
        <v>50</v>
      </c>
      <c r="D222" s="145" t="s">
        <v>139</v>
      </c>
      <c r="E222" s="146" t="s">
        <v>383</v>
      </c>
      <c r="F222" s="147" t="s">
        <v>384</v>
      </c>
      <c r="G222" s="148" t="s">
        <v>173</v>
      </c>
      <c r="H222" s="149">
        <v>349.8</v>
      </c>
      <c r="I222" s="150"/>
      <c r="J222" s="151">
        <f>ROUND(I222*H222,2)</f>
        <v>0</v>
      </c>
      <c r="K222" s="147" t="s">
        <v>143</v>
      </c>
      <c r="L222" s="31"/>
      <c r="M222" s="152" t="s">
        <v>3</v>
      </c>
      <c r="N222" s="153" t="s">
        <v>45</v>
      </c>
      <c r="P222" s="154">
        <f>O222*H222</f>
        <v>0</v>
      </c>
      <c r="Q222" s="154">
        <v>0</v>
      </c>
      <c r="R222" s="154">
        <f>Q222*H222</f>
        <v>0</v>
      </c>
      <c r="S222" s="154">
        <v>0</v>
      </c>
      <c r="T222" s="155">
        <f>S222*H222</f>
        <v>0</v>
      </c>
      <c r="AR222" s="156" t="s">
        <v>98</v>
      </c>
      <c r="AT222" s="156" t="s">
        <v>139</v>
      </c>
      <c r="AU222" s="156" t="s">
        <v>83</v>
      </c>
      <c r="AY222" s="16" t="s">
        <v>137</v>
      </c>
      <c r="BE222" s="157">
        <f>IF(N222="základní",J222,0)</f>
        <v>0</v>
      </c>
      <c r="BF222" s="157">
        <f>IF(N222="snížená",J222,0)</f>
        <v>0</v>
      </c>
      <c r="BG222" s="157">
        <f>IF(N222="zákl. přenesená",J222,0)</f>
        <v>0</v>
      </c>
      <c r="BH222" s="157">
        <f>IF(N222="sníž. přenesená",J222,0)</f>
        <v>0</v>
      </c>
      <c r="BI222" s="157">
        <f>IF(N222="nulová",J222,0)</f>
        <v>0</v>
      </c>
      <c r="BJ222" s="16" t="s">
        <v>81</v>
      </c>
      <c r="BK222" s="157">
        <f>ROUND(I222*H222,2)</f>
        <v>0</v>
      </c>
      <c r="BL222" s="16" t="s">
        <v>98</v>
      </c>
      <c r="BM222" s="156" t="s">
        <v>385</v>
      </c>
    </row>
    <row r="223" spans="2:47" s="1" customFormat="1" ht="39">
      <c r="B223" s="31"/>
      <c r="D223" s="158" t="s">
        <v>145</v>
      </c>
      <c r="F223" s="159" t="s">
        <v>386</v>
      </c>
      <c r="I223" s="92"/>
      <c r="L223" s="31"/>
      <c r="M223" s="160"/>
      <c r="T223" s="52"/>
      <c r="AT223" s="16" t="s">
        <v>145</v>
      </c>
      <c r="AU223" s="16" t="s">
        <v>83</v>
      </c>
    </row>
    <row r="224" spans="2:51" s="12" customFormat="1" ht="12">
      <c r="B224" s="161"/>
      <c r="D224" s="158" t="s">
        <v>147</v>
      </c>
      <c r="E224" s="162" t="s">
        <v>3</v>
      </c>
      <c r="F224" s="163" t="s">
        <v>387</v>
      </c>
      <c r="H224" s="164">
        <v>349.8</v>
      </c>
      <c r="I224" s="165"/>
      <c r="L224" s="161"/>
      <c r="M224" s="166"/>
      <c r="T224" s="167"/>
      <c r="AT224" s="162" t="s">
        <v>147</v>
      </c>
      <c r="AU224" s="162" t="s">
        <v>83</v>
      </c>
      <c r="AV224" s="12" t="s">
        <v>83</v>
      </c>
      <c r="AW224" s="12" t="s">
        <v>36</v>
      </c>
      <c r="AX224" s="12" t="s">
        <v>81</v>
      </c>
      <c r="AY224" s="162" t="s">
        <v>137</v>
      </c>
    </row>
    <row r="225" spans="2:65" s="1" customFormat="1" ht="16.5" customHeight="1">
      <c r="B225" s="144"/>
      <c r="C225" s="145">
        <v>51</v>
      </c>
      <c r="D225" s="145" t="s">
        <v>139</v>
      </c>
      <c r="E225" s="146" t="s">
        <v>389</v>
      </c>
      <c r="F225" s="147" t="s">
        <v>390</v>
      </c>
      <c r="G225" s="148" t="s">
        <v>263</v>
      </c>
      <c r="H225" s="149">
        <v>8</v>
      </c>
      <c r="I225" s="150"/>
      <c r="J225" s="151">
        <f>ROUND(I225*H225,2)</f>
        <v>0</v>
      </c>
      <c r="K225" s="147" t="s">
        <v>143</v>
      </c>
      <c r="L225" s="31"/>
      <c r="M225" s="152" t="s">
        <v>3</v>
      </c>
      <c r="N225" s="153" t="s">
        <v>45</v>
      </c>
      <c r="P225" s="154">
        <f>O225*H225</f>
        <v>0</v>
      </c>
      <c r="Q225" s="154">
        <v>0.12303</v>
      </c>
      <c r="R225" s="154">
        <f>Q225*H225</f>
        <v>0.98424</v>
      </c>
      <c r="S225" s="154">
        <v>0</v>
      </c>
      <c r="T225" s="155">
        <f>S225*H225</f>
        <v>0</v>
      </c>
      <c r="AR225" s="156" t="s">
        <v>98</v>
      </c>
      <c r="AT225" s="156" t="s">
        <v>139</v>
      </c>
      <c r="AU225" s="156" t="s">
        <v>83</v>
      </c>
      <c r="AY225" s="16" t="s">
        <v>137</v>
      </c>
      <c r="BE225" s="157">
        <f>IF(N225="základní",J225,0)</f>
        <v>0</v>
      </c>
      <c r="BF225" s="157">
        <f>IF(N225="snížená",J225,0)</f>
        <v>0</v>
      </c>
      <c r="BG225" s="157">
        <f>IF(N225="zákl. přenesená",J225,0)</f>
        <v>0</v>
      </c>
      <c r="BH225" s="157">
        <f>IF(N225="sníž. přenesená",J225,0)</f>
        <v>0</v>
      </c>
      <c r="BI225" s="157">
        <f>IF(N225="nulová",J225,0)</f>
        <v>0</v>
      </c>
      <c r="BJ225" s="16" t="s">
        <v>81</v>
      </c>
      <c r="BK225" s="157">
        <f>ROUND(I225*H225,2)</f>
        <v>0</v>
      </c>
      <c r="BL225" s="16" t="s">
        <v>98</v>
      </c>
      <c r="BM225" s="156" t="s">
        <v>391</v>
      </c>
    </row>
    <row r="226" spans="2:47" s="1" customFormat="1" ht="58.5">
      <c r="B226" s="31"/>
      <c r="D226" s="158" t="s">
        <v>145</v>
      </c>
      <c r="F226" s="159" t="s">
        <v>392</v>
      </c>
      <c r="I226" s="92"/>
      <c r="L226" s="31"/>
      <c r="M226" s="160"/>
      <c r="T226" s="52"/>
      <c r="AT226" s="16" t="s">
        <v>145</v>
      </c>
      <c r="AU226" s="16" t="s">
        <v>83</v>
      </c>
    </row>
    <row r="227" spans="2:51" s="12" customFormat="1" ht="12">
      <c r="B227" s="161"/>
      <c r="D227" s="158" t="s">
        <v>147</v>
      </c>
      <c r="E227" s="162" t="s">
        <v>3</v>
      </c>
      <c r="F227" s="163" t="s">
        <v>393</v>
      </c>
      <c r="H227" s="164">
        <v>8</v>
      </c>
      <c r="I227" s="165"/>
      <c r="L227" s="161"/>
      <c r="M227" s="166"/>
      <c r="T227" s="167"/>
      <c r="AT227" s="162" t="s">
        <v>147</v>
      </c>
      <c r="AU227" s="162" t="s">
        <v>83</v>
      </c>
      <c r="AV227" s="12" t="s">
        <v>83</v>
      </c>
      <c r="AW227" s="12" t="s">
        <v>36</v>
      </c>
      <c r="AX227" s="12" t="s">
        <v>81</v>
      </c>
      <c r="AY227" s="162" t="s">
        <v>137</v>
      </c>
    </row>
    <row r="228" spans="2:65" s="1" customFormat="1" ht="24" customHeight="1">
      <c r="B228" s="144"/>
      <c r="C228" s="176">
        <v>52</v>
      </c>
      <c r="D228" s="176" t="s">
        <v>230</v>
      </c>
      <c r="E228" s="177" t="s">
        <v>395</v>
      </c>
      <c r="F228" s="178" t="s">
        <v>396</v>
      </c>
      <c r="G228" s="179" t="s">
        <v>263</v>
      </c>
      <c r="H228" s="180">
        <v>8</v>
      </c>
      <c r="I228" s="181"/>
      <c r="J228" s="182">
        <f>ROUND(I228*H228,2)</f>
        <v>0</v>
      </c>
      <c r="K228" s="178" t="s">
        <v>143</v>
      </c>
      <c r="L228" s="183"/>
      <c r="M228" s="184" t="s">
        <v>3</v>
      </c>
      <c r="N228" s="185" t="s">
        <v>45</v>
      </c>
      <c r="P228" s="154">
        <f>O228*H228</f>
        <v>0</v>
      </c>
      <c r="Q228" s="154">
        <v>0.0133</v>
      </c>
      <c r="R228" s="154">
        <f>Q228*H228</f>
        <v>0.1064</v>
      </c>
      <c r="S228" s="154">
        <v>0</v>
      </c>
      <c r="T228" s="155">
        <f>S228*H228</f>
        <v>0</v>
      </c>
      <c r="AR228" s="156" t="s">
        <v>177</v>
      </c>
      <c r="AT228" s="156" t="s">
        <v>230</v>
      </c>
      <c r="AU228" s="156" t="s">
        <v>83</v>
      </c>
      <c r="AY228" s="16" t="s">
        <v>137</v>
      </c>
      <c r="BE228" s="157">
        <f>IF(N228="základní",J228,0)</f>
        <v>0</v>
      </c>
      <c r="BF228" s="157">
        <f>IF(N228="snížená",J228,0)</f>
        <v>0</v>
      </c>
      <c r="BG228" s="157">
        <f>IF(N228="zákl. přenesená",J228,0)</f>
        <v>0</v>
      </c>
      <c r="BH228" s="157">
        <f>IF(N228="sníž. přenesená",J228,0)</f>
        <v>0</v>
      </c>
      <c r="BI228" s="157">
        <f>IF(N228="nulová",J228,0)</f>
        <v>0</v>
      </c>
      <c r="BJ228" s="16" t="s">
        <v>81</v>
      </c>
      <c r="BK228" s="157">
        <f>ROUND(I228*H228,2)</f>
        <v>0</v>
      </c>
      <c r="BL228" s="16" t="s">
        <v>98</v>
      </c>
      <c r="BM228" s="156" t="s">
        <v>397</v>
      </c>
    </row>
    <row r="229" spans="2:65" s="1" customFormat="1" ht="16.5" customHeight="1">
      <c r="B229" s="144"/>
      <c r="C229" s="145">
        <v>53</v>
      </c>
      <c r="D229" s="145" t="s">
        <v>139</v>
      </c>
      <c r="E229" s="146" t="s">
        <v>399</v>
      </c>
      <c r="F229" s="147" t="s">
        <v>400</v>
      </c>
      <c r="G229" s="148" t="s">
        <v>263</v>
      </c>
      <c r="H229" s="149">
        <v>2</v>
      </c>
      <c r="I229" s="150"/>
      <c r="J229" s="151">
        <f>ROUND(I229*H229,2)</f>
        <v>0</v>
      </c>
      <c r="K229" s="147" t="s">
        <v>143</v>
      </c>
      <c r="L229" s="31"/>
      <c r="M229" s="152" t="s">
        <v>3</v>
      </c>
      <c r="N229" s="153" t="s">
        <v>45</v>
      </c>
      <c r="P229" s="154">
        <f>O229*H229</f>
        <v>0</v>
      </c>
      <c r="Q229" s="154">
        <v>0.32906</v>
      </c>
      <c r="R229" s="154">
        <f>Q229*H229</f>
        <v>0.65812</v>
      </c>
      <c r="S229" s="154">
        <v>0</v>
      </c>
      <c r="T229" s="155">
        <f>S229*H229</f>
        <v>0</v>
      </c>
      <c r="AR229" s="156" t="s">
        <v>98</v>
      </c>
      <c r="AT229" s="156" t="s">
        <v>139</v>
      </c>
      <c r="AU229" s="156" t="s">
        <v>83</v>
      </c>
      <c r="AY229" s="16" t="s">
        <v>137</v>
      </c>
      <c r="BE229" s="157">
        <f>IF(N229="základní",J229,0)</f>
        <v>0</v>
      </c>
      <c r="BF229" s="157">
        <f>IF(N229="snížená",J229,0)</f>
        <v>0</v>
      </c>
      <c r="BG229" s="157">
        <f>IF(N229="zákl. přenesená",J229,0)</f>
        <v>0</v>
      </c>
      <c r="BH229" s="157">
        <f>IF(N229="sníž. přenesená",J229,0)</f>
        <v>0</v>
      </c>
      <c r="BI229" s="157">
        <f>IF(N229="nulová",J229,0)</f>
        <v>0</v>
      </c>
      <c r="BJ229" s="16" t="s">
        <v>81</v>
      </c>
      <c r="BK229" s="157">
        <f>ROUND(I229*H229,2)</f>
        <v>0</v>
      </c>
      <c r="BL229" s="16" t="s">
        <v>98</v>
      </c>
      <c r="BM229" s="156" t="s">
        <v>401</v>
      </c>
    </row>
    <row r="230" spans="2:47" s="1" customFormat="1" ht="58.5">
      <c r="B230" s="31"/>
      <c r="D230" s="158" t="s">
        <v>145</v>
      </c>
      <c r="F230" s="159" t="s">
        <v>392</v>
      </c>
      <c r="I230" s="92"/>
      <c r="L230" s="31"/>
      <c r="M230" s="160"/>
      <c r="T230" s="52"/>
      <c r="AT230" s="16" t="s">
        <v>145</v>
      </c>
      <c r="AU230" s="16" t="s">
        <v>83</v>
      </c>
    </row>
    <row r="231" spans="2:51" s="12" customFormat="1" ht="12">
      <c r="B231" s="161"/>
      <c r="D231" s="158" t="s">
        <v>147</v>
      </c>
      <c r="E231" s="162" t="s">
        <v>3</v>
      </c>
      <c r="F231" s="163" t="s">
        <v>402</v>
      </c>
      <c r="H231" s="164">
        <v>2</v>
      </c>
      <c r="I231" s="165"/>
      <c r="L231" s="161"/>
      <c r="M231" s="166"/>
      <c r="T231" s="167"/>
      <c r="AT231" s="162" t="s">
        <v>147</v>
      </c>
      <c r="AU231" s="162" t="s">
        <v>83</v>
      </c>
      <c r="AV231" s="12" t="s">
        <v>83</v>
      </c>
      <c r="AW231" s="12" t="s">
        <v>36</v>
      </c>
      <c r="AX231" s="12" t="s">
        <v>81</v>
      </c>
      <c r="AY231" s="162" t="s">
        <v>137</v>
      </c>
    </row>
    <row r="232" spans="2:65" s="1" customFormat="1" ht="16.5" customHeight="1">
      <c r="B232" s="144"/>
      <c r="C232" s="176">
        <v>54</v>
      </c>
      <c r="D232" s="176" t="s">
        <v>230</v>
      </c>
      <c r="E232" s="177" t="s">
        <v>404</v>
      </c>
      <c r="F232" s="178" t="s">
        <v>405</v>
      </c>
      <c r="G232" s="179" t="s">
        <v>263</v>
      </c>
      <c r="H232" s="180">
        <v>2</v>
      </c>
      <c r="I232" s="181"/>
      <c r="J232" s="182">
        <f>ROUND(I232*H232,2)</f>
        <v>0</v>
      </c>
      <c r="K232" s="178" t="s">
        <v>143</v>
      </c>
      <c r="L232" s="183"/>
      <c r="M232" s="184" t="s">
        <v>3</v>
      </c>
      <c r="N232" s="185" t="s">
        <v>45</v>
      </c>
      <c r="P232" s="154">
        <f>O232*H232</f>
        <v>0</v>
      </c>
      <c r="Q232" s="154">
        <v>0.0295</v>
      </c>
      <c r="R232" s="154">
        <f>Q232*H232</f>
        <v>0.059</v>
      </c>
      <c r="S232" s="154">
        <v>0</v>
      </c>
      <c r="T232" s="155">
        <f>S232*H232</f>
        <v>0</v>
      </c>
      <c r="AR232" s="156" t="s">
        <v>177</v>
      </c>
      <c r="AT232" s="156" t="s">
        <v>230</v>
      </c>
      <c r="AU232" s="156" t="s">
        <v>83</v>
      </c>
      <c r="AY232" s="16" t="s">
        <v>137</v>
      </c>
      <c r="BE232" s="157">
        <f>IF(N232="základní",J232,0)</f>
        <v>0</v>
      </c>
      <c r="BF232" s="157">
        <f>IF(N232="snížená",J232,0)</f>
        <v>0</v>
      </c>
      <c r="BG232" s="157">
        <f>IF(N232="zákl. přenesená",J232,0)</f>
        <v>0</v>
      </c>
      <c r="BH232" s="157">
        <f>IF(N232="sníž. přenesená",J232,0)</f>
        <v>0</v>
      </c>
      <c r="BI232" s="157">
        <f>IF(N232="nulová",J232,0)</f>
        <v>0</v>
      </c>
      <c r="BJ232" s="16" t="s">
        <v>81</v>
      </c>
      <c r="BK232" s="157">
        <f>ROUND(I232*H232,2)</f>
        <v>0</v>
      </c>
      <c r="BL232" s="16" t="s">
        <v>98</v>
      </c>
      <c r="BM232" s="156" t="s">
        <v>406</v>
      </c>
    </row>
    <row r="233" spans="2:65" s="1" customFormat="1" ht="16.5" customHeight="1">
      <c r="B233" s="144"/>
      <c r="C233" s="145">
        <v>55</v>
      </c>
      <c r="D233" s="145" t="s">
        <v>139</v>
      </c>
      <c r="E233" s="146" t="s">
        <v>408</v>
      </c>
      <c r="F233" s="147" t="s">
        <v>409</v>
      </c>
      <c r="G233" s="148" t="s">
        <v>173</v>
      </c>
      <c r="H233" s="149">
        <v>349.8</v>
      </c>
      <c r="I233" s="150"/>
      <c r="J233" s="151">
        <f>ROUND(I233*H233,2)</f>
        <v>0</v>
      </c>
      <c r="K233" s="147" t="s">
        <v>143</v>
      </c>
      <c r="L233" s="31"/>
      <c r="M233" s="152" t="s">
        <v>3</v>
      </c>
      <c r="N233" s="153" t="s">
        <v>45</v>
      </c>
      <c r="P233" s="154">
        <f>O233*H233</f>
        <v>0</v>
      </c>
      <c r="Q233" s="154">
        <v>0.00019</v>
      </c>
      <c r="R233" s="154">
        <f>Q233*H233</f>
        <v>0.06646200000000001</v>
      </c>
      <c r="S233" s="154">
        <v>0</v>
      </c>
      <c r="T233" s="155">
        <f>S233*H233</f>
        <v>0</v>
      </c>
      <c r="AR233" s="156" t="s">
        <v>98</v>
      </c>
      <c r="AT233" s="156" t="s">
        <v>139</v>
      </c>
      <c r="AU233" s="156" t="s">
        <v>83</v>
      </c>
      <c r="AY233" s="16" t="s">
        <v>137</v>
      </c>
      <c r="BE233" s="157">
        <f>IF(N233="základní",J233,0)</f>
        <v>0</v>
      </c>
      <c r="BF233" s="157">
        <f>IF(N233="snížená",J233,0)</f>
        <v>0</v>
      </c>
      <c r="BG233" s="157">
        <f>IF(N233="zákl. přenesená",J233,0)</f>
        <v>0</v>
      </c>
      <c r="BH233" s="157">
        <f>IF(N233="sníž. přenesená",J233,0)</f>
        <v>0</v>
      </c>
      <c r="BI233" s="157">
        <f>IF(N233="nulová",J233,0)</f>
        <v>0</v>
      </c>
      <c r="BJ233" s="16" t="s">
        <v>81</v>
      </c>
      <c r="BK233" s="157">
        <f>ROUND(I233*H233,2)</f>
        <v>0</v>
      </c>
      <c r="BL233" s="16" t="s">
        <v>98</v>
      </c>
      <c r="BM233" s="156" t="s">
        <v>410</v>
      </c>
    </row>
    <row r="234" spans="2:51" s="12" customFormat="1" ht="12">
      <c r="B234" s="161"/>
      <c r="D234" s="158" t="s">
        <v>147</v>
      </c>
      <c r="E234" s="162" t="s">
        <v>3</v>
      </c>
      <c r="F234" s="163" t="s">
        <v>387</v>
      </c>
      <c r="H234" s="164">
        <v>349.8</v>
      </c>
      <c r="I234" s="165"/>
      <c r="L234" s="161"/>
      <c r="M234" s="166"/>
      <c r="T234" s="167"/>
      <c r="AT234" s="162" t="s">
        <v>147</v>
      </c>
      <c r="AU234" s="162" t="s">
        <v>83</v>
      </c>
      <c r="AV234" s="12" t="s">
        <v>83</v>
      </c>
      <c r="AW234" s="12" t="s">
        <v>36</v>
      </c>
      <c r="AX234" s="12" t="s">
        <v>81</v>
      </c>
      <c r="AY234" s="162" t="s">
        <v>137</v>
      </c>
    </row>
    <row r="235" spans="2:65" s="1" customFormat="1" ht="16.5" customHeight="1">
      <c r="B235" s="144"/>
      <c r="C235" s="145">
        <v>56</v>
      </c>
      <c r="D235" s="145" t="s">
        <v>139</v>
      </c>
      <c r="E235" s="146" t="s">
        <v>412</v>
      </c>
      <c r="F235" s="147" t="s">
        <v>413</v>
      </c>
      <c r="G235" s="148" t="s">
        <v>173</v>
      </c>
      <c r="H235" s="149">
        <v>52</v>
      </c>
      <c r="I235" s="150"/>
      <c r="J235" s="151">
        <f>ROUND(I235*H235,2)</f>
        <v>0</v>
      </c>
      <c r="K235" s="147" t="s">
        <v>143</v>
      </c>
      <c r="L235" s="31"/>
      <c r="M235" s="152" t="s">
        <v>3</v>
      </c>
      <c r="N235" s="153" t="s">
        <v>45</v>
      </c>
      <c r="P235" s="154">
        <f>O235*H235</f>
        <v>0</v>
      </c>
      <c r="Q235" s="154">
        <v>9E-05</v>
      </c>
      <c r="R235" s="154">
        <f>Q235*H235</f>
        <v>0.00468</v>
      </c>
      <c r="S235" s="154">
        <v>0</v>
      </c>
      <c r="T235" s="155">
        <f>S235*H235</f>
        <v>0</v>
      </c>
      <c r="AR235" s="156" t="s">
        <v>98</v>
      </c>
      <c r="AT235" s="156" t="s">
        <v>139</v>
      </c>
      <c r="AU235" s="156" t="s">
        <v>83</v>
      </c>
      <c r="AY235" s="16" t="s">
        <v>137</v>
      </c>
      <c r="BE235" s="157">
        <f>IF(N235="základní",J235,0)</f>
        <v>0</v>
      </c>
      <c r="BF235" s="157">
        <f>IF(N235="snížená",J235,0)</f>
        <v>0</v>
      </c>
      <c r="BG235" s="157">
        <f>IF(N235="zákl. přenesená",J235,0)</f>
        <v>0</v>
      </c>
      <c r="BH235" s="157">
        <f>IF(N235="sníž. přenesená",J235,0)</f>
        <v>0</v>
      </c>
      <c r="BI235" s="157">
        <f>IF(N235="nulová",J235,0)</f>
        <v>0</v>
      </c>
      <c r="BJ235" s="16" t="s">
        <v>81</v>
      </c>
      <c r="BK235" s="157">
        <f>ROUND(I235*H235,2)</f>
        <v>0</v>
      </c>
      <c r="BL235" s="16" t="s">
        <v>98</v>
      </c>
      <c r="BM235" s="156" t="s">
        <v>414</v>
      </c>
    </row>
    <row r="236" spans="2:51" s="12" customFormat="1" ht="12">
      <c r="B236" s="161"/>
      <c r="D236" s="158" t="s">
        <v>147</v>
      </c>
      <c r="E236" s="162" t="s">
        <v>3</v>
      </c>
      <c r="F236" s="163" t="s">
        <v>415</v>
      </c>
      <c r="H236" s="164">
        <v>52</v>
      </c>
      <c r="I236" s="165"/>
      <c r="L236" s="161"/>
      <c r="M236" s="166"/>
      <c r="T236" s="167"/>
      <c r="AT236" s="162" t="s">
        <v>147</v>
      </c>
      <c r="AU236" s="162" t="s">
        <v>83</v>
      </c>
      <c r="AV236" s="12" t="s">
        <v>83</v>
      </c>
      <c r="AW236" s="12" t="s">
        <v>36</v>
      </c>
      <c r="AX236" s="12" t="s">
        <v>81</v>
      </c>
      <c r="AY236" s="162" t="s">
        <v>137</v>
      </c>
    </row>
    <row r="237" spans="2:63" s="11" customFormat="1" ht="22.9" customHeight="1">
      <c r="B237" s="132"/>
      <c r="D237" s="133" t="s">
        <v>73</v>
      </c>
      <c r="E237" s="142" t="s">
        <v>416</v>
      </c>
      <c r="F237" s="142" t="s">
        <v>417</v>
      </c>
      <c r="I237" s="135"/>
      <c r="J237" s="143">
        <f>BK237</f>
        <v>0</v>
      </c>
      <c r="L237" s="132"/>
      <c r="M237" s="137"/>
      <c r="P237" s="138">
        <f>SUM(P238:P239)</f>
        <v>0</v>
      </c>
      <c r="R237" s="138">
        <f>SUM(R238:R239)</f>
        <v>0</v>
      </c>
      <c r="T237" s="139">
        <f>SUM(T238:T239)</f>
        <v>0</v>
      </c>
      <c r="AR237" s="133" t="s">
        <v>81</v>
      </c>
      <c r="AT237" s="140" t="s">
        <v>73</v>
      </c>
      <c r="AU237" s="140" t="s">
        <v>81</v>
      </c>
      <c r="AY237" s="133" t="s">
        <v>137</v>
      </c>
      <c r="BK237" s="141">
        <f>SUM(BK238:BK239)</f>
        <v>0</v>
      </c>
    </row>
    <row r="238" spans="2:65" s="1" customFormat="1" ht="48" customHeight="1">
      <c r="B238" s="144"/>
      <c r="C238" s="145">
        <v>57</v>
      </c>
      <c r="D238" s="145" t="s">
        <v>139</v>
      </c>
      <c r="E238" s="146" t="s">
        <v>419</v>
      </c>
      <c r="F238" s="147" t="s">
        <v>420</v>
      </c>
      <c r="G238" s="148" t="s">
        <v>233</v>
      </c>
      <c r="H238" s="149">
        <v>56.918</v>
      </c>
      <c r="I238" s="150"/>
      <c r="J238" s="151">
        <f>ROUND(I238*H238,2)</f>
        <v>0</v>
      </c>
      <c r="K238" s="147" t="s">
        <v>143</v>
      </c>
      <c r="L238" s="31"/>
      <c r="M238" s="152" t="s">
        <v>3</v>
      </c>
      <c r="N238" s="153" t="s">
        <v>45</v>
      </c>
      <c r="P238" s="154">
        <f>O238*H238</f>
        <v>0</v>
      </c>
      <c r="Q238" s="154">
        <v>0</v>
      </c>
      <c r="R238" s="154">
        <f>Q238*H238</f>
        <v>0</v>
      </c>
      <c r="S238" s="154">
        <v>0</v>
      </c>
      <c r="T238" s="155">
        <f>S238*H238</f>
        <v>0</v>
      </c>
      <c r="AR238" s="156" t="s">
        <v>98</v>
      </c>
      <c r="AT238" s="156" t="s">
        <v>139</v>
      </c>
      <c r="AU238" s="156" t="s">
        <v>83</v>
      </c>
      <c r="AY238" s="16" t="s">
        <v>137</v>
      </c>
      <c r="BE238" s="157">
        <f>IF(N238="základní",J238,0)</f>
        <v>0</v>
      </c>
      <c r="BF238" s="157">
        <f>IF(N238="snížená",J238,0)</f>
        <v>0</v>
      </c>
      <c r="BG238" s="157">
        <f>IF(N238="zákl. přenesená",J238,0)</f>
        <v>0</v>
      </c>
      <c r="BH238" s="157">
        <f>IF(N238="sníž. přenesená",J238,0)</f>
        <v>0</v>
      </c>
      <c r="BI238" s="157">
        <f>IF(N238="nulová",J238,0)</f>
        <v>0</v>
      </c>
      <c r="BJ238" s="16" t="s">
        <v>81</v>
      </c>
      <c r="BK238" s="157">
        <f>ROUND(I238*H238,2)</f>
        <v>0</v>
      </c>
      <c r="BL238" s="16" t="s">
        <v>98</v>
      </c>
      <c r="BM238" s="156" t="s">
        <v>421</v>
      </c>
    </row>
    <row r="239" spans="2:47" s="1" customFormat="1" ht="58.5">
      <c r="B239" s="31"/>
      <c r="D239" s="158" t="s">
        <v>145</v>
      </c>
      <c r="F239" s="159" t="s">
        <v>422</v>
      </c>
      <c r="I239" s="92"/>
      <c r="L239" s="31"/>
      <c r="M239" s="186"/>
      <c r="N239" s="187"/>
      <c r="O239" s="187"/>
      <c r="P239" s="187"/>
      <c r="Q239" s="187"/>
      <c r="R239" s="187"/>
      <c r="S239" s="187"/>
      <c r="T239" s="188"/>
      <c r="AT239" s="16" t="s">
        <v>145</v>
      </c>
      <c r="AU239" s="16" t="s">
        <v>83</v>
      </c>
    </row>
    <row r="240" spans="2:12" s="1" customFormat="1" ht="6.95" customHeight="1">
      <c r="B240" s="40"/>
      <c r="C240" s="41"/>
      <c r="D240" s="41"/>
      <c r="E240" s="41"/>
      <c r="F240" s="41"/>
      <c r="G240" s="41"/>
      <c r="H240" s="41"/>
      <c r="I240" s="107"/>
      <c r="J240" s="41"/>
      <c r="K240" s="41"/>
      <c r="L240" s="31"/>
    </row>
  </sheetData>
  <autoFilter ref="C89:K239"/>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14"/>
  <sheetViews>
    <sheetView showGridLines="0" zoomScale="130" zoomScaleNormal="130" workbookViewId="0" topLeftCell="A26"/>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98" t="s">
        <v>6</v>
      </c>
      <c r="M2" s="299"/>
      <c r="N2" s="299"/>
      <c r="O2" s="299"/>
      <c r="P2" s="299"/>
      <c r="Q2" s="299"/>
      <c r="R2" s="299"/>
      <c r="S2" s="299"/>
      <c r="T2" s="299"/>
      <c r="U2" s="299"/>
      <c r="V2" s="299"/>
      <c r="AT2" s="16" t="s">
        <v>90</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423</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ROUND(J91,2)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ROUND((SUM(BE91:BE213)),2)</f>
        <v>0</v>
      </c>
      <c r="I35" s="99">
        <v>0.21</v>
      </c>
      <c r="J35" s="82">
        <f>ROUND(((SUM(BE91:BE213))*I35),2)</f>
        <v>0</v>
      </c>
      <c r="L35" s="31"/>
    </row>
    <row r="36" spans="2:12" s="1" customFormat="1" ht="14.45" customHeight="1">
      <c r="B36" s="31"/>
      <c r="E36" s="26" t="s">
        <v>46</v>
      </c>
      <c r="F36" s="82">
        <f>ROUND((SUM(BF91:BF213)),2)</f>
        <v>0</v>
      </c>
      <c r="I36" s="99">
        <v>0.15</v>
      </c>
      <c r="J36" s="82">
        <f>ROUND(((SUM(BF91:BF213))*I36),2)</f>
        <v>0</v>
      </c>
      <c r="L36" s="31"/>
    </row>
    <row r="37" spans="2:12" s="1" customFormat="1" ht="14.45" customHeight="1" hidden="1">
      <c r="B37" s="31"/>
      <c r="E37" s="26" t="s">
        <v>47</v>
      </c>
      <c r="F37" s="82">
        <f>ROUND((SUM(BG91:BG213)),2)</f>
        <v>0</v>
      </c>
      <c r="I37" s="99">
        <v>0.21</v>
      </c>
      <c r="J37" s="82">
        <f>0</f>
        <v>0</v>
      </c>
      <c r="L37" s="31"/>
    </row>
    <row r="38" spans="2:12" s="1" customFormat="1" ht="14.45" customHeight="1" hidden="1">
      <c r="B38" s="31"/>
      <c r="E38" s="26" t="s">
        <v>48</v>
      </c>
      <c r="F38" s="82">
        <f>ROUND((SUM(BH91:BH213)),2)</f>
        <v>0</v>
      </c>
      <c r="I38" s="99">
        <v>0.15</v>
      </c>
      <c r="J38" s="82">
        <f>0</f>
        <v>0</v>
      </c>
      <c r="L38" s="31"/>
    </row>
    <row r="39" spans="2:12" s="1" customFormat="1" ht="14.45" customHeight="1" hidden="1">
      <c r="B39" s="31"/>
      <c r="E39" s="26" t="s">
        <v>49</v>
      </c>
      <c r="F39" s="82">
        <f>ROUND((SUM(BI91:BI213)),2)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B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J91</f>
        <v>0</v>
      </c>
      <c r="L63" s="31"/>
      <c r="AU63" s="16" t="s">
        <v>116</v>
      </c>
    </row>
    <row r="64" spans="2:12" s="8" customFormat="1" ht="24.95" customHeight="1">
      <c r="B64" s="113"/>
      <c r="D64" s="114" t="s">
        <v>117</v>
      </c>
      <c r="E64" s="115"/>
      <c r="F64" s="115"/>
      <c r="G64" s="115"/>
      <c r="H64" s="115"/>
      <c r="I64" s="116"/>
      <c r="J64" s="117">
        <f>J92</f>
        <v>0</v>
      </c>
      <c r="L64" s="113"/>
    </row>
    <row r="65" spans="2:12" s="9" customFormat="1" ht="19.9" customHeight="1">
      <c r="B65" s="118"/>
      <c r="D65" s="119" t="s">
        <v>118</v>
      </c>
      <c r="E65" s="120"/>
      <c r="F65" s="120"/>
      <c r="G65" s="120"/>
      <c r="H65" s="120"/>
      <c r="I65" s="121"/>
      <c r="J65" s="122">
        <f>J93</f>
        <v>0</v>
      </c>
      <c r="L65" s="118"/>
    </row>
    <row r="66" spans="2:12" s="9" customFormat="1" ht="19.9" customHeight="1">
      <c r="B66" s="118"/>
      <c r="D66" s="119" t="s">
        <v>119</v>
      </c>
      <c r="E66" s="120"/>
      <c r="F66" s="120"/>
      <c r="G66" s="120"/>
      <c r="H66" s="120"/>
      <c r="I66" s="121"/>
      <c r="J66" s="122">
        <f>J153</f>
        <v>0</v>
      </c>
      <c r="L66" s="118"/>
    </row>
    <row r="67" spans="2:12" s="9" customFormat="1" ht="19.9" customHeight="1">
      <c r="B67" s="118"/>
      <c r="D67" s="119" t="s">
        <v>424</v>
      </c>
      <c r="E67" s="120"/>
      <c r="F67" s="120"/>
      <c r="G67" s="120"/>
      <c r="H67" s="120"/>
      <c r="I67" s="121"/>
      <c r="J67" s="122">
        <f>J157</f>
        <v>0</v>
      </c>
      <c r="L67" s="118"/>
    </row>
    <row r="68" spans="2:12" s="9" customFormat="1" ht="19.9" customHeight="1">
      <c r="B68" s="118"/>
      <c r="D68" s="119" t="s">
        <v>120</v>
      </c>
      <c r="E68" s="120"/>
      <c r="F68" s="120"/>
      <c r="G68" s="120"/>
      <c r="H68" s="120"/>
      <c r="I68" s="121"/>
      <c r="J68" s="122">
        <f>J162</f>
        <v>0</v>
      </c>
      <c r="L68" s="118"/>
    </row>
    <row r="69" spans="2:12" s="9" customFormat="1" ht="19.9" customHeight="1">
      <c r="B69" s="118"/>
      <c r="D69" s="119" t="s">
        <v>121</v>
      </c>
      <c r="E69" s="120"/>
      <c r="F69" s="120"/>
      <c r="G69" s="120"/>
      <c r="H69" s="120"/>
      <c r="I69" s="121"/>
      <c r="J69" s="122">
        <f>J211</f>
        <v>0</v>
      </c>
      <c r="L69" s="118"/>
    </row>
    <row r="70" spans="2:12" s="1" customFormat="1" ht="21.75" customHeight="1">
      <c r="B70" s="31"/>
      <c r="I70" s="92"/>
      <c r="L70" s="31"/>
    </row>
    <row r="71" spans="2:12" s="1" customFormat="1" ht="6.95" customHeight="1">
      <c r="B71" s="40"/>
      <c r="C71" s="41"/>
      <c r="D71" s="41"/>
      <c r="E71" s="41"/>
      <c r="F71" s="41"/>
      <c r="G71" s="41"/>
      <c r="H71" s="41"/>
      <c r="I71" s="107"/>
      <c r="J71" s="41"/>
      <c r="K71" s="41"/>
      <c r="L71" s="31"/>
    </row>
    <row r="75" spans="2:12" s="1" customFormat="1" ht="6.95" customHeight="1">
      <c r="B75" s="42"/>
      <c r="C75" s="43"/>
      <c r="D75" s="43"/>
      <c r="E75" s="43"/>
      <c r="F75" s="43"/>
      <c r="G75" s="43"/>
      <c r="H75" s="43"/>
      <c r="I75" s="108"/>
      <c r="J75" s="43"/>
      <c r="K75" s="43"/>
      <c r="L75" s="31"/>
    </row>
    <row r="76" spans="2:12" s="1" customFormat="1" ht="24.95" customHeight="1">
      <c r="B76" s="31"/>
      <c r="C76" s="20" t="s">
        <v>122</v>
      </c>
      <c r="I76" s="92"/>
      <c r="L76" s="31"/>
    </row>
    <row r="77" spans="2:12" s="1" customFormat="1" ht="6.95" customHeight="1">
      <c r="B77" s="31"/>
      <c r="I77" s="92"/>
      <c r="L77" s="31"/>
    </row>
    <row r="78" spans="2:12" s="1" customFormat="1" ht="12" customHeight="1">
      <c r="B78" s="31"/>
      <c r="C78" s="26" t="s">
        <v>17</v>
      </c>
      <c r="I78" s="92"/>
      <c r="L78" s="31"/>
    </row>
    <row r="79" spans="2:12" s="1" customFormat="1" ht="16.5" customHeight="1">
      <c r="B79" s="31"/>
      <c r="E79" s="312" t="str">
        <f>E7</f>
        <v>Rekonstrukce vodovodu - III.ETAPA</v>
      </c>
      <c r="F79" s="313"/>
      <c r="G79" s="313"/>
      <c r="H79" s="313"/>
      <c r="I79" s="92"/>
      <c r="L79" s="31"/>
    </row>
    <row r="80" spans="2:12" ht="12" customHeight="1">
      <c r="B80" s="19"/>
      <c r="C80" s="26" t="s">
        <v>109</v>
      </c>
      <c r="L80" s="19"/>
    </row>
    <row r="81" spans="2:12" s="1" customFormat="1" ht="16.5" customHeight="1">
      <c r="B81" s="31"/>
      <c r="E81" s="312" t="s">
        <v>110</v>
      </c>
      <c r="F81" s="311"/>
      <c r="G81" s="311"/>
      <c r="H81" s="311"/>
      <c r="I81" s="92"/>
      <c r="L81" s="31"/>
    </row>
    <row r="82" spans="2:12" s="1" customFormat="1" ht="12" customHeight="1">
      <c r="B82" s="31"/>
      <c r="C82" s="26" t="s">
        <v>111</v>
      </c>
      <c r="I82" s="92"/>
      <c r="L82" s="31"/>
    </row>
    <row r="83" spans="2:12" s="1" customFormat="1" ht="16.5" customHeight="1">
      <c r="B83" s="31"/>
      <c r="E83" s="295" t="str">
        <f>E11</f>
        <v>B - větev</v>
      </c>
      <c r="F83" s="311"/>
      <c r="G83" s="311"/>
      <c r="H83" s="311"/>
      <c r="I83" s="92"/>
      <c r="L83" s="31"/>
    </row>
    <row r="84" spans="2:12" s="1" customFormat="1" ht="6.95" customHeight="1">
      <c r="B84" s="31"/>
      <c r="I84" s="92"/>
      <c r="L84" s="31"/>
    </row>
    <row r="85" spans="2:12" s="1" customFormat="1" ht="12" customHeight="1">
      <c r="B85" s="31"/>
      <c r="C85" s="26" t="s">
        <v>22</v>
      </c>
      <c r="F85" s="24" t="str">
        <f>F14</f>
        <v>k.ú.Český Rudolec</v>
      </c>
      <c r="I85" s="93" t="s">
        <v>24</v>
      </c>
      <c r="J85" s="48" t="str">
        <f>IF(J14="","",J14)</f>
        <v>10. 9. 2019</v>
      </c>
      <c r="L85" s="31"/>
    </row>
    <row r="86" spans="2:12" s="1" customFormat="1" ht="6.95" customHeight="1">
      <c r="B86" s="31"/>
      <c r="I86" s="92"/>
      <c r="L86" s="31"/>
    </row>
    <row r="87" spans="2:12" s="1" customFormat="1" ht="43.15" customHeight="1">
      <c r="B87" s="31"/>
      <c r="C87" s="26" t="s">
        <v>26</v>
      </c>
      <c r="F87" s="24" t="str">
        <f>E17</f>
        <v xml:space="preserve"> </v>
      </c>
      <c r="I87" s="93" t="s">
        <v>32</v>
      </c>
      <c r="J87" s="29" t="str">
        <f>E23</f>
        <v>ALCEDO - Ing. Martin Růžička CSc., Jindř.Hradec</v>
      </c>
      <c r="L87" s="31"/>
    </row>
    <row r="88" spans="2:12" s="1" customFormat="1" ht="15.2" customHeight="1">
      <c r="B88" s="31"/>
      <c r="C88" s="26" t="s">
        <v>30</v>
      </c>
      <c r="F88" s="24" t="str">
        <f>IF(E20="","",E20)</f>
        <v>Vyplň údaj</v>
      </c>
      <c r="I88" s="93" t="s">
        <v>37</v>
      </c>
      <c r="J88" s="29" t="str">
        <f>E26</f>
        <v xml:space="preserve"> </v>
      </c>
      <c r="L88" s="31"/>
    </row>
    <row r="89" spans="2:12" s="1" customFormat="1" ht="10.35" customHeight="1">
      <c r="B89" s="31"/>
      <c r="I89" s="92"/>
      <c r="L89" s="31"/>
    </row>
    <row r="90" spans="2:20" s="10" customFormat="1" ht="29.25" customHeight="1">
      <c r="B90" s="123"/>
      <c r="C90" s="124" t="s">
        <v>123</v>
      </c>
      <c r="D90" s="125" t="s">
        <v>59</v>
      </c>
      <c r="E90" s="125" t="s">
        <v>55</v>
      </c>
      <c r="F90" s="125" t="s">
        <v>56</v>
      </c>
      <c r="G90" s="125" t="s">
        <v>124</v>
      </c>
      <c r="H90" s="125" t="s">
        <v>125</v>
      </c>
      <c r="I90" s="126" t="s">
        <v>126</v>
      </c>
      <c r="J90" s="125" t="s">
        <v>115</v>
      </c>
      <c r="K90" s="127" t="s">
        <v>127</v>
      </c>
      <c r="L90" s="123"/>
      <c r="M90" s="55" t="s">
        <v>3</v>
      </c>
      <c r="N90" s="56" t="s">
        <v>44</v>
      </c>
      <c r="O90" s="56" t="s">
        <v>128</v>
      </c>
      <c r="P90" s="56" t="s">
        <v>129</v>
      </c>
      <c r="Q90" s="56" t="s">
        <v>130</v>
      </c>
      <c r="R90" s="56" t="s">
        <v>131</v>
      </c>
      <c r="S90" s="56" t="s">
        <v>132</v>
      </c>
      <c r="T90" s="57" t="s">
        <v>133</v>
      </c>
    </row>
    <row r="91" spans="2:63" s="1" customFormat="1" ht="22.9" customHeight="1">
      <c r="B91" s="31"/>
      <c r="C91" s="60" t="s">
        <v>134</v>
      </c>
      <c r="I91" s="92"/>
      <c r="J91" s="128">
        <f>BK91</f>
        <v>0</v>
      </c>
      <c r="L91" s="31"/>
      <c r="M91" s="58"/>
      <c r="N91" s="49"/>
      <c r="O91" s="49"/>
      <c r="P91" s="129">
        <f>P92</f>
        <v>0</v>
      </c>
      <c r="Q91" s="49"/>
      <c r="R91" s="129">
        <f>R92</f>
        <v>11.70246496</v>
      </c>
      <c r="S91" s="49"/>
      <c r="T91" s="130">
        <f>T92</f>
        <v>0</v>
      </c>
      <c r="AT91" s="16" t="s">
        <v>73</v>
      </c>
      <c r="AU91" s="16" t="s">
        <v>116</v>
      </c>
      <c r="BK91" s="131">
        <f>BK92</f>
        <v>0</v>
      </c>
    </row>
    <row r="92" spans="2:63" s="11" customFormat="1" ht="25.9" customHeight="1">
      <c r="B92" s="132"/>
      <c r="D92" s="133" t="s">
        <v>73</v>
      </c>
      <c r="E92" s="134" t="s">
        <v>135</v>
      </c>
      <c r="F92" s="134" t="s">
        <v>136</v>
      </c>
      <c r="I92" s="135"/>
      <c r="J92" s="136">
        <f>BK92</f>
        <v>0</v>
      </c>
      <c r="L92" s="132"/>
      <c r="M92" s="137"/>
      <c r="P92" s="138">
        <f>P93+P153+P157+P162+P211</f>
        <v>0</v>
      </c>
      <c r="R92" s="138">
        <f>R93+R153+R157+R162+R211</f>
        <v>11.70246496</v>
      </c>
      <c r="T92" s="139">
        <f>T93+T153+T157+T162+T211</f>
        <v>0</v>
      </c>
      <c r="AR92" s="133" t="s">
        <v>81</v>
      </c>
      <c r="AT92" s="140" t="s">
        <v>73</v>
      </c>
      <c r="AU92" s="140" t="s">
        <v>74</v>
      </c>
      <c r="AY92" s="133" t="s">
        <v>137</v>
      </c>
      <c r="BK92" s="141">
        <f>BK93+BK153+BK157+BK162+BK211</f>
        <v>0</v>
      </c>
    </row>
    <row r="93" spans="2:63" s="11" customFormat="1" ht="22.9" customHeight="1">
      <c r="B93" s="132"/>
      <c r="D93" s="133" t="s">
        <v>73</v>
      </c>
      <c r="E93" s="142" t="s">
        <v>81</v>
      </c>
      <c r="F93" s="142" t="s">
        <v>138</v>
      </c>
      <c r="I93" s="135"/>
      <c r="J93" s="143">
        <f>BK93</f>
        <v>0</v>
      </c>
      <c r="L93" s="132"/>
      <c r="M93" s="137"/>
      <c r="P93" s="138">
        <f>SUM(P94:P152)</f>
        <v>0</v>
      </c>
      <c r="R93" s="138">
        <f>SUM(R94:R152)</f>
        <v>10.9213056</v>
      </c>
      <c r="T93" s="139">
        <f>SUM(T94:T152)</f>
        <v>0</v>
      </c>
      <c r="AR93" s="133" t="s">
        <v>81</v>
      </c>
      <c r="AT93" s="140" t="s">
        <v>73</v>
      </c>
      <c r="AU93" s="140" t="s">
        <v>81</v>
      </c>
      <c r="AY93" s="133" t="s">
        <v>137</v>
      </c>
      <c r="BK93" s="141">
        <f>SUM(BK94:BK152)</f>
        <v>0</v>
      </c>
    </row>
    <row r="94" spans="2:65" s="1" customFormat="1" ht="36" customHeight="1">
      <c r="B94" s="144"/>
      <c r="C94" s="145" t="s">
        <v>81</v>
      </c>
      <c r="D94" s="145" t="s">
        <v>139</v>
      </c>
      <c r="E94" s="146" t="s">
        <v>425</v>
      </c>
      <c r="F94" s="147" t="s">
        <v>426</v>
      </c>
      <c r="G94" s="148" t="s">
        <v>142</v>
      </c>
      <c r="H94" s="149">
        <v>17.28</v>
      </c>
      <c r="I94" s="150"/>
      <c r="J94" s="151">
        <f>ROUND(I94*H94,2)</f>
        <v>0</v>
      </c>
      <c r="K94" s="147" t="s">
        <v>143</v>
      </c>
      <c r="L94" s="31"/>
      <c r="M94" s="152" t="s">
        <v>3</v>
      </c>
      <c r="N94" s="153" t="s">
        <v>45</v>
      </c>
      <c r="P94" s="154">
        <f>O94*H94</f>
        <v>0</v>
      </c>
      <c r="Q94" s="154">
        <v>0</v>
      </c>
      <c r="R94" s="154">
        <f>Q94*H94</f>
        <v>0</v>
      </c>
      <c r="S94" s="154">
        <v>0</v>
      </c>
      <c r="T94" s="155">
        <f>S94*H94</f>
        <v>0</v>
      </c>
      <c r="AR94" s="156" t="s">
        <v>98</v>
      </c>
      <c r="AT94" s="156" t="s">
        <v>139</v>
      </c>
      <c r="AU94" s="156" t="s">
        <v>83</v>
      </c>
      <c r="AY94" s="16" t="s">
        <v>137</v>
      </c>
      <c r="BE94" s="157">
        <f>IF(N94="základní",J94,0)</f>
        <v>0</v>
      </c>
      <c r="BF94" s="157">
        <f>IF(N94="snížená",J94,0)</f>
        <v>0</v>
      </c>
      <c r="BG94" s="157">
        <f>IF(N94="zákl. přenesená",J94,0)</f>
        <v>0</v>
      </c>
      <c r="BH94" s="157">
        <f>IF(N94="sníž. přenesená",J94,0)</f>
        <v>0</v>
      </c>
      <c r="BI94" s="157">
        <f>IF(N94="nulová",J94,0)</f>
        <v>0</v>
      </c>
      <c r="BJ94" s="16" t="s">
        <v>81</v>
      </c>
      <c r="BK94" s="157">
        <f>ROUND(I94*H94,2)</f>
        <v>0</v>
      </c>
      <c r="BL94" s="16" t="s">
        <v>98</v>
      </c>
      <c r="BM94" s="156" t="s">
        <v>427</v>
      </c>
    </row>
    <row r="95" spans="2:47" s="1" customFormat="1" ht="243.75">
      <c r="B95" s="31"/>
      <c r="D95" s="158" t="s">
        <v>145</v>
      </c>
      <c r="F95" s="159" t="s">
        <v>428</v>
      </c>
      <c r="I95" s="92"/>
      <c r="L95" s="31"/>
      <c r="M95" s="160"/>
      <c r="T95" s="52"/>
      <c r="AT95" s="16" t="s">
        <v>145</v>
      </c>
      <c r="AU95" s="16" t="s">
        <v>83</v>
      </c>
    </row>
    <row r="96" spans="2:51" s="12" customFormat="1" ht="12">
      <c r="B96" s="161"/>
      <c r="D96" s="158" t="s">
        <v>147</v>
      </c>
      <c r="E96" s="162" t="s">
        <v>3</v>
      </c>
      <c r="F96" s="163" t="s">
        <v>429</v>
      </c>
      <c r="H96" s="164">
        <v>34.56</v>
      </c>
      <c r="I96" s="165"/>
      <c r="L96" s="161"/>
      <c r="M96" s="166"/>
      <c r="T96" s="167"/>
      <c r="AT96" s="162" t="s">
        <v>147</v>
      </c>
      <c r="AU96" s="162" t="s">
        <v>83</v>
      </c>
      <c r="AV96" s="12" t="s">
        <v>83</v>
      </c>
      <c r="AW96" s="12" t="s">
        <v>36</v>
      </c>
      <c r="AX96" s="12" t="s">
        <v>74</v>
      </c>
      <c r="AY96" s="162" t="s">
        <v>137</v>
      </c>
    </row>
    <row r="97" spans="2:51" s="12" customFormat="1" ht="12">
      <c r="B97" s="161"/>
      <c r="D97" s="158" t="s">
        <v>147</v>
      </c>
      <c r="E97" s="162" t="s">
        <v>3</v>
      </c>
      <c r="F97" s="163" t="s">
        <v>430</v>
      </c>
      <c r="H97" s="164">
        <v>17.28</v>
      </c>
      <c r="I97" s="165"/>
      <c r="L97" s="161"/>
      <c r="M97" s="166"/>
      <c r="T97" s="167"/>
      <c r="AT97" s="162" t="s">
        <v>147</v>
      </c>
      <c r="AU97" s="162" t="s">
        <v>83</v>
      </c>
      <c r="AV97" s="12" t="s">
        <v>83</v>
      </c>
      <c r="AW97" s="12" t="s">
        <v>36</v>
      </c>
      <c r="AX97" s="12" t="s">
        <v>81</v>
      </c>
      <c r="AY97" s="162" t="s">
        <v>137</v>
      </c>
    </row>
    <row r="98" spans="2:65" s="1" customFormat="1" ht="48" customHeight="1">
      <c r="B98" s="144"/>
      <c r="C98" s="145" t="s">
        <v>83</v>
      </c>
      <c r="D98" s="145" t="s">
        <v>139</v>
      </c>
      <c r="E98" s="146" t="s">
        <v>431</v>
      </c>
      <c r="F98" s="147" t="s">
        <v>432</v>
      </c>
      <c r="G98" s="148" t="s">
        <v>142</v>
      </c>
      <c r="H98" s="149">
        <v>17.28</v>
      </c>
      <c r="I98" s="150"/>
      <c r="J98" s="151">
        <f>ROUND(I98*H98,2)</f>
        <v>0</v>
      </c>
      <c r="K98" s="147" t="s">
        <v>143</v>
      </c>
      <c r="L98" s="31"/>
      <c r="M98" s="152" t="s">
        <v>3</v>
      </c>
      <c r="N98" s="153" t="s">
        <v>45</v>
      </c>
      <c r="P98" s="154">
        <f>O98*H98</f>
        <v>0</v>
      </c>
      <c r="Q98" s="154">
        <v>0</v>
      </c>
      <c r="R98" s="154">
        <f>Q98*H98</f>
        <v>0</v>
      </c>
      <c r="S98" s="154">
        <v>0</v>
      </c>
      <c r="T98" s="155">
        <f>S98*H98</f>
        <v>0</v>
      </c>
      <c r="AR98" s="156" t="s">
        <v>98</v>
      </c>
      <c r="AT98" s="156" t="s">
        <v>139</v>
      </c>
      <c r="AU98" s="156" t="s">
        <v>83</v>
      </c>
      <c r="AY98" s="16" t="s">
        <v>137</v>
      </c>
      <c r="BE98" s="157">
        <f>IF(N98="základní",J98,0)</f>
        <v>0</v>
      </c>
      <c r="BF98" s="157">
        <f>IF(N98="snížená",J98,0)</f>
        <v>0</v>
      </c>
      <c r="BG98" s="157">
        <f>IF(N98="zákl. přenesená",J98,0)</f>
        <v>0</v>
      </c>
      <c r="BH98" s="157">
        <f>IF(N98="sníž. přenesená",J98,0)</f>
        <v>0</v>
      </c>
      <c r="BI98" s="157">
        <f>IF(N98="nulová",J98,0)</f>
        <v>0</v>
      </c>
      <c r="BJ98" s="16" t="s">
        <v>81</v>
      </c>
      <c r="BK98" s="157">
        <f>ROUND(I98*H98,2)</f>
        <v>0</v>
      </c>
      <c r="BL98" s="16" t="s">
        <v>98</v>
      </c>
      <c r="BM98" s="156" t="s">
        <v>433</v>
      </c>
    </row>
    <row r="99" spans="2:47" s="1" customFormat="1" ht="243.75">
      <c r="B99" s="31"/>
      <c r="D99" s="158" t="s">
        <v>145</v>
      </c>
      <c r="F99" s="159" t="s">
        <v>428</v>
      </c>
      <c r="I99" s="92"/>
      <c r="L99" s="31"/>
      <c r="M99" s="160"/>
      <c r="T99" s="52"/>
      <c r="AT99" s="16" t="s">
        <v>145</v>
      </c>
      <c r="AU99" s="16" t="s">
        <v>83</v>
      </c>
    </row>
    <row r="100" spans="2:65" s="1" customFormat="1" ht="36" customHeight="1">
      <c r="B100" s="144"/>
      <c r="C100" s="145" t="s">
        <v>96</v>
      </c>
      <c r="D100" s="145" t="s">
        <v>139</v>
      </c>
      <c r="E100" s="146" t="s">
        <v>434</v>
      </c>
      <c r="F100" s="147" t="s">
        <v>435</v>
      </c>
      <c r="G100" s="148" t="s">
        <v>142</v>
      </c>
      <c r="H100" s="149">
        <v>10.368</v>
      </c>
      <c r="I100" s="150"/>
      <c r="J100" s="151">
        <f>ROUND(I100*H100,2)</f>
        <v>0</v>
      </c>
      <c r="K100" s="147" t="s">
        <v>143</v>
      </c>
      <c r="L100" s="31"/>
      <c r="M100" s="152" t="s">
        <v>3</v>
      </c>
      <c r="N100" s="153" t="s">
        <v>45</v>
      </c>
      <c r="P100" s="154">
        <f>O100*H100</f>
        <v>0</v>
      </c>
      <c r="Q100" s="154">
        <v>0</v>
      </c>
      <c r="R100" s="154">
        <f>Q100*H100</f>
        <v>0</v>
      </c>
      <c r="S100" s="154">
        <v>0</v>
      </c>
      <c r="T100" s="155">
        <f>S100*H100</f>
        <v>0</v>
      </c>
      <c r="AR100" s="156" t="s">
        <v>98</v>
      </c>
      <c r="AT100" s="156" t="s">
        <v>139</v>
      </c>
      <c r="AU100" s="156" t="s">
        <v>83</v>
      </c>
      <c r="AY100" s="16" t="s">
        <v>137</v>
      </c>
      <c r="BE100" s="157">
        <f>IF(N100="základní",J100,0)</f>
        <v>0</v>
      </c>
      <c r="BF100" s="157">
        <f>IF(N100="snížená",J100,0)</f>
        <v>0</v>
      </c>
      <c r="BG100" s="157">
        <f>IF(N100="zákl. přenesená",J100,0)</f>
        <v>0</v>
      </c>
      <c r="BH100" s="157">
        <f>IF(N100="sníž. přenesená",J100,0)</f>
        <v>0</v>
      </c>
      <c r="BI100" s="157">
        <f>IF(N100="nulová",J100,0)</f>
        <v>0</v>
      </c>
      <c r="BJ100" s="16" t="s">
        <v>81</v>
      </c>
      <c r="BK100" s="157">
        <f>ROUND(I100*H100,2)</f>
        <v>0</v>
      </c>
      <c r="BL100" s="16" t="s">
        <v>98</v>
      </c>
      <c r="BM100" s="156" t="s">
        <v>436</v>
      </c>
    </row>
    <row r="101" spans="2:47" s="1" customFormat="1" ht="243.75">
      <c r="B101" s="31"/>
      <c r="D101" s="158" t="s">
        <v>145</v>
      </c>
      <c r="F101" s="159" t="s">
        <v>428</v>
      </c>
      <c r="I101" s="92"/>
      <c r="L101" s="31"/>
      <c r="M101" s="160"/>
      <c r="T101" s="52"/>
      <c r="AT101" s="16" t="s">
        <v>145</v>
      </c>
      <c r="AU101" s="16" t="s">
        <v>83</v>
      </c>
    </row>
    <row r="102" spans="2:51" s="12" customFormat="1" ht="12">
      <c r="B102" s="161"/>
      <c r="D102" s="158" t="s">
        <v>147</v>
      </c>
      <c r="E102" s="162" t="s">
        <v>3</v>
      </c>
      <c r="F102" s="163" t="s">
        <v>429</v>
      </c>
      <c r="H102" s="164">
        <v>34.56</v>
      </c>
      <c r="I102" s="165"/>
      <c r="L102" s="161"/>
      <c r="M102" s="166"/>
      <c r="T102" s="167"/>
      <c r="AT102" s="162" t="s">
        <v>147</v>
      </c>
      <c r="AU102" s="162" t="s">
        <v>83</v>
      </c>
      <c r="AV102" s="12" t="s">
        <v>83</v>
      </c>
      <c r="AW102" s="12" t="s">
        <v>36</v>
      </c>
      <c r="AX102" s="12" t="s">
        <v>74</v>
      </c>
      <c r="AY102" s="162" t="s">
        <v>137</v>
      </c>
    </row>
    <row r="103" spans="2:51" s="12" customFormat="1" ht="12">
      <c r="B103" s="161"/>
      <c r="D103" s="158" t="s">
        <v>147</v>
      </c>
      <c r="E103" s="162" t="s">
        <v>3</v>
      </c>
      <c r="F103" s="163" t="s">
        <v>437</v>
      </c>
      <c r="H103" s="164">
        <v>10.368</v>
      </c>
      <c r="I103" s="165"/>
      <c r="L103" s="161"/>
      <c r="M103" s="166"/>
      <c r="T103" s="167"/>
      <c r="AT103" s="162" t="s">
        <v>147</v>
      </c>
      <c r="AU103" s="162" t="s">
        <v>83</v>
      </c>
      <c r="AV103" s="12" t="s">
        <v>83</v>
      </c>
      <c r="AW103" s="12" t="s">
        <v>36</v>
      </c>
      <c r="AX103" s="12" t="s">
        <v>81</v>
      </c>
      <c r="AY103" s="162" t="s">
        <v>137</v>
      </c>
    </row>
    <row r="104" spans="2:65" s="1" customFormat="1" ht="48" customHeight="1">
      <c r="B104" s="144"/>
      <c r="C104" s="145" t="s">
        <v>98</v>
      </c>
      <c r="D104" s="145" t="s">
        <v>139</v>
      </c>
      <c r="E104" s="146" t="s">
        <v>438</v>
      </c>
      <c r="F104" s="147" t="s">
        <v>439</v>
      </c>
      <c r="G104" s="148" t="s">
        <v>142</v>
      </c>
      <c r="H104" s="149">
        <v>10.368</v>
      </c>
      <c r="I104" s="150"/>
      <c r="J104" s="151">
        <f>ROUND(I104*H104,2)</f>
        <v>0</v>
      </c>
      <c r="K104" s="147" t="s">
        <v>143</v>
      </c>
      <c r="L104" s="31"/>
      <c r="M104" s="152" t="s">
        <v>3</v>
      </c>
      <c r="N104" s="153" t="s">
        <v>45</v>
      </c>
      <c r="P104" s="154">
        <f>O104*H104</f>
        <v>0</v>
      </c>
      <c r="Q104" s="154">
        <v>0</v>
      </c>
      <c r="R104" s="154">
        <f>Q104*H104</f>
        <v>0</v>
      </c>
      <c r="S104" s="154">
        <v>0</v>
      </c>
      <c r="T104" s="155">
        <f>S104*H104</f>
        <v>0</v>
      </c>
      <c r="AR104" s="156" t="s">
        <v>98</v>
      </c>
      <c r="AT104" s="156" t="s">
        <v>139</v>
      </c>
      <c r="AU104" s="156" t="s">
        <v>83</v>
      </c>
      <c r="AY104" s="16" t="s">
        <v>137</v>
      </c>
      <c r="BE104" s="157">
        <f>IF(N104="základní",J104,0)</f>
        <v>0</v>
      </c>
      <c r="BF104" s="157">
        <f>IF(N104="snížená",J104,0)</f>
        <v>0</v>
      </c>
      <c r="BG104" s="157">
        <f>IF(N104="zákl. přenesená",J104,0)</f>
        <v>0</v>
      </c>
      <c r="BH104" s="157">
        <f>IF(N104="sníž. přenesená",J104,0)</f>
        <v>0</v>
      </c>
      <c r="BI104" s="157">
        <f>IF(N104="nulová",J104,0)</f>
        <v>0</v>
      </c>
      <c r="BJ104" s="16" t="s">
        <v>81</v>
      </c>
      <c r="BK104" s="157">
        <f>ROUND(I104*H104,2)</f>
        <v>0</v>
      </c>
      <c r="BL104" s="16" t="s">
        <v>98</v>
      </c>
      <c r="BM104" s="156" t="s">
        <v>440</v>
      </c>
    </row>
    <row r="105" spans="2:47" s="1" customFormat="1" ht="243.75">
      <c r="B105" s="31"/>
      <c r="D105" s="158" t="s">
        <v>145</v>
      </c>
      <c r="F105" s="159" t="s">
        <v>428</v>
      </c>
      <c r="I105" s="92"/>
      <c r="L105" s="31"/>
      <c r="M105" s="160"/>
      <c r="T105" s="52"/>
      <c r="AT105" s="16" t="s">
        <v>145</v>
      </c>
      <c r="AU105" s="16" t="s">
        <v>83</v>
      </c>
    </row>
    <row r="106" spans="2:65" s="1" customFormat="1" ht="48" customHeight="1">
      <c r="B106" s="144"/>
      <c r="C106" s="145" t="s">
        <v>100</v>
      </c>
      <c r="D106" s="145" t="s">
        <v>139</v>
      </c>
      <c r="E106" s="146" t="s">
        <v>441</v>
      </c>
      <c r="F106" s="147" t="s">
        <v>442</v>
      </c>
      <c r="G106" s="148" t="s">
        <v>142</v>
      </c>
      <c r="H106" s="149">
        <v>6.912</v>
      </c>
      <c r="I106" s="150"/>
      <c r="J106" s="151">
        <f>ROUND(I106*H106,2)</f>
        <v>0</v>
      </c>
      <c r="K106" s="147" t="s">
        <v>143</v>
      </c>
      <c r="L106" s="31"/>
      <c r="M106" s="152" t="s">
        <v>3</v>
      </c>
      <c r="N106" s="153" t="s">
        <v>45</v>
      </c>
      <c r="P106" s="154">
        <f>O106*H106</f>
        <v>0</v>
      </c>
      <c r="Q106" s="154">
        <v>0.0103</v>
      </c>
      <c r="R106" s="154">
        <f>Q106*H106</f>
        <v>0.0711936</v>
      </c>
      <c r="S106" s="154">
        <v>0</v>
      </c>
      <c r="T106" s="155">
        <f>S106*H106</f>
        <v>0</v>
      </c>
      <c r="AR106" s="156" t="s">
        <v>98</v>
      </c>
      <c r="AT106" s="156" t="s">
        <v>139</v>
      </c>
      <c r="AU106" s="156" t="s">
        <v>83</v>
      </c>
      <c r="AY106" s="16" t="s">
        <v>137</v>
      </c>
      <c r="BE106" s="157">
        <f>IF(N106="základní",J106,0)</f>
        <v>0</v>
      </c>
      <c r="BF106" s="157">
        <f>IF(N106="snížená",J106,0)</f>
        <v>0</v>
      </c>
      <c r="BG106" s="157">
        <f>IF(N106="zákl. přenesená",J106,0)</f>
        <v>0</v>
      </c>
      <c r="BH106" s="157">
        <f>IF(N106="sníž. přenesená",J106,0)</f>
        <v>0</v>
      </c>
      <c r="BI106" s="157">
        <f>IF(N106="nulová",J106,0)</f>
        <v>0</v>
      </c>
      <c r="BJ106" s="16" t="s">
        <v>81</v>
      </c>
      <c r="BK106" s="157">
        <f>ROUND(I106*H106,2)</f>
        <v>0</v>
      </c>
      <c r="BL106" s="16" t="s">
        <v>98</v>
      </c>
      <c r="BM106" s="156" t="s">
        <v>443</v>
      </c>
    </row>
    <row r="107" spans="2:47" s="1" customFormat="1" ht="243.75">
      <c r="B107" s="31"/>
      <c r="D107" s="158" t="s">
        <v>145</v>
      </c>
      <c r="F107" s="159" t="s">
        <v>428</v>
      </c>
      <c r="I107" s="92"/>
      <c r="L107" s="31"/>
      <c r="M107" s="160"/>
      <c r="T107" s="52"/>
      <c r="AT107" s="16" t="s">
        <v>145</v>
      </c>
      <c r="AU107" s="16" t="s">
        <v>83</v>
      </c>
    </row>
    <row r="108" spans="2:51" s="12" customFormat="1" ht="12">
      <c r="B108" s="161"/>
      <c r="D108" s="158" t="s">
        <v>147</v>
      </c>
      <c r="E108" s="162" t="s">
        <v>3</v>
      </c>
      <c r="F108" s="163" t="s">
        <v>429</v>
      </c>
      <c r="H108" s="164">
        <v>34.56</v>
      </c>
      <c r="I108" s="165"/>
      <c r="L108" s="161"/>
      <c r="M108" s="166"/>
      <c r="T108" s="167"/>
      <c r="AT108" s="162" t="s">
        <v>147</v>
      </c>
      <c r="AU108" s="162" t="s">
        <v>83</v>
      </c>
      <c r="AV108" s="12" t="s">
        <v>83</v>
      </c>
      <c r="AW108" s="12" t="s">
        <v>36</v>
      </c>
      <c r="AX108" s="12" t="s">
        <v>74</v>
      </c>
      <c r="AY108" s="162" t="s">
        <v>137</v>
      </c>
    </row>
    <row r="109" spans="2:51" s="12" customFormat="1" ht="12">
      <c r="B109" s="161"/>
      <c r="D109" s="158" t="s">
        <v>147</v>
      </c>
      <c r="E109" s="162" t="s">
        <v>3</v>
      </c>
      <c r="F109" s="163" t="s">
        <v>444</v>
      </c>
      <c r="H109" s="164">
        <v>6.912</v>
      </c>
      <c r="I109" s="165"/>
      <c r="L109" s="161"/>
      <c r="M109" s="166"/>
      <c r="T109" s="167"/>
      <c r="AT109" s="162" t="s">
        <v>147</v>
      </c>
      <c r="AU109" s="162" t="s">
        <v>83</v>
      </c>
      <c r="AV109" s="12" t="s">
        <v>83</v>
      </c>
      <c r="AW109" s="12" t="s">
        <v>36</v>
      </c>
      <c r="AX109" s="12" t="s">
        <v>81</v>
      </c>
      <c r="AY109" s="162" t="s">
        <v>137</v>
      </c>
    </row>
    <row r="110" spans="2:65" s="1" customFormat="1" ht="36" customHeight="1">
      <c r="B110" s="144"/>
      <c r="C110" s="145" t="s">
        <v>165</v>
      </c>
      <c r="D110" s="145" t="s">
        <v>139</v>
      </c>
      <c r="E110" s="146" t="s">
        <v>445</v>
      </c>
      <c r="F110" s="147" t="s">
        <v>446</v>
      </c>
      <c r="G110" s="148" t="s">
        <v>180</v>
      </c>
      <c r="H110" s="149">
        <v>86.4</v>
      </c>
      <c r="I110" s="150"/>
      <c r="J110" s="151">
        <f>ROUND(I110*H110,2)</f>
        <v>0</v>
      </c>
      <c r="K110" s="147" t="s">
        <v>143</v>
      </c>
      <c r="L110" s="31"/>
      <c r="M110" s="152" t="s">
        <v>3</v>
      </c>
      <c r="N110" s="153" t="s">
        <v>45</v>
      </c>
      <c r="P110" s="154">
        <f>O110*H110</f>
        <v>0</v>
      </c>
      <c r="Q110" s="154">
        <v>0.00058</v>
      </c>
      <c r="R110" s="154">
        <f>Q110*H110</f>
        <v>0.050112000000000004</v>
      </c>
      <c r="S110" s="154">
        <v>0</v>
      </c>
      <c r="T110" s="155">
        <f>S110*H110</f>
        <v>0</v>
      </c>
      <c r="AR110" s="156" t="s">
        <v>98</v>
      </c>
      <c r="AT110" s="156" t="s">
        <v>139</v>
      </c>
      <c r="AU110" s="156" t="s">
        <v>83</v>
      </c>
      <c r="AY110" s="16" t="s">
        <v>137</v>
      </c>
      <c r="BE110" s="157">
        <f>IF(N110="základní",J110,0)</f>
        <v>0</v>
      </c>
      <c r="BF110" s="157">
        <f>IF(N110="snížená",J110,0)</f>
        <v>0</v>
      </c>
      <c r="BG110" s="157">
        <f>IF(N110="zákl. přenesená",J110,0)</f>
        <v>0</v>
      </c>
      <c r="BH110" s="157">
        <f>IF(N110="sníž. přenesená",J110,0)</f>
        <v>0</v>
      </c>
      <c r="BI110" s="157">
        <f>IF(N110="nulová",J110,0)</f>
        <v>0</v>
      </c>
      <c r="BJ110" s="16" t="s">
        <v>81</v>
      </c>
      <c r="BK110" s="157">
        <f>ROUND(I110*H110,2)</f>
        <v>0</v>
      </c>
      <c r="BL110" s="16" t="s">
        <v>98</v>
      </c>
      <c r="BM110" s="156" t="s">
        <v>447</v>
      </c>
    </row>
    <row r="111" spans="2:47" s="1" customFormat="1" ht="39">
      <c r="B111" s="31"/>
      <c r="D111" s="158" t="s">
        <v>145</v>
      </c>
      <c r="F111" s="159" t="s">
        <v>448</v>
      </c>
      <c r="I111" s="92"/>
      <c r="L111" s="31"/>
      <c r="M111" s="160"/>
      <c r="T111" s="52"/>
      <c r="AT111" s="16" t="s">
        <v>145</v>
      </c>
      <c r="AU111" s="16" t="s">
        <v>83</v>
      </c>
    </row>
    <row r="112" spans="2:51" s="12" customFormat="1" ht="12">
      <c r="B112" s="161"/>
      <c r="D112" s="158" t="s">
        <v>147</v>
      </c>
      <c r="E112" s="162" t="s">
        <v>3</v>
      </c>
      <c r="F112" s="163" t="s">
        <v>449</v>
      </c>
      <c r="H112" s="164">
        <v>86.4</v>
      </c>
      <c r="I112" s="165"/>
      <c r="L112" s="161"/>
      <c r="M112" s="166"/>
      <c r="T112" s="167"/>
      <c r="AT112" s="162" t="s">
        <v>147</v>
      </c>
      <c r="AU112" s="162" t="s">
        <v>83</v>
      </c>
      <c r="AV112" s="12" t="s">
        <v>83</v>
      </c>
      <c r="AW112" s="12" t="s">
        <v>36</v>
      </c>
      <c r="AX112" s="12" t="s">
        <v>81</v>
      </c>
      <c r="AY112" s="162" t="s">
        <v>137</v>
      </c>
    </row>
    <row r="113" spans="2:65" s="1" customFormat="1" ht="36" customHeight="1">
      <c r="B113" s="144"/>
      <c r="C113" s="145" t="s">
        <v>170</v>
      </c>
      <c r="D113" s="145" t="s">
        <v>139</v>
      </c>
      <c r="E113" s="146" t="s">
        <v>450</v>
      </c>
      <c r="F113" s="147" t="s">
        <v>451</v>
      </c>
      <c r="G113" s="148" t="s">
        <v>180</v>
      </c>
      <c r="H113" s="149">
        <v>86.4</v>
      </c>
      <c r="I113" s="150"/>
      <c r="J113" s="151">
        <f>ROUND(I113*H113,2)</f>
        <v>0</v>
      </c>
      <c r="K113" s="147" t="s">
        <v>143</v>
      </c>
      <c r="L113" s="31"/>
      <c r="M113" s="152" t="s">
        <v>3</v>
      </c>
      <c r="N113" s="153" t="s">
        <v>45</v>
      </c>
      <c r="P113" s="154">
        <f>O113*H113</f>
        <v>0</v>
      </c>
      <c r="Q113" s="154">
        <v>0</v>
      </c>
      <c r="R113" s="154">
        <f>Q113*H113</f>
        <v>0</v>
      </c>
      <c r="S113" s="154">
        <v>0</v>
      </c>
      <c r="T113" s="155">
        <f>S113*H113</f>
        <v>0</v>
      </c>
      <c r="AR113" s="156" t="s">
        <v>98</v>
      </c>
      <c r="AT113" s="156" t="s">
        <v>139</v>
      </c>
      <c r="AU113" s="156" t="s">
        <v>83</v>
      </c>
      <c r="AY113" s="16" t="s">
        <v>137</v>
      </c>
      <c r="BE113" s="157">
        <f>IF(N113="základní",J113,0)</f>
        <v>0</v>
      </c>
      <c r="BF113" s="157">
        <f>IF(N113="snížená",J113,0)</f>
        <v>0</v>
      </c>
      <c r="BG113" s="157">
        <f>IF(N113="zákl. přenesená",J113,0)</f>
        <v>0</v>
      </c>
      <c r="BH113" s="157">
        <f>IF(N113="sníž. přenesená",J113,0)</f>
        <v>0</v>
      </c>
      <c r="BI113" s="157">
        <f>IF(N113="nulová",J113,0)</f>
        <v>0</v>
      </c>
      <c r="BJ113" s="16" t="s">
        <v>81</v>
      </c>
      <c r="BK113" s="157">
        <f>ROUND(I113*H113,2)</f>
        <v>0</v>
      </c>
      <c r="BL113" s="16" t="s">
        <v>98</v>
      </c>
      <c r="BM113" s="156" t="s">
        <v>452</v>
      </c>
    </row>
    <row r="114" spans="2:51" s="12" customFormat="1" ht="12">
      <c r="B114" s="161"/>
      <c r="D114" s="158" t="s">
        <v>147</v>
      </c>
      <c r="E114" s="162" t="s">
        <v>3</v>
      </c>
      <c r="F114" s="163" t="s">
        <v>449</v>
      </c>
      <c r="H114" s="164">
        <v>86.4</v>
      </c>
      <c r="I114" s="165"/>
      <c r="L114" s="161"/>
      <c r="M114" s="166"/>
      <c r="T114" s="167"/>
      <c r="AT114" s="162" t="s">
        <v>147</v>
      </c>
      <c r="AU114" s="162" t="s">
        <v>83</v>
      </c>
      <c r="AV114" s="12" t="s">
        <v>83</v>
      </c>
      <c r="AW114" s="12" t="s">
        <v>36</v>
      </c>
      <c r="AX114" s="12" t="s">
        <v>81</v>
      </c>
      <c r="AY114" s="162" t="s">
        <v>137</v>
      </c>
    </row>
    <row r="115" spans="2:65" s="1" customFormat="1" ht="48" customHeight="1">
      <c r="B115" s="144"/>
      <c r="C115" s="145" t="s">
        <v>177</v>
      </c>
      <c r="D115" s="145" t="s">
        <v>139</v>
      </c>
      <c r="E115" s="146" t="s">
        <v>453</v>
      </c>
      <c r="F115" s="147" t="s">
        <v>454</v>
      </c>
      <c r="G115" s="148" t="s">
        <v>142</v>
      </c>
      <c r="H115" s="149">
        <v>27.648</v>
      </c>
      <c r="I115" s="150"/>
      <c r="J115" s="151">
        <f>ROUND(I115*H115,2)</f>
        <v>0</v>
      </c>
      <c r="K115" s="147" t="s">
        <v>143</v>
      </c>
      <c r="L115" s="31"/>
      <c r="M115" s="152" t="s">
        <v>3</v>
      </c>
      <c r="N115" s="153" t="s">
        <v>45</v>
      </c>
      <c r="P115" s="154">
        <f>O115*H115</f>
        <v>0</v>
      </c>
      <c r="Q115" s="154">
        <v>0</v>
      </c>
      <c r="R115" s="154">
        <f>Q115*H115</f>
        <v>0</v>
      </c>
      <c r="S115" s="154">
        <v>0</v>
      </c>
      <c r="T115" s="155">
        <f>S115*H115</f>
        <v>0</v>
      </c>
      <c r="AR115" s="156" t="s">
        <v>98</v>
      </c>
      <c r="AT115" s="156" t="s">
        <v>139</v>
      </c>
      <c r="AU115" s="156" t="s">
        <v>83</v>
      </c>
      <c r="AY115" s="16" t="s">
        <v>137</v>
      </c>
      <c r="BE115" s="157">
        <f>IF(N115="základní",J115,0)</f>
        <v>0</v>
      </c>
      <c r="BF115" s="157">
        <f>IF(N115="snížená",J115,0)</f>
        <v>0</v>
      </c>
      <c r="BG115" s="157">
        <f>IF(N115="zákl. přenesená",J115,0)</f>
        <v>0</v>
      </c>
      <c r="BH115" s="157">
        <f>IF(N115="sníž. přenesená",J115,0)</f>
        <v>0</v>
      </c>
      <c r="BI115" s="157">
        <f>IF(N115="nulová",J115,0)</f>
        <v>0</v>
      </c>
      <c r="BJ115" s="16" t="s">
        <v>81</v>
      </c>
      <c r="BK115" s="157">
        <f>ROUND(I115*H115,2)</f>
        <v>0</v>
      </c>
      <c r="BL115" s="16" t="s">
        <v>98</v>
      </c>
      <c r="BM115" s="156" t="s">
        <v>455</v>
      </c>
    </row>
    <row r="116" spans="2:47" s="1" customFormat="1" ht="107.25">
      <c r="B116" s="31"/>
      <c r="D116" s="158" t="s">
        <v>145</v>
      </c>
      <c r="F116" s="159" t="s">
        <v>456</v>
      </c>
      <c r="I116" s="92"/>
      <c r="L116" s="31"/>
      <c r="M116" s="160"/>
      <c r="T116" s="52"/>
      <c r="AT116" s="16" t="s">
        <v>145</v>
      </c>
      <c r="AU116" s="16" t="s">
        <v>83</v>
      </c>
    </row>
    <row r="117" spans="2:51" s="12" customFormat="1" ht="12">
      <c r="B117" s="161"/>
      <c r="D117" s="158" t="s">
        <v>147</v>
      </c>
      <c r="E117" s="162" t="s">
        <v>3</v>
      </c>
      <c r="F117" s="163" t="s">
        <v>457</v>
      </c>
      <c r="H117" s="164">
        <v>27.648</v>
      </c>
      <c r="I117" s="165"/>
      <c r="L117" s="161"/>
      <c r="M117" s="166"/>
      <c r="T117" s="167"/>
      <c r="AT117" s="162" t="s">
        <v>147</v>
      </c>
      <c r="AU117" s="162" t="s">
        <v>83</v>
      </c>
      <c r="AV117" s="12" t="s">
        <v>83</v>
      </c>
      <c r="AW117" s="12" t="s">
        <v>36</v>
      </c>
      <c r="AX117" s="12" t="s">
        <v>81</v>
      </c>
      <c r="AY117" s="162" t="s">
        <v>137</v>
      </c>
    </row>
    <row r="118" spans="2:65" s="1" customFormat="1" ht="48" customHeight="1">
      <c r="B118" s="144"/>
      <c r="C118" s="145" t="s">
        <v>184</v>
      </c>
      <c r="D118" s="145" t="s">
        <v>139</v>
      </c>
      <c r="E118" s="146" t="s">
        <v>458</v>
      </c>
      <c r="F118" s="147" t="s">
        <v>459</v>
      </c>
      <c r="G118" s="148" t="s">
        <v>142</v>
      </c>
      <c r="H118" s="149">
        <v>6.912</v>
      </c>
      <c r="I118" s="150"/>
      <c r="J118" s="151">
        <f>ROUND(I118*H118,2)</f>
        <v>0</v>
      </c>
      <c r="K118" s="147" t="s">
        <v>143</v>
      </c>
      <c r="L118" s="31"/>
      <c r="M118" s="152" t="s">
        <v>3</v>
      </c>
      <c r="N118" s="153" t="s">
        <v>45</v>
      </c>
      <c r="P118" s="154">
        <f>O118*H118</f>
        <v>0</v>
      </c>
      <c r="Q118" s="154">
        <v>0</v>
      </c>
      <c r="R118" s="154">
        <f>Q118*H118</f>
        <v>0</v>
      </c>
      <c r="S118" s="154">
        <v>0</v>
      </c>
      <c r="T118" s="155">
        <f>S118*H118</f>
        <v>0</v>
      </c>
      <c r="AR118" s="156" t="s">
        <v>98</v>
      </c>
      <c r="AT118" s="156" t="s">
        <v>139</v>
      </c>
      <c r="AU118" s="156" t="s">
        <v>83</v>
      </c>
      <c r="AY118" s="16" t="s">
        <v>137</v>
      </c>
      <c r="BE118" s="157">
        <f>IF(N118="základní",J118,0)</f>
        <v>0</v>
      </c>
      <c r="BF118" s="157">
        <f>IF(N118="snížená",J118,0)</f>
        <v>0</v>
      </c>
      <c r="BG118" s="157">
        <f>IF(N118="zákl. přenesená",J118,0)</f>
        <v>0</v>
      </c>
      <c r="BH118" s="157">
        <f>IF(N118="sníž. přenesená",J118,0)</f>
        <v>0</v>
      </c>
      <c r="BI118" s="157">
        <f>IF(N118="nulová",J118,0)</f>
        <v>0</v>
      </c>
      <c r="BJ118" s="16" t="s">
        <v>81</v>
      </c>
      <c r="BK118" s="157">
        <f>ROUND(I118*H118,2)</f>
        <v>0</v>
      </c>
      <c r="BL118" s="16" t="s">
        <v>98</v>
      </c>
      <c r="BM118" s="156" t="s">
        <v>460</v>
      </c>
    </row>
    <row r="119" spans="2:47" s="1" customFormat="1" ht="107.25">
      <c r="B119" s="31"/>
      <c r="D119" s="158" t="s">
        <v>145</v>
      </c>
      <c r="F119" s="159" t="s">
        <v>456</v>
      </c>
      <c r="I119" s="92"/>
      <c r="L119" s="31"/>
      <c r="M119" s="160"/>
      <c r="T119" s="52"/>
      <c r="AT119" s="16" t="s">
        <v>145</v>
      </c>
      <c r="AU119" s="16" t="s">
        <v>83</v>
      </c>
    </row>
    <row r="120" spans="2:51" s="12" customFormat="1" ht="12">
      <c r="B120" s="161"/>
      <c r="D120" s="158" t="s">
        <v>147</v>
      </c>
      <c r="E120" s="162" t="s">
        <v>3</v>
      </c>
      <c r="F120" s="163" t="s">
        <v>461</v>
      </c>
      <c r="H120" s="164">
        <v>6.912</v>
      </c>
      <c r="I120" s="165"/>
      <c r="L120" s="161"/>
      <c r="M120" s="166"/>
      <c r="T120" s="167"/>
      <c r="AT120" s="162" t="s">
        <v>147</v>
      </c>
      <c r="AU120" s="162" t="s">
        <v>83</v>
      </c>
      <c r="AV120" s="12" t="s">
        <v>83</v>
      </c>
      <c r="AW120" s="12" t="s">
        <v>36</v>
      </c>
      <c r="AX120" s="12" t="s">
        <v>81</v>
      </c>
      <c r="AY120" s="162" t="s">
        <v>137</v>
      </c>
    </row>
    <row r="121" spans="2:65" s="1" customFormat="1" ht="48" customHeight="1">
      <c r="B121" s="144"/>
      <c r="C121" s="145" t="s">
        <v>188</v>
      </c>
      <c r="D121" s="145" t="s">
        <v>139</v>
      </c>
      <c r="E121" s="146" t="s">
        <v>198</v>
      </c>
      <c r="F121" s="147" t="s">
        <v>199</v>
      </c>
      <c r="G121" s="148" t="s">
        <v>142</v>
      </c>
      <c r="H121" s="149">
        <v>15.278</v>
      </c>
      <c r="I121" s="150"/>
      <c r="J121" s="151">
        <f>ROUND(I121*H121,2)</f>
        <v>0</v>
      </c>
      <c r="K121" s="147" t="s">
        <v>143</v>
      </c>
      <c r="L121" s="31"/>
      <c r="M121" s="152" t="s">
        <v>3</v>
      </c>
      <c r="N121" s="153" t="s">
        <v>45</v>
      </c>
      <c r="P121" s="154">
        <f>O121*H121</f>
        <v>0</v>
      </c>
      <c r="Q121" s="154">
        <v>0</v>
      </c>
      <c r="R121" s="154">
        <f>Q121*H121</f>
        <v>0</v>
      </c>
      <c r="S121" s="154">
        <v>0</v>
      </c>
      <c r="T121" s="155">
        <f>S121*H121</f>
        <v>0</v>
      </c>
      <c r="AR121" s="156" t="s">
        <v>98</v>
      </c>
      <c r="AT121" s="156" t="s">
        <v>139</v>
      </c>
      <c r="AU121" s="156" t="s">
        <v>83</v>
      </c>
      <c r="AY121" s="16" t="s">
        <v>137</v>
      </c>
      <c r="BE121" s="157">
        <f>IF(N121="základní",J121,0)</f>
        <v>0</v>
      </c>
      <c r="BF121" s="157">
        <f>IF(N121="snížená",J121,0)</f>
        <v>0</v>
      </c>
      <c r="BG121" s="157">
        <f>IF(N121="zákl. přenesená",J121,0)</f>
        <v>0</v>
      </c>
      <c r="BH121" s="157">
        <f>IF(N121="sníž. přenesená",J121,0)</f>
        <v>0</v>
      </c>
      <c r="BI121" s="157">
        <f>IF(N121="nulová",J121,0)</f>
        <v>0</v>
      </c>
      <c r="BJ121" s="16" t="s">
        <v>81</v>
      </c>
      <c r="BK121" s="157">
        <f>ROUND(I121*H121,2)</f>
        <v>0</v>
      </c>
      <c r="BL121" s="16" t="s">
        <v>98</v>
      </c>
      <c r="BM121" s="156" t="s">
        <v>200</v>
      </c>
    </row>
    <row r="122" spans="2:47" s="1" customFormat="1" ht="224.25">
      <c r="B122" s="31"/>
      <c r="D122" s="158" t="s">
        <v>145</v>
      </c>
      <c r="F122" s="159" t="s">
        <v>201</v>
      </c>
      <c r="I122" s="92"/>
      <c r="L122" s="31"/>
      <c r="M122" s="160"/>
      <c r="T122" s="52"/>
      <c r="AT122" s="16" t="s">
        <v>145</v>
      </c>
      <c r="AU122" s="16" t="s">
        <v>83</v>
      </c>
    </row>
    <row r="123" spans="2:51" s="12" customFormat="1" ht="12">
      <c r="B123" s="161"/>
      <c r="D123" s="158" t="s">
        <v>147</v>
      </c>
      <c r="E123" s="162" t="s">
        <v>3</v>
      </c>
      <c r="F123" s="163" t="s">
        <v>462</v>
      </c>
      <c r="H123" s="164">
        <v>34.56</v>
      </c>
      <c r="I123" s="165"/>
      <c r="L123" s="161"/>
      <c r="M123" s="166"/>
      <c r="T123" s="167"/>
      <c r="AT123" s="162" t="s">
        <v>147</v>
      </c>
      <c r="AU123" s="162" t="s">
        <v>83</v>
      </c>
      <c r="AV123" s="12" t="s">
        <v>83</v>
      </c>
      <c r="AW123" s="12" t="s">
        <v>36</v>
      </c>
      <c r="AX123" s="12" t="s">
        <v>74</v>
      </c>
      <c r="AY123" s="162" t="s">
        <v>137</v>
      </c>
    </row>
    <row r="124" spans="2:51" s="12" customFormat="1" ht="12">
      <c r="B124" s="161"/>
      <c r="D124" s="158" t="s">
        <v>147</v>
      </c>
      <c r="E124" s="162" t="s">
        <v>3</v>
      </c>
      <c r="F124" s="163" t="s">
        <v>463</v>
      </c>
      <c r="H124" s="164">
        <v>-27</v>
      </c>
      <c r="I124" s="165"/>
      <c r="L124" s="161"/>
      <c r="M124" s="166"/>
      <c r="T124" s="167"/>
      <c r="AT124" s="162" t="s">
        <v>147</v>
      </c>
      <c r="AU124" s="162" t="s">
        <v>83</v>
      </c>
      <c r="AV124" s="12" t="s">
        <v>83</v>
      </c>
      <c r="AW124" s="12" t="s">
        <v>36</v>
      </c>
      <c r="AX124" s="12" t="s">
        <v>74</v>
      </c>
      <c r="AY124" s="162" t="s">
        <v>137</v>
      </c>
    </row>
    <row r="125" spans="2:51" s="12" customFormat="1" ht="12">
      <c r="B125" s="161"/>
      <c r="D125" s="158" t="s">
        <v>147</v>
      </c>
      <c r="E125" s="162" t="s">
        <v>3</v>
      </c>
      <c r="F125" s="163" t="s">
        <v>464</v>
      </c>
      <c r="H125" s="164">
        <v>0.158</v>
      </c>
      <c r="I125" s="165"/>
      <c r="L125" s="161"/>
      <c r="M125" s="166"/>
      <c r="T125" s="167"/>
      <c r="AT125" s="162" t="s">
        <v>147</v>
      </c>
      <c r="AU125" s="162" t="s">
        <v>83</v>
      </c>
      <c r="AV125" s="12" t="s">
        <v>83</v>
      </c>
      <c r="AW125" s="12" t="s">
        <v>36</v>
      </c>
      <c r="AX125" s="12" t="s">
        <v>74</v>
      </c>
      <c r="AY125" s="162" t="s">
        <v>137</v>
      </c>
    </row>
    <row r="126" spans="2:51" s="12" customFormat="1" ht="12">
      <c r="B126" s="161"/>
      <c r="D126" s="158" t="s">
        <v>147</v>
      </c>
      <c r="E126" s="162" t="s">
        <v>3</v>
      </c>
      <c r="F126" s="163" t="s">
        <v>465</v>
      </c>
      <c r="H126" s="164">
        <v>7.56</v>
      </c>
      <c r="I126" s="165"/>
      <c r="L126" s="161"/>
      <c r="M126" s="166"/>
      <c r="T126" s="167"/>
      <c r="AT126" s="162" t="s">
        <v>147</v>
      </c>
      <c r="AU126" s="162" t="s">
        <v>83</v>
      </c>
      <c r="AV126" s="12" t="s">
        <v>83</v>
      </c>
      <c r="AW126" s="12" t="s">
        <v>36</v>
      </c>
      <c r="AX126" s="12" t="s">
        <v>74</v>
      </c>
      <c r="AY126" s="162" t="s">
        <v>137</v>
      </c>
    </row>
    <row r="127" spans="2:51" s="13" customFormat="1" ht="12">
      <c r="B127" s="168"/>
      <c r="D127" s="158" t="s">
        <v>147</v>
      </c>
      <c r="E127" s="169" t="s">
        <v>3</v>
      </c>
      <c r="F127" s="170" t="s">
        <v>205</v>
      </c>
      <c r="H127" s="171">
        <v>15.278000000000002</v>
      </c>
      <c r="I127" s="172"/>
      <c r="L127" s="168"/>
      <c r="M127" s="173"/>
      <c r="T127" s="174"/>
      <c r="AT127" s="169" t="s">
        <v>147</v>
      </c>
      <c r="AU127" s="169" t="s">
        <v>83</v>
      </c>
      <c r="AV127" s="13" t="s">
        <v>98</v>
      </c>
      <c r="AW127" s="13" t="s">
        <v>36</v>
      </c>
      <c r="AX127" s="13" t="s">
        <v>81</v>
      </c>
      <c r="AY127" s="169" t="s">
        <v>137</v>
      </c>
    </row>
    <row r="128" spans="2:65" s="1" customFormat="1" ht="36" customHeight="1">
      <c r="B128" s="144"/>
      <c r="C128" s="145" t="s">
        <v>193</v>
      </c>
      <c r="D128" s="145" t="s">
        <v>139</v>
      </c>
      <c r="E128" s="146" t="s">
        <v>207</v>
      </c>
      <c r="F128" s="147" t="s">
        <v>208</v>
      </c>
      <c r="G128" s="148" t="s">
        <v>142</v>
      </c>
      <c r="H128" s="149">
        <v>15.278</v>
      </c>
      <c r="I128" s="150"/>
      <c r="J128" s="151">
        <f>ROUND(I128*H128,2)</f>
        <v>0</v>
      </c>
      <c r="K128" s="147" t="s">
        <v>143</v>
      </c>
      <c r="L128" s="31"/>
      <c r="M128" s="152" t="s">
        <v>3</v>
      </c>
      <c r="N128" s="153" t="s">
        <v>45</v>
      </c>
      <c r="P128" s="154">
        <f>O128*H128</f>
        <v>0</v>
      </c>
      <c r="Q128" s="154">
        <v>0</v>
      </c>
      <c r="R128" s="154">
        <f>Q128*H128</f>
        <v>0</v>
      </c>
      <c r="S128" s="154">
        <v>0</v>
      </c>
      <c r="T128" s="155">
        <f>S128*H128</f>
        <v>0</v>
      </c>
      <c r="AR128" s="156" t="s">
        <v>98</v>
      </c>
      <c r="AT128" s="156" t="s">
        <v>139</v>
      </c>
      <c r="AU128" s="156" t="s">
        <v>83</v>
      </c>
      <c r="AY128" s="16" t="s">
        <v>137</v>
      </c>
      <c r="BE128" s="157">
        <f>IF(N128="základní",J128,0)</f>
        <v>0</v>
      </c>
      <c r="BF128" s="157">
        <f>IF(N128="snížená",J128,0)</f>
        <v>0</v>
      </c>
      <c r="BG128" s="157">
        <f>IF(N128="zákl. přenesená",J128,0)</f>
        <v>0</v>
      </c>
      <c r="BH128" s="157">
        <f>IF(N128="sníž. přenesená",J128,0)</f>
        <v>0</v>
      </c>
      <c r="BI128" s="157">
        <f>IF(N128="nulová",J128,0)</f>
        <v>0</v>
      </c>
      <c r="BJ128" s="16" t="s">
        <v>81</v>
      </c>
      <c r="BK128" s="157">
        <f>ROUND(I128*H128,2)</f>
        <v>0</v>
      </c>
      <c r="BL128" s="16" t="s">
        <v>98</v>
      </c>
      <c r="BM128" s="156" t="s">
        <v>209</v>
      </c>
    </row>
    <row r="129" spans="2:47" s="1" customFormat="1" ht="175.5">
      <c r="B129" s="31"/>
      <c r="D129" s="158" t="s">
        <v>145</v>
      </c>
      <c r="F129" s="159" t="s">
        <v>210</v>
      </c>
      <c r="I129" s="92"/>
      <c r="L129" s="31"/>
      <c r="M129" s="160"/>
      <c r="T129" s="52"/>
      <c r="AT129" s="16" t="s">
        <v>145</v>
      </c>
      <c r="AU129" s="16" t="s">
        <v>83</v>
      </c>
    </row>
    <row r="130" spans="2:51" s="12" customFormat="1" ht="12">
      <c r="B130" s="161"/>
      <c r="D130" s="158" t="s">
        <v>147</v>
      </c>
      <c r="E130" s="162" t="s">
        <v>3</v>
      </c>
      <c r="F130" s="163" t="s">
        <v>462</v>
      </c>
      <c r="H130" s="164">
        <v>34.56</v>
      </c>
      <c r="I130" s="165"/>
      <c r="L130" s="161"/>
      <c r="M130" s="166"/>
      <c r="T130" s="167"/>
      <c r="AT130" s="162" t="s">
        <v>147</v>
      </c>
      <c r="AU130" s="162" t="s">
        <v>83</v>
      </c>
      <c r="AV130" s="12" t="s">
        <v>83</v>
      </c>
      <c r="AW130" s="12" t="s">
        <v>36</v>
      </c>
      <c r="AX130" s="12" t="s">
        <v>74</v>
      </c>
      <c r="AY130" s="162" t="s">
        <v>137</v>
      </c>
    </row>
    <row r="131" spans="2:51" s="12" customFormat="1" ht="12">
      <c r="B131" s="161"/>
      <c r="D131" s="158" t="s">
        <v>147</v>
      </c>
      <c r="E131" s="162" t="s">
        <v>3</v>
      </c>
      <c r="F131" s="163" t="s">
        <v>463</v>
      </c>
      <c r="H131" s="164">
        <v>-27</v>
      </c>
      <c r="I131" s="165"/>
      <c r="L131" s="161"/>
      <c r="M131" s="166"/>
      <c r="T131" s="167"/>
      <c r="AT131" s="162" t="s">
        <v>147</v>
      </c>
      <c r="AU131" s="162" t="s">
        <v>83</v>
      </c>
      <c r="AV131" s="12" t="s">
        <v>83</v>
      </c>
      <c r="AW131" s="12" t="s">
        <v>36</v>
      </c>
      <c r="AX131" s="12" t="s">
        <v>74</v>
      </c>
      <c r="AY131" s="162" t="s">
        <v>137</v>
      </c>
    </row>
    <row r="132" spans="2:51" s="12" customFormat="1" ht="12">
      <c r="B132" s="161"/>
      <c r="D132" s="158" t="s">
        <v>147</v>
      </c>
      <c r="E132" s="162" t="s">
        <v>3</v>
      </c>
      <c r="F132" s="163" t="s">
        <v>464</v>
      </c>
      <c r="H132" s="164">
        <v>0.158</v>
      </c>
      <c r="I132" s="165"/>
      <c r="L132" s="161"/>
      <c r="M132" s="166"/>
      <c r="T132" s="167"/>
      <c r="AT132" s="162" t="s">
        <v>147</v>
      </c>
      <c r="AU132" s="162" t="s">
        <v>83</v>
      </c>
      <c r="AV132" s="12" t="s">
        <v>83</v>
      </c>
      <c r="AW132" s="12" t="s">
        <v>36</v>
      </c>
      <c r="AX132" s="12" t="s">
        <v>74</v>
      </c>
      <c r="AY132" s="162" t="s">
        <v>137</v>
      </c>
    </row>
    <row r="133" spans="2:51" s="12" customFormat="1" ht="12">
      <c r="B133" s="161"/>
      <c r="D133" s="158" t="s">
        <v>147</v>
      </c>
      <c r="E133" s="162" t="s">
        <v>3</v>
      </c>
      <c r="F133" s="163" t="s">
        <v>465</v>
      </c>
      <c r="H133" s="164">
        <v>7.56</v>
      </c>
      <c r="I133" s="165"/>
      <c r="L133" s="161"/>
      <c r="M133" s="166"/>
      <c r="T133" s="167"/>
      <c r="AT133" s="162" t="s">
        <v>147</v>
      </c>
      <c r="AU133" s="162" t="s">
        <v>83</v>
      </c>
      <c r="AV133" s="12" t="s">
        <v>83</v>
      </c>
      <c r="AW133" s="12" t="s">
        <v>36</v>
      </c>
      <c r="AX133" s="12" t="s">
        <v>74</v>
      </c>
      <c r="AY133" s="162" t="s">
        <v>137</v>
      </c>
    </row>
    <row r="134" spans="2:51" s="13" customFormat="1" ht="12">
      <c r="B134" s="168"/>
      <c r="D134" s="158" t="s">
        <v>147</v>
      </c>
      <c r="E134" s="169" t="s">
        <v>3</v>
      </c>
      <c r="F134" s="170" t="s">
        <v>205</v>
      </c>
      <c r="H134" s="171">
        <v>15.278000000000002</v>
      </c>
      <c r="I134" s="172"/>
      <c r="L134" s="168"/>
      <c r="M134" s="173"/>
      <c r="T134" s="174"/>
      <c r="AT134" s="169" t="s">
        <v>147</v>
      </c>
      <c r="AU134" s="169" t="s">
        <v>83</v>
      </c>
      <c r="AV134" s="13" t="s">
        <v>98</v>
      </c>
      <c r="AW134" s="13" t="s">
        <v>36</v>
      </c>
      <c r="AX134" s="13" t="s">
        <v>81</v>
      </c>
      <c r="AY134" s="169" t="s">
        <v>137</v>
      </c>
    </row>
    <row r="135" spans="2:65" s="1" customFormat="1" ht="16.5" customHeight="1">
      <c r="B135" s="144"/>
      <c r="C135" s="145" t="s">
        <v>197</v>
      </c>
      <c r="D135" s="145" t="s">
        <v>139</v>
      </c>
      <c r="E135" s="146" t="s">
        <v>212</v>
      </c>
      <c r="F135" s="147" t="s">
        <v>213</v>
      </c>
      <c r="G135" s="148" t="s">
        <v>142</v>
      </c>
      <c r="H135" s="149">
        <v>15.278</v>
      </c>
      <c r="I135" s="150"/>
      <c r="J135" s="151">
        <f>ROUND(I135*H135,2)</f>
        <v>0</v>
      </c>
      <c r="K135" s="147" t="s">
        <v>143</v>
      </c>
      <c r="L135" s="31"/>
      <c r="M135" s="152" t="s">
        <v>3</v>
      </c>
      <c r="N135" s="153" t="s">
        <v>45</v>
      </c>
      <c r="P135" s="154">
        <f>O135*H135</f>
        <v>0</v>
      </c>
      <c r="Q135" s="154">
        <v>0</v>
      </c>
      <c r="R135" s="154">
        <f>Q135*H135</f>
        <v>0</v>
      </c>
      <c r="S135" s="154">
        <v>0</v>
      </c>
      <c r="T135" s="155">
        <f>S135*H135</f>
        <v>0</v>
      </c>
      <c r="AR135" s="156" t="s">
        <v>98</v>
      </c>
      <c r="AT135" s="156" t="s">
        <v>139</v>
      </c>
      <c r="AU135" s="156" t="s">
        <v>83</v>
      </c>
      <c r="AY135" s="16" t="s">
        <v>137</v>
      </c>
      <c r="BE135" s="157">
        <f>IF(N135="základní",J135,0)</f>
        <v>0</v>
      </c>
      <c r="BF135" s="157">
        <f>IF(N135="snížená",J135,0)</f>
        <v>0</v>
      </c>
      <c r="BG135" s="157">
        <f>IF(N135="zákl. přenesená",J135,0)</f>
        <v>0</v>
      </c>
      <c r="BH135" s="157">
        <f>IF(N135="sníž. přenesená",J135,0)</f>
        <v>0</v>
      </c>
      <c r="BI135" s="157">
        <f>IF(N135="nulová",J135,0)</f>
        <v>0</v>
      </c>
      <c r="BJ135" s="16" t="s">
        <v>81</v>
      </c>
      <c r="BK135" s="157">
        <f>ROUND(I135*H135,2)</f>
        <v>0</v>
      </c>
      <c r="BL135" s="16" t="s">
        <v>98</v>
      </c>
      <c r="BM135" s="156" t="s">
        <v>214</v>
      </c>
    </row>
    <row r="136" spans="2:47" s="1" customFormat="1" ht="370.5">
      <c r="B136" s="31"/>
      <c r="D136" s="158" t="s">
        <v>145</v>
      </c>
      <c r="F136" s="159" t="s">
        <v>215</v>
      </c>
      <c r="I136" s="92"/>
      <c r="L136" s="31"/>
      <c r="M136" s="160"/>
      <c r="T136" s="52"/>
      <c r="AT136" s="16" t="s">
        <v>145</v>
      </c>
      <c r="AU136" s="16" t="s">
        <v>83</v>
      </c>
    </row>
    <row r="137" spans="2:51" s="12" customFormat="1" ht="12">
      <c r="B137" s="161"/>
      <c r="D137" s="158" t="s">
        <v>147</v>
      </c>
      <c r="E137" s="162" t="s">
        <v>3</v>
      </c>
      <c r="F137" s="163" t="s">
        <v>462</v>
      </c>
      <c r="H137" s="164">
        <v>34.56</v>
      </c>
      <c r="I137" s="165"/>
      <c r="L137" s="161"/>
      <c r="M137" s="166"/>
      <c r="T137" s="167"/>
      <c r="AT137" s="162" t="s">
        <v>147</v>
      </c>
      <c r="AU137" s="162" t="s">
        <v>83</v>
      </c>
      <c r="AV137" s="12" t="s">
        <v>83</v>
      </c>
      <c r="AW137" s="12" t="s">
        <v>36</v>
      </c>
      <c r="AX137" s="12" t="s">
        <v>74</v>
      </c>
      <c r="AY137" s="162" t="s">
        <v>137</v>
      </c>
    </row>
    <row r="138" spans="2:51" s="12" customFormat="1" ht="12">
      <c r="B138" s="161"/>
      <c r="D138" s="158" t="s">
        <v>147</v>
      </c>
      <c r="E138" s="162" t="s">
        <v>3</v>
      </c>
      <c r="F138" s="163" t="s">
        <v>463</v>
      </c>
      <c r="H138" s="164">
        <v>-27</v>
      </c>
      <c r="I138" s="165"/>
      <c r="L138" s="161"/>
      <c r="M138" s="166"/>
      <c r="T138" s="167"/>
      <c r="AT138" s="162" t="s">
        <v>147</v>
      </c>
      <c r="AU138" s="162" t="s">
        <v>83</v>
      </c>
      <c r="AV138" s="12" t="s">
        <v>83</v>
      </c>
      <c r="AW138" s="12" t="s">
        <v>36</v>
      </c>
      <c r="AX138" s="12" t="s">
        <v>74</v>
      </c>
      <c r="AY138" s="162" t="s">
        <v>137</v>
      </c>
    </row>
    <row r="139" spans="2:51" s="12" customFormat="1" ht="12">
      <c r="B139" s="161"/>
      <c r="D139" s="158" t="s">
        <v>147</v>
      </c>
      <c r="E139" s="162" t="s">
        <v>3</v>
      </c>
      <c r="F139" s="163" t="s">
        <v>464</v>
      </c>
      <c r="H139" s="164">
        <v>0.158</v>
      </c>
      <c r="I139" s="165"/>
      <c r="L139" s="161"/>
      <c r="M139" s="166"/>
      <c r="T139" s="167"/>
      <c r="AT139" s="162" t="s">
        <v>147</v>
      </c>
      <c r="AU139" s="162" t="s">
        <v>83</v>
      </c>
      <c r="AV139" s="12" t="s">
        <v>83</v>
      </c>
      <c r="AW139" s="12" t="s">
        <v>36</v>
      </c>
      <c r="AX139" s="12" t="s">
        <v>74</v>
      </c>
      <c r="AY139" s="162" t="s">
        <v>137</v>
      </c>
    </row>
    <row r="140" spans="2:51" s="12" customFormat="1" ht="12">
      <c r="B140" s="161"/>
      <c r="D140" s="158" t="s">
        <v>147</v>
      </c>
      <c r="E140" s="162" t="s">
        <v>3</v>
      </c>
      <c r="F140" s="163" t="s">
        <v>465</v>
      </c>
      <c r="H140" s="164">
        <v>7.56</v>
      </c>
      <c r="I140" s="165"/>
      <c r="L140" s="161"/>
      <c r="M140" s="166"/>
      <c r="T140" s="167"/>
      <c r="AT140" s="162" t="s">
        <v>147</v>
      </c>
      <c r="AU140" s="162" t="s">
        <v>83</v>
      </c>
      <c r="AV140" s="12" t="s">
        <v>83</v>
      </c>
      <c r="AW140" s="12" t="s">
        <v>36</v>
      </c>
      <c r="AX140" s="12" t="s">
        <v>74</v>
      </c>
      <c r="AY140" s="162" t="s">
        <v>137</v>
      </c>
    </row>
    <row r="141" spans="2:51" s="13" customFormat="1" ht="12">
      <c r="B141" s="168"/>
      <c r="D141" s="158" t="s">
        <v>147</v>
      </c>
      <c r="E141" s="169" t="s">
        <v>3</v>
      </c>
      <c r="F141" s="170" t="s">
        <v>205</v>
      </c>
      <c r="H141" s="171">
        <v>15.278000000000002</v>
      </c>
      <c r="I141" s="172"/>
      <c r="L141" s="168"/>
      <c r="M141" s="173"/>
      <c r="T141" s="174"/>
      <c r="AT141" s="169" t="s">
        <v>147</v>
      </c>
      <c r="AU141" s="169" t="s">
        <v>83</v>
      </c>
      <c r="AV141" s="13" t="s">
        <v>98</v>
      </c>
      <c r="AW141" s="13" t="s">
        <v>36</v>
      </c>
      <c r="AX141" s="13" t="s">
        <v>81</v>
      </c>
      <c r="AY141" s="169" t="s">
        <v>137</v>
      </c>
    </row>
    <row r="142" spans="2:65" s="1" customFormat="1" ht="36" customHeight="1">
      <c r="B142" s="144"/>
      <c r="C142" s="145" t="s">
        <v>206</v>
      </c>
      <c r="D142" s="145" t="s">
        <v>139</v>
      </c>
      <c r="E142" s="146" t="s">
        <v>216</v>
      </c>
      <c r="F142" s="147" t="s">
        <v>217</v>
      </c>
      <c r="G142" s="148" t="s">
        <v>142</v>
      </c>
      <c r="H142" s="149">
        <v>27</v>
      </c>
      <c r="I142" s="150"/>
      <c r="J142" s="151">
        <f>ROUND(I142*H142,2)</f>
        <v>0</v>
      </c>
      <c r="K142" s="147" t="s">
        <v>143</v>
      </c>
      <c r="L142" s="31"/>
      <c r="M142" s="152" t="s">
        <v>3</v>
      </c>
      <c r="N142" s="153" t="s">
        <v>45</v>
      </c>
      <c r="P142" s="154">
        <f>O142*H142</f>
        <v>0</v>
      </c>
      <c r="Q142" s="154">
        <v>0</v>
      </c>
      <c r="R142" s="154">
        <f>Q142*H142</f>
        <v>0</v>
      </c>
      <c r="S142" s="154">
        <v>0</v>
      </c>
      <c r="T142" s="155">
        <f>S142*H142</f>
        <v>0</v>
      </c>
      <c r="AR142" s="156" t="s">
        <v>98</v>
      </c>
      <c r="AT142" s="156" t="s">
        <v>139</v>
      </c>
      <c r="AU142" s="156" t="s">
        <v>83</v>
      </c>
      <c r="AY142" s="16" t="s">
        <v>137</v>
      </c>
      <c r="BE142" s="157">
        <f>IF(N142="základní",J142,0)</f>
        <v>0</v>
      </c>
      <c r="BF142" s="157">
        <f>IF(N142="snížená",J142,0)</f>
        <v>0</v>
      </c>
      <c r="BG142" s="157">
        <f>IF(N142="zákl. přenesená",J142,0)</f>
        <v>0</v>
      </c>
      <c r="BH142" s="157">
        <f>IF(N142="sníž. přenesená",J142,0)</f>
        <v>0</v>
      </c>
      <c r="BI142" s="157">
        <f>IF(N142="nulová",J142,0)</f>
        <v>0</v>
      </c>
      <c r="BJ142" s="16" t="s">
        <v>81</v>
      </c>
      <c r="BK142" s="157">
        <f>ROUND(I142*H142,2)</f>
        <v>0</v>
      </c>
      <c r="BL142" s="16" t="s">
        <v>98</v>
      </c>
      <c r="BM142" s="156" t="s">
        <v>218</v>
      </c>
    </row>
    <row r="143" spans="2:47" s="1" customFormat="1" ht="409.5">
      <c r="B143" s="31"/>
      <c r="D143" s="158" t="s">
        <v>145</v>
      </c>
      <c r="F143" s="175" t="s">
        <v>219</v>
      </c>
      <c r="I143" s="92"/>
      <c r="L143" s="31"/>
      <c r="M143" s="160"/>
      <c r="T143" s="52"/>
      <c r="AT143" s="16" t="s">
        <v>145</v>
      </c>
      <c r="AU143" s="16" t="s">
        <v>83</v>
      </c>
    </row>
    <row r="144" spans="2:51" s="12" customFormat="1" ht="12">
      <c r="B144" s="161"/>
      <c r="D144" s="158" t="s">
        <v>147</v>
      </c>
      <c r="E144" s="162" t="s">
        <v>3</v>
      </c>
      <c r="F144" s="163" t="s">
        <v>466</v>
      </c>
      <c r="H144" s="164">
        <v>34.56</v>
      </c>
      <c r="I144" s="165"/>
      <c r="L144" s="161"/>
      <c r="M144" s="166"/>
      <c r="T144" s="167"/>
      <c r="AT144" s="162" t="s">
        <v>147</v>
      </c>
      <c r="AU144" s="162" t="s">
        <v>83</v>
      </c>
      <c r="AV144" s="12" t="s">
        <v>83</v>
      </c>
      <c r="AW144" s="12" t="s">
        <v>36</v>
      </c>
      <c r="AX144" s="12" t="s">
        <v>74</v>
      </c>
      <c r="AY144" s="162" t="s">
        <v>137</v>
      </c>
    </row>
    <row r="145" spans="2:51" s="12" customFormat="1" ht="12">
      <c r="B145" s="161"/>
      <c r="D145" s="158" t="s">
        <v>147</v>
      </c>
      <c r="E145" s="162" t="s">
        <v>3</v>
      </c>
      <c r="F145" s="163" t="s">
        <v>467</v>
      </c>
      <c r="H145" s="164">
        <v>-2.16</v>
      </c>
      <c r="I145" s="165"/>
      <c r="L145" s="161"/>
      <c r="M145" s="166"/>
      <c r="T145" s="167"/>
      <c r="AT145" s="162" t="s">
        <v>147</v>
      </c>
      <c r="AU145" s="162" t="s">
        <v>83</v>
      </c>
      <c r="AV145" s="12" t="s">
        <v>83</v>
      </c>
      <c r="AW145" s="12" t="s">
        <v>36</v>
      </c>
      <c r="AX145" s="12" t="s">
        <v>74</v>
      </c>
      <c r="AY145" s="162" t="s">
        <v>137</v>
      </c>
    </row>
    <row r="146" spans="2:51" s="12" customFormat="1" ht="12">
      <c r="B146" s="161"/>
      <c r="D146" s="158" t="s">
        <v>147</v>
      </c>
      <c r="E146" s="162" t="s">
        <v>3</v>
      </c>
      <c r="F146" s="163" t="s">
        <v>468</v>
      </c>
      <c r="H146" s="164">
        <v>-5.4</v>
      </c>
      <c r="I146" s="165"/>
      <c r="L146" s="161"/>
      <c r="M146" s="166"/>
      <c r="T146" s="167"/>
      <c r="AT146" s="162" t="s">
        <v>147</v>
      </c>
      <c r="AU146" s="162" t="s">
        <v>83</v>
      </c>
      <c r="AV146" s="12" t="s">
        <v>83</v>
      </c>
      <c r="AW146" s="12" t="s">
        <v>36</v>
      </c>
      <c r="AX146" s="12" t="s">
        <v>74</v>
      </c>
      <c r="AY146" s="162" t="s">
        <v>137</v>
      </c>
    </row>
    <row r="147" spans="2:51" s="13" customFormat="1" ht="12">
      <c r="B147" s="168"/>
      <c r="D147" s="158" t="s">
        <v>147</v>
      </c>
      <c r="E147" s="169" t="s">
        <v>3</v>
      </c>
      <c r="F147" s="170" t="s">
        <v>205</v>
      </c>
      <c r="H147" s="171">
        <v>27.000000000000007</v>
      </c>
      <c r="I147" s="172"/>
      <c r="L147" s="168"/>
      <c r="M147" s="173"/>
      <c r="T147" s="174"/>
      <c r="AT147" s="169" t="s">
        <v>147</v>
      </c>
      <c r="AU147" s="169" t="s">
        <v>83</v>
      </c>
      <c r="AV147" s="13" t="s">
        <v>98</v>
      </c>
      <c r="AW147" s="13" t="s">
        <v>36</v>
      </c>
      <c r="AX147" s="13" t="s">
        <v>81</v>
      </c>
      <c r="AY147" s="169" t="s">
        <v>137</v>
      </c>
    </row>
    <row r="148" spans="2:65" s="1" customFormat="1" ht="60" customHeight="1">
      <c r="B148" s="144"/>
      <c r="C148" s="145" t="s">
        <v>211</v>
      </c>
      <c r="D148" s="145" t="s">
        <v>139</v>
      </c>
      <c r="E148" s="146" t="s">
        <v>224</v>
      </c>
      <c r="F148" s="147" t="s">
        <v>225</v>
      </c>
      <c r="G148" s="148" t="s">
        <v>142</v>
      </c>
      <c r="H148" s="149">
        <v>5.4</v>
      </c>
      <c r="I148" s="150"/>
      <c r="J148" s="151">
        <f>ROUND(I148*H148,2)</f>
        <v>0</v>
      </c>
      <c r="K148" s="147" t="s">
        <v>143</v>
      </c>
      <c r="L148" s="31"/>
      <c r="M148" s="152" t="s">
        <v>3</v>
      </c>
      <c r="N148" s="153" t="s">
        <v>45</v>
      </c>
      <c r="P148" s="154">
        <f>O148*H148</f>
        <v>0</v>
      </c>
      <c r="Q148" s="154">
        <v>0</v>
      </c>
      <c r="R148" s="154">
        <f>Q148*H148</f>
        <v>0</v>
      </c>
      <c r="S148" s="154">
        <v>0</v>
      </c>
      <c r="T148" s="155">
        <f>S148*H148</f>
        <v>0</v>
      </c>
      <c r="AR148" s="156" t="s">
        <v>98</v>
      </c>
      <c r="AT148" s="156" t="s">
        <v>139</v>
      </c>
      <c r="AU148" s="156" t="s">
        <v>83</v>
      </c>
      <c r="AY148" s="16" t="s">
        <v>137</v>
      </c>
      <c r="BE148" s="157">
        <f>IF(N148="základní",J148,0)</f>
        <v>0</v>
      </c>
      <c r="BF148" s="157">
        <f>IF(N148="snížená",J148,0)</f>
        <v>0</v>
      </c>
      <c r="BG148" s="157">
        <f>IF(N148="zákl. přenesená",J148,0)</f>
        <v>0</v>
      </c>
      <c r="BH148" s="157">
        <f>IF(N148="sníž. přenesená",J148,0)</f>
        <v>0</v>
      </c>
      <c r="BI148" s="157">
        <f>IF(N148="nulová",J148,0)</f>
        <v>0</v>
      </c>
      <c r="BJ148" s="16" t="s">
        <v>81</v>
      </c>
      <c r="BK148" s="157">
        <f>ROUND(I148*H148,2)</f>
        <v>0</v>
      </c>
      <c r="BL148" s="16" t="s">
        <v>98</v>
      </c>
      <c r="BM148" s="156" t="s">
        <v>226</v>
      </c>
    </row>
    <row r="149" spans="2:47" s="1" customFormat="1" ht="136.5">
      <c r="B149" s="31"/>
      <c r="D149" s="158" t="s">
        <v>145</v>
      </c>
      <c r="F149" s="159" t="s">
        <v>227</v>
      </c>
      <c r="I149" s="92"/>
      <c r="L149" s="31"/>
      <c r="M149" s="160"/>
      <c r="T149" s="52"/>
      <c r="AT149" s="16" t="s">
        <v>145</v>
      </c>
      <c r="AU149" s="16" t="s">
        <v>83</v>
      </c>
    </row>
    <row r="150" spans="2:51" s="12" customFormat="1" ht="12">
      <c r="B150" s="161"/>
      <c r="D150" s="158" t="s">
        <v>147</v>
      </c>
      <c r="E150" s="162" t="s">
        <v>3</v>
      </c>
      <c r="F150" s="163" t="s">
        <v>469</v>
      </c>
      <c r="H150" s="164">
        <v>5.4</v>
      </c>
      <c r="I150" s="165"/>
      <c r="L150" s="161"/>
      <c r="M150" s="166"/>
      <c r="T150" s="167"/>
      <c r="AT150" s="162" t="s">
        <v>147</v>
      </c>
      <c r="AU150" s="162" t="s">
        <v>83</v>
      </c>
      <c r="AV150" s="12" t="s">
        <v>83</v>
      </c>
      <c r="AW150" s="12" t="s">
        <v>36</v>
      </c>
      <c r="AX150" s="12" t="s">
        <v>81</v>
      </c>
      <c r="AY150" s="162" t="s">
        <v>137</v>
      </c>
    </row>
    <row r="151" spans="2:65" s="1" customFormat="1" ht="16.5" customHeight="1">
      <c r="B151" s="144"/>
      <c r="C151" s="176" t="s">
        <v>9</v>
      </c>
      <c r="D151" s="176" t="s">
        <v>230</v>
      </c>
      <c r="E151" s="177" t="s">
        <v>231</v>
      </c>
      <c r="F151" s="178" t="s">
        <v>232</v>
      </c>
      <c r="G151" s="179" t="s">
        <v>233</v>
      </c>
      <c r="H151" s="180">
        <v>10.8</v>
      </c>
      <c r="I151" s="181"/>
      <c r="J151" s="182">
        <f>ROUND(I151*H151,2)</f>
        <v>0</v>
      </c>
      <c r="K151" s="178" t="s">
        <v>143</v>
      </c>
      <c r="L151" s="183"/>
      <c r="M151" s="184" t="s">
        <v>3</v>
      </c>
      <c r="N151" s="185" t="s">
        <v>45</v>
      </c>
      <c r="P151" s="154">
        <f>O151*H151</f>
        <v>0</v>
      </c>
      <c r="Q151" s="154">
        <v>1</v>
      </c>
      <c r="R151" s="154">
        <f>Q151*H151</f>
        <v>10.8</v>
      </c>
      <c r="S151" s="154">
        <v>0</v>
      </c>
      <c r="T151" s="155">
        <f>S151*H151</f>
        <v>0</v>
      </c>
      <c r="AR151" s="156" t="s">
        <v>177</v>
      </c>
      <c r="AT151" s="156" t="s">
        <v>230</v>
      </c>
      <c r="AU151" s="156" t="s">
        <v>83</v>
      </c>
      <c r="AY151" s="16" t="s">
        <v>137</v>
      </c>
      <c r="BE151" s="157">
        <f>IF(N151="základní",J151,0)</f>
        <v>0</v>
      </c>
      <c r="BF151" s="157">
        <f>IF(N151="snížená",J151,0)</f>
        <v>0</v>
      </c>
      <c r="BG151" s="157">
        <f>IF(N151="zákl. přenesená",J151,0)</f>
        <v>0</v>
      </c>
      <c r="BH151" s="157">
        <f>IF(N151="sníž. přenesená",J151,0)</f>
        <v>0</v>
      </c>
      <c r="BI151" s="157">
        <f>IF(N151="nulová",J151,0)</f>
        <v>0</v>
      </c>
      <c r="BJ151" s="16" t="s">
        <v>81</v>
      </c>
      <c r="BK151" s="157">
        <f>ROUND(I151*H151,2)</f>
        <v>0</v>
      </c>
      <c r="BL151" s="16" t="s">
        <v>98</v>
      </c>
      <c r="BM151" s="156" t="s">
        <v>234</v>
      </c>
    </row>
    <row r="152" spans="2:51" s="12" customFormat="1" ht="12">
      <c r="B152" s="161"/>
      <c r="D152" s="158" t="s">
        <v>147</v>
      </c>
      <c r="F152" s="163" t="s">
        <v>470</v>
      </c>
      <c r="H152" s="164">
        <v>10.8</v>
      </c>
      <c r="I152" s="165"/>
      <c r="L152" s="161"/>
      <c r="M152" s="166"/>
      <c r="T152" s="167"/>
      <c r="AT152" s="162" t="s">
        <v>147</v>
      </c>
      <c r="AU152" s="162" t="s">
        <v>83</v>
      </c>
      <c r="AV152" s="12" t="s">
        <v>83</v>
      </c>
      <c r="AW152" s="12" t="s">
        <v>4</v>
      </c>
      <c r="AX152" s="12" t="s">
        <v>81</v>
      </c>
      <c r="AY152" s="162" t="s">
        <v>137</v>
      </c>
    </row>
    <row r="153" spans="2:63" s="11" customFormat="1" ht="22.9" customHeight="1">
      <c r="B153" s="132"/>
      <c r="D153" s="133" t="s">
        <v>73</v>
      </c>
      <c r="E153" s="142" t="s">
        <v>98</v>
      </c>
      <c r="F153" s="142" t="s">
        <v>253</v>
      </c>
      <c r="I153" s="135"/>
      <c r="J153" s="143">
        <f>BK153</f>
        <v>0</v>
      </c>
      <c r="L153" s="132"/>
      <c r="M153" s="137"/>
      <c r="P153" s="138">
        <f>SUM(P154:P156)</f>
        <v>0</v>
      </c>
      <c r="R153" s="138">
        <f>SUM(R154:R156)</f>
        <v>0</v>
      </c>
      <c r="T153" s="139">
        <f>SUM(T154:T156)</f>
        <v>0</v>
      </c>
      <c r="AR153" s="133" t="s">
        <v>81</v>
      </c>
      <c r="AT153" s="140" t="s">
        <v>73</v>
      </c>
      <c r="AU153" s="140" t="s">
        <v>81</v>
      </c>
      <c r="AY153" s="133" t="s">
        <v>137</v>
      </c>
      <c r="BK153" s="141">
        <f>SUM(BK154:BK156)</f>
        <v>0</v>
      </c>
    </row>
    <row r="154" spans="2:65" s="1" customFormat="1" ht="24" customHeight="1">
      <c r="B154" s="144"/>
      <c r="C154" s="145" t="s">
        <v>223</v>
      </c>
      <c r="D154" s="145" t="s">
        <v>139</v>
      </c>
      <c r="E154" s="146" t="s">
        <v>254</v>
      </c>
      <c r="F154" s="147" t="s">
        <v>255</v>
      </c>
      <c r="G154" s="148" t="s">
        <v>142</v>
      </c>
      <c r="H154" s="149">
        <v>2.16</v>
      </c>
      <c r="I154" s="150"/>
      <c r="J154" s="151">
        <f>ROUND(I154*H154,2)</f>
        <v>0</v>
      </c>
      <c r="K154" s="147" t="s">
        <v>143</v>
      </c>
      <c r="L154" s="31"/>
      <c r="M154" s="152" t="s">
        <v>3</v>
      </c>
      <c r="N154" s="153" t="s">
        <v>45</v>
      </c>
      <c r="P154" s="154">
        <f>O154*H154</f>
        <v>0</v>
      </c>
      <c r="Q154" s="154">
        <v>0</v>
      </c>
      <c r="R154" s="154">
        <f>Q154*H154</f>
        <v>0</v>
      </c>
      <c r="S154" s="154">
        <v>0</v>
      </c>
      <c r="T154" s="155">
        <f>S154*H154</f>
        <v>0</v>
      </c>
      <c r="AR154" s="156" t="s">
        <v>98</v>
      </c>
      <c r="AT154" s="156" t="s">
        <v>139</v>
      </c>
      <c r="AU154" s="156" t="s">
        <v>83</v>
      </c>
      <c r="AY154" s="16" t="s">
        <v>137</v>
      </c>
      <c r="BE154" s="157">
        <f>IF(N154="základní",J154,0)</f>
        <v>0</v>
      </c>
      <c r="BF154" s="157">
        <f>IF(N154="snížená",J154,0)</f>
        <v>0</v>
      </c>
      <c r="BG154" s="157">
        <f>IF(N154="zákl. přenesená",J154,0)</f>
        <v>0</v>
      </c>
      <c r="BH154" s="157">
        <f>IF(N154="sníž. přenesená",J154,0)</f>
        <v>0</v>
      </c>
      <c r="BI154" s="157">
        <f>IF(N154="nulová",J154,0)</f>
        <v>0</v>
      </c>
      <c r="BJ154" s="16" t="s">
        <v>81</v>
      </c>
      <c r="BK154" s="157">
        <f>ROUND(I154*H154,2)</f>
        <v>0</v>
      </c>
      <c r="BL154" s="16" t="s">
        <v>98</v>
      </c>
      <c r="BM154" s="156" t="s">
        <v>256</v>
      </c>
    </row>
    <row r="155" spans="2:47" s="1" customFormat="1" ht="58.5">
      <c r="B155" s="31"/>
      <c r="D155" s="158" t="s">
        <v>145</v>
      </c>
      <c r="F155" s="159" t="s">
        <v>257</v>
      </c>
      <c r="I155" s="92"/>
      <c r="L155" s="31"/>
      <c r="M155" s="160"/>
      <c r="T155" s="52"/>
      <c r="AT155" s="16" t="s">
        <v>145</v>
      </c>
      <c r="AU155" s="16" t="s">
        <v>83</v>
      </c>
    </row>
    <row r="156" spans="2:51" s="12" customFormat="1" ht="12">
      <c r="B156" s="161"/>
      <c r="D156" s="158" t="s">
        <v>147</v>
      </c>
      <c r="E156" s="162" t="s">
        <v>3</v>
      </c>
      <c r="F156" s="163" t="s">
        <v>471</v>
      </c>
      <c r="H156" s="164">
        <v>2.16</v>
      </c>
      <c r="I156" s="165"/>
      <c r="L156" s="161"/>
      <c r="M156" s="166"/>
      <c r="T156" s="167"/>
      <c r="AT156" s="162" t="s">
        <v>147</v>
      </c>
      <c r="AU156" s="162" t="s">
        <v>83</v>
      </c>
      <c r="AV156" s="12" t="s">
        <v>83</v>
      </c>
      <c r="AW156" s="12" t="s">
        <v>36</v>
      </c>
      <c r="AX156" s="12" t="s">
        <v>81</v>
      </c>
      <c r="AY156" s="162" t="s">
        <v>137</v>
      </c>
    </row>
    <row r="157" spans="2:63" s="11" customFormat="1" ht="22.9" customHeight="1">
      <c r="B157" s="132"/>
      <c r="D157" s="133" t="s">
        <v>73</v>
      </c>
      <c r="E157" s="142" t="s">
        <v>100</v>
      </c>
      <c r="F157" s="142" t="s">
        <v>472</v>
      </c>
      <c r="I157" s="135"/>
      <c r="J157" s="143">
        <f>BK157</f>
        <v>0</v>
      </c>
      <c r="L157" s="132"/>
      <c r="M157" s="137"/>
      <c r="P157" s="138">
        <f>SUM(P158:P161)</f>
        <v>0</v>
      </c>
      <c r="R157" s="138">
        <f>SUM(R158:R161)</f>
        <v>0</v>
      </c>
      <c r="T157" s="139">
        <f>SUM(T158:T161)</f>
        <v>0</v>
      </c>
      <c r="AR157" s="133" t="s">
        <v>81</v>
      </c>
      <c r="AT157" s="140" t="s">
        <v>73</v>
      </c>
      <c r="AU157" s="140" t="s">
        <v>81</v>
      </c>
      <c r="AY157" s="133" t="s">
        <v>137</v>
      </c>
      <c r="BK157" s="141">
        <f>SUM(BK158:BK161)</f>
        <v>0</v>
      </c>
    </row>
    <row r="158" spans="2:65" s="1" customFormat="1" ht="36" customHeight="1">
      <c r="B158" s="144"/>
      <c r="C158" s="145" t="s">
        <v>229</v>
      </c>
      <c r="D158" s="145" t="s">
        <v>139</v>
      </c>
      <c r="E158" s="146" t="s">
        <v>473</v>
      </c>
      <c r="F158" s="147" t="s">
        <v>474</v>
      </c>
      <c r="G158" s="148" t="s">
        <v>180</v>
      </c>
      <c r="H158" s="149">
        <v>21.6</v>
      </c>
      <c r="I158" s="150"/>
      <c r="J158" s="151">
        <f>ROUND(I158*H158,2)</f>
        <v>0</v>
      </c>
      <c r="K158" s="147" t="s">
        <v>143</v>
      </c>
      <c r="L158" s="31"/>
      <c r="M158" s="152" t="s">
        <v>3</v>
      </c>
      <c r="N158" s="153" t="s">
        <v>45</v>
      </c>
      <c r="P158" s="154">
        <f>O158*H158</f>
        <v>0</v>
      </c>
      <c r="Q158" s="154">
        <v>0</v>
      </c>
      <c r="R158" s="154">
        <f>Q158*H158</f>
        <v>0</v>
      </c>
      <c r="S158" s="154">
        <v>0</v>
      </c>
      <c r="T158" s="155">
        <f>S158*H158</f>
        <v>0</v>
      </c>
      <c r="AR158" s="156" t="s">
        <v>98</v>
      </c>
      <c r="AT158" s="156" t="s">
        <v>139</v>
      </c>
      <c r="AU158" s="156" t="s">
        <v>83</v>
      </c>
      <c r="AY158" s="16" t="s">
        <v>137</v>
      </c>
      <c r="BE158" s="157">
        <f>IF(N158="základní",J158,0)</f>
        <v>0</v>
      </c>
      <c r="BF158" s="157">
        <f>IF(N158="snížená",J158,0)</f>
        <v>0</v>
      </c>
      <c r="BG158" s="157">
        <f>IF(N158="zákl. přenesená",J158,0)</f>
        <v>0</v>
      </c>
      <c r="BH158" s="157">
        <f>IF(N158="sníž. přenesená",J158,0)</f>
        <v>0</v>
      </c>
      <c r="BI158" s="157">
        <f>IF(N158="nulová",J158,0)</f>
        <v>0</v>
      </c>
      <c r="BJ158" s="16" t="s">
        <v>81</v>
      </c>
      <c r="BK158" s="157">
        <f>ROUND(I158*H158,2)</f>
        <v>0</v>
      </c>
      <c r="BL158" s="16" t="s">
        <v>98</v>
      </c>
      <c r="BM158" s="156" t="s">
        <v>475</v>
      </c>
    </row>
    <row r="159" spans="2:51" s="12" customFormat="1" ht="12">
      <c r="B159" s="161"/>
      <c r="D159" s="158" t="s">
        <v>147</v>
      </c>
      <c r="E159" s="162" t="s">
        <v>3</v>
      </c>
      <c r="F159" s="163" t="s">
        <v>476</v>
      </c>
      <c r="H159" s="164">
        <v>21.6</v>
      </c>
      <c r="I159" s="165"/>
      <c r="L159" s="161"/>
      <c r="M159" s="166"/>
      <c r="T159" s="167"/>
      <c r="AT159" s="162" t="s">
        <v>147</v>
      </c>
      <c r="AU159" s="162" t="s">
        <v>83</v>
      </c>
      <c r="AV159" s="12" t="s">
        <v>83</v>
      </c>
      <c r="AW159" s="12" t="s">
        <v>36</v>
      </c>
      <c r="AX159" s="12" t="s">
        <v>81</v>
      </c>
      <c r="AY159" s="162" t="s">
        <v>137</v>
      </c>
    </row>
    <row r="160" spans="2:65" s="1" customFormat="1" ht="24" customHeight="1">
      <c r="B160" s="144"/>
      <c r="C160" s="145" t="s">
        <v>236</v>
      </c>
      <c r="D160" s="145" t="s">
        <v>139</v>
      </c>
      <c r="E160" s="146" t="s">
        <v>477</v>
      </c>
      <c r="F160" s="147" t="s">
        <v>478</v>
      </c>
      <c r="G160" s="148" t="s">
        <v>180</v>
      </c>
      <c r="H160" s="149">
        <v>21.6</v>
      </c>
      <c r="I160" s="150"/>
      <c r="J160" s="151">
        <f>ROUND(I160*H160,2)</f>
        <v>0</v>
      </c>
      <c r="K160" s="147" t="s">
        <v>143</v>
      </c>
      <c r="L160" s="31"/>
      <c r="M160" s="152" t="s">
        <v>3</v>
      </c>
      <c r="N160" s="153" t="s">
        <v>45</v>
      </c>
      <c r="P160" s="154">
        <f>O160*H160</f>
        <v>0</v>
      </c>
      <c r="Q160" s="154">
        <v>0</v>
      </c>
      <c r="R160" s="154">
        <f>Q160*H160</f>
        <v>0</v>
      </c>
      <c r="S160" s="154">
        <v>0</v>
      </c>
      <c r="T160" s="155">
        <f>S160*H160</f>
        <v>0</v>
      </c>
      <c r="AR160" s="156" t="s">
        <v>98</v>
      </c>
      <c r="AT160" s="156" t="s">
        <v>139</v>
      </c>
      <c r="AU160" s="156" t="s">
        <v>83</v>
      </c>
      <c r="AY160" s="16" t="s">
        <v>137</v>
      </c>
      <c r="BE160" s="157">
        <f>IF(N160="základní",J160,0)</f>
        <v>0</v>
      </c>
      <c r="BF160" s="157">
        <f>IF(N160="snížená",J160,0)</f>
        <v>0</v>
      </c>
      <c r="BG160" s="157">
        <f>IF(N160="zákl. přenesená",J160,0)</f>
        <v>0</v>
      </c>
      <c r="BH160" s="157">
        <f>IF(N160="sníž. přenesená",J160,0)</f>
        <v>0</v>
      </c>
      <c r="BI160" s="157">
        <f>IF(N160="nulová",J160,0)</f>
        <v>0</v>
      </c>
      <c r="BJ160" s="16" t="s">
        <v>81</v>
      </c>
      <c r="BK160" s="157">
        <f>ROUND(I160*H160,2)</f>
        <v>0</v>
      </c>
      <c r="BL160" s="16" t="s">
        <v>98</v>
      </c>
      <c r="BM160" s="156" t="s">
        <v>479</v>
      </c>
    </row>
    <row r="161" spans="2:51" s="12" customFormat="1" ht="12">
      <c r="B161" s="161"/>
      <c r="D161" s="158" t="s">
        <v>147</v>
      </c>
      <c r="E161" s="162" t="s">
        <v>3</v>
      </c>
      <c r="F161" s="163" t="s">
        <v>476</v>
      </c>
      <c r="H161" s="164">
        <v>21.6</v>
      </c>
      <c r="I161" s="165"/>
      <c r="L161" s="161"/>
      <c r="M161" s="166"/>
      <c r="T161" s="167"/>
      <c r="AT161" s="162" t="s">
        <v>147</v>
      </c>
      <c r="AU161" s="162" t="s">
        <v>83</v>
      </c>
      <c r="AV161" s="12" t="s">
        <v>83</v>
      </c>
      <c r="AW161" s="12" t="s">
        <v>36</v>
      </c>
      <c r="AX161" s="12" t="s">
        <v>81</v>
      </c>
      <c r="AY161" s="162" t="s">
        <v>137</v>
      </c>
    </row>
    <row r="162" spans="2:63" s="11" customFormat="1" ht="22.9" customHeight="1">
      <c r="B162" s="132"/>
      <c r="D162" s="133" t="s">
        <v>73</v>
      </c>
      <c r="E162" s="142" t="s">
        <v>177</v>
      </c>
      <c r="F162" s="142" t="s">
        <v>259</v>
      </c>
      <c r="I162" s="135"/>
      <c r="J162" s="143">
        <f>BK162</f>
        <v>0</v>
      </c>
      <c r="L162" s="132"/>
      <c r="M162" s="137"/>
      <c r="P162" s="138">
        <f>SUM(P163:P210)</f>
        <v>0</v>
      </c>
      <c r="R162" s="138">
        <f>SUM(R163:R210)</f>
        <v>0.7811593600000001</v>
      </c>
      <c r="T162" s="139">
        <f>SUM(T163:T210)</f>
        <v>0</v>
      </c>
      <c r="AR162" s="133" t="s">
        <v>81</v>
      </c>
      <c r="AT162" s="140" t="s">
        <v>73</v>
      </c>
      <c r="AU162" s="140" t="s">
        <v>81</v>
      </c>
      <c r="AY162" s="133" t="s">
        <v>137</v>
      </c>
      <c r="BK162" s="141">
        <f>SUM(BK163:BK210)</f>
        <v>0</v>
      </c>
    </row>
    <row r="163" spans="2:65" s="1" customFormat="1" ht="36" customHeight="1">
      <c r="B163" s="144"/>
      <c r="C163" s="145" t="s">
        <v>242</v>
      </c>
      <c r="D163" s="145" t="s">
        <v>139</v>
      </c>
      <c r="E163" s="146" t="s">
        <v>261</v>
      </c>
      <c r="F163" s="147" t="s">
        <v>262</v>
      </c>
      <c r="G163" s="148" t="s">
        <v>263</v>
      </c>
      <c r="H163" s="149">
        <v>7</v>
      </c>
      <c r="I163" s="150"/>
      <c r="J163" s="151">
        <f>ROUND(I163*H163,2)</f>
        <v>0</v>
      </c>
      <c r="K163" s="147" t="s">
        <v>143</v>
      </c>
      <c r="L163" s="31"/>
      <c r="M163" s="152" t="s">
        <v>3</v>
      </c>
      <c r="N163" s="153" t="s">
        <v>45</v>
      </c>
      <c r="P163" s="154">
        <f>O163*H163</f>
        <v>0</v>
      </c>
      <c r="Q163" s="154">
        <v>0.00167</v>
      </c>
      <c r="R163" s="154">
        <f>Q163*H163</f>
        <v>0.01169</v>
      </c>
      <c r="S163" s="154">
        <v>0</v>
      </c>
      <c r="T163" s="155">
        <f>S163*H163</f>
        <v>0</v>
      </c>
      <c r="AR163" s="156" t="s">
        <v>98</v>
      </c>
      <c r="AT163" s="156" t="s">
        <v>139</v>
      </c>
      <c r="AU163" s="156" t="s">
        <v>83</v>
      </c>
      <c r="AY163" s="16" t="s">
        <v>137</v>
      </c>
      <c r="BE163" s="157">
        <f>IF(N163="základní",J163,0)</f>
        <v>0</v>
      </c>
      <c r="BF163" s="157">
        <f>IF(N163="snížená",J163,0)</f>
        <v>0</v>
      </c>
      <c r="BG163" s="157">
        <f>IF(N163="zákl. přenesená",J163,0)</f>
        <v>0</v>
      </c>
      <c r="BH163" s="157">
        <f>IF(N163="sníž. přenesená",J163,0)</f>
        <v>0</v>
      </c>
      <c r="BI163" s="157">
        <f>IF(N163="nulová",J163,0)</f>
        <v>0</v>
      </c>
      <c r="BJ163" s="16" t="s">
        <v>81</v>
      </c>
      <c r="BK163" s="157">
        <f>ROUND(I163*H163,2)</f>
        <v>0</v>
      </c>
      <c r="BL163" s="16" t="s">
        <v>98</v>
      </c>
      <c r="BM163" s="156" t="s">
        <v>264</v>
      </c>
    </row>
    <row r="164" spans="2:47" s="1" customFormat="1" ht="87.75">
      <c r="B164" s="31"/>
      <c r="D164" s="158" t="s">
        <v>145</v>
      </c>
      <c r="F164" s="159" t="s">
        <v>265</v>
      </c>
      <c r="I164" s="92"/>
      <c r="L164" s="31"/>
      <c r="M164" s="160"/>
      <c r="T164" s="52"/>
      <c r="AT164" s="16" t="s">
        <v>145</v>
      </c>
      <c r="AU164" s="16" t="s">
        <v>83</v>
      </c>
    </row>
    <row r="165" spans="2:51" s="12" customFormat="1" ht="12">
      <c r="B165" s="161"/>
      <c r="D165" s="158" t="s">
        <v>147</v>
      </c>
      <c r="E165" s="162" t="s">
        <v>3</v>
      </c>
      <c r="F165" s="163" t="s">
        <v>480</v>
      </c>
      <c r="H165" s="164">
        <v>7</v>
      </c>
      <c r="I165" s="165"/>
      <c r="L165" s="161"/>
      <c r="M165" s="166"/>
      <c r="T165" s="167"/>
      <c r="AT165" s="162" t="s">
        <v>147</v>
      </c>
      <c r="AU165" s="162" t="s">
        <v>83</v>
      </c>
      <c r="AV165" s="12" t="s">
        <v>83</v>
      </c>
      <c r="AW165" s="12" t="s">
        <v>36</v>
      </c>
      <c r="AX165" s="12" t="s">
        <v>81</v>
      </c>
      <c r="AY165" s="162" t="s">
        <v>137</v>
      </c>
    </row>
    <row r="166" spans="2:65" s="1" customFormat="1" ht="24" customHeight="1">
      <c r="B166" s="144"/>
      <c r="C166" s="176" t="s">
        <v>247</v>
      </c>
      <c r="D166" s="176" t="s">
        <v>230</v>
      </c>
      <c r="E166" s="177" t="s">
        <v>268</v>
      </c>
      <c r="F166" s="178" t="s">
        <v>269</v>
      </c>
      <c r="G166" s="179" t="s">
        <v>263</v>
      </c>
      <c r="H166" s="180">
        <v>1</v>
      </c>
      <c r="I166" s="181"/>
      <c r="J166" s="182">
        <f aca="true" t="shared" si="0" ref="J166:J172">ROUND(I166*H166,2)</f>
        <v>0</v>
      </c>
      <c r="K166" s="178" t="s">
        <v>143</v>
      </c>
      <c r="L166" s="183"/>
      <c r="M166" s="184" t="s">
        <v>3</v>
      </c>
      <c r="N166" s="185" t="s">
        <v>45</v>
      </c>
      <c r="P166" s="154">
        <f aca="true" t="shared" si="1" ref="P166:P172">O166*H166</f>
        <v>0</v>
      </c>
      <c r="Q166" s="154">
        <v>0.0122</v>
      </c>
      <c r="R166" s="154">
        <f aca="true" t="shared" si="2" ref="R166:R172">Q166*H166</f>
        <v>0.0122</v>
      </c>
      <c r="S166" s="154">
        <v>0</v>
      </c>
      <c r="T166" s="155">
        <f aca="true" t="shared" si="3" ref="T166:T172">S166*H166</f>
        <v>0</v>
      </c>
      <c r="AR166" s="156" t="s">
        <v>177</v>
      </c>
      <c r="AT166" s="156" t="s">
        <v>230</v>
      </c>
      <c r="AU166" s="156" t="s">
        <v>83</v>
      </c>
      <c r="AY166" s="16" t="s">
        <v>137</v>
      </c>
      <c r="BE166" s="157">
        <f aca="true" t="shared" si="4" ref="BE166:BE172">IF(N166="základní",J166,0)</f>
        <v>0</v>
      </c>
      <c r="BF166" s="157">
        <f aca="true" t="shared" si="5" ref="BF166:BF172">IF(N166="snížená",J166,0)</f>
        <v>0</v>
      </c>
      <c r="BG166" s="157">
        <f aca="true" t="shared" si="6" ref="BG166:BG172">IF(N166="zákl. přenesená",J166,0)</f>
        <v>0</v>
      </c>
      <c r="BH166" s="157">
        <f aca="true" t="shared" si="7" ref="BH166:BH172">IF(N166="sníž. přenesená",J166,0)</f>
        <v>0</v>
      </c>
      <c r="BI166" s="157">
        <f aca="true" t="shared" si="8" ref="BI166:BI172">IF(N166="nulová",J166,0)</f>
        <v>0</v>
      </c>
      <c r="BJ166" s="16" t="s">
        <v>81</v>
      </c>
      <c r="BK166" s="157">
        <f aca="true" t="shared" si="9" ref="BK166:BK172">ROUND(I166*H166,2)</f>
        <v>0</v>
      </c>
      <c r="BL166" s="16" t="s">
        <v>98</v>
      </c>
      <c r="BM166" s="156" t="s">
        <v>270</v>
      </c>
    </row>
    <row r="167" spans="2:65" s="1" customFormat="1" ht="24" customHeight="1">
      <c r="B167" s="144"/>
      <c r="C167" s="176" t="s">
        <v>8</v>
      </c>
      <c r="D167" s="176" t="s">
        <v>230</v>
      </c>
      <c r="E167" s="177" t="s">
        <v>272</v>
      </c>
      <c r="F167" s="178" t="s">
        <v>273</v>
      </c>
      <c r="G167" s="179" t="s">
        <v>263</v>
      </c>
      <c r="H167" s="180">
        <v>1</v>
      </c>
      <c r="I167" s="181"/>
      <c r="J167" s="182">
        <f t="shared" si="0"/>
        <v>0</v>
      </c>
      <c r="K167" s="178" t="s">
        <v>143</v>
      </c>
      <c r="L167" s="183"/>
      <c r="M167" s="184" t="s">
        <v>3</v>
      </c>
      <c r="N167" s="185" t="s">
        <v>45</v>
      </c>
      <c r="P167" s="154">
        <f t="shared" si="1"/>
        <v>0</v>
      </c>
      <c r="Q167" s="154">
        <v>0.05534</v>
      </c>
      <c r="R167" s="154">
        <f t="shared" si="2"/>
        <v>0.05534</v>
      </c>
      <c r="S167" s="154">
        <v>0</v>
      </c>
      <c r="T167" s="155">
        <f t="shared" si="3"/>
        <v>0</v>
      </c>
      <c r="AR167" s="156" t="s">
        <v>177</v>
      </c>
      <c r="AT167" s="156" t="s">
        <v>230</v>
      </c>
      <c r="AU167" s="156" t="s">
        <v>83</v>
      </c>
      <c r="AY167" s="16" t="s">
        <v>137</v>
      </c>
      <c r="BE167" s="157">
        <f t="shared" si="4"/>
        <v>0</v>
      </c>
      <c r="BF167" s="157">
        <f t="shared" si="5"/>
        <v>0</v>
      </c>
      <c r="BG167" s="157">
        <f t="shared" si="6"/>
        <v>0</v>
      </c>
      <c r="BH167" s="157">
        <f t="shared" si="7"/>
        <v>0</v>
      </c>
      <c r="BI167" s="157">
        <f t="shared" si="8"/>
        <v>0</v>
      </c>
      <c r="BJ167" s="16" t="s">
        <v>81</v>
      </c>
      <c r="BK167" s="157">
        <f t="shared" si="9"/>
        <v>0</v>
      </c>
      <c r="BL167" s="16" t="s">
        <v>98</v>
      </c>
      <c r="BM167" s="156" t="s">
        <v>274</v>
      </c>
    </row>
    <row r="168" spans="2:65" s="1" customFormat="1" ht="24" customHeight="1">
      <c r="B168" s="144"/>
      <c r="C168" s="176" t="s">
        <v>260</v>
      </c>
      <c r="D168" s="176" t="s">
        <v>230</v>
      </c>
      <c r="E168" s="177" t="s">
        <v>481</v>
      </c>
      <c r="F168" s="178" t="s">
        <v>482</v>
      </c>
      <c r="G168" s="179" t="s">
        <v>263</v>
      </c>
      <c r="H168" s="180">
        <v>1</v>
      </c>
      <c r="I168" s="181"/>
      <c r="J168" s="182">
        <f t="shared" si="0"/>
        <v>0</v>
      </c>
      <c r="K168" s="178" t="s">
        <v>143</v>
      </c>
      <c r="L168" s="183"/>
      <c r="M168" s="184" t="s">
        <v>3</v>
      </c>
      <c r="N168" s="185" t="s">
        <v>45</v>
      </c>
      <c r="P168" s="154">
        <f t="shared" si="1"/>
        <v>0</v>
      </c>
      <c r="Q168" s="154">
        <v>0.004</v>
      </c>
      <c r="R168" s="154">
        <f t="shared" si="2"/>
        <v>0.004</v>
      </c>
      <c r="S168" s="154">
        <v>0</v>
      </c>
      <c r="T168" s="155">
        <f t="shared" si="3"/>
        <v>0</v>
      </c>
      <c r="AR168" s="156" t="s">
        <v>177</v>
      </c>
      <c r="AT168" s="156" t="s">
        <v>230</v>
      </c>
      <c r="AU168" s="156" t="s">
        <v>83</v>
      </c>
      <c r="AY168" s="16" t="s">
        <v>137</v>
      </c>
      <c r="BE168" s="157">
        <f t="shared" si="4"/>
        <v>0</v>
      </c>
      <c r="BF168" s="157">
        <f t="shared" si="5"/>
        <v>0</v>
      </c>
      <c r="BG168" s="157">
        <f t="shared" si="6"/>
        <v>0</v>
      </c>
      <c r="BH168" s="157">
        <f t="shared" si="7"/>
        <v>0</v>
      </c>
      <c r="BI168" s="157">
        <f t="shared" si="8"/>
        <v>0</v>
      </c>
      <c r="BJ168" s="16" t="s">
        <v>81</v>
      </c>
      <c r="BK168" s="157">
        <f t="shared" si="9"/>
        <v>0</v>
      </c>
      <c r="BL168" s="16" t="s">
        <v>98</v>
      </c>
      <c r="BM168" s="156" t="s">
        <v>483</v>
      </c>
    </row>
    <row r="169" spans="2:65" s="1" customFormat="1" ht="24" customHeight="1">
      <c r="B169" s="144"/>
      <c r="C169" s="176" t="s">
        <v>267</v>
      </c>
      <c r="D169" s="176" t="s">
        <v>230</v>
      </c>
      <c r="E169" s="177" t="s">
        <v>484</v>
      </c>
      <c r="F169" s="178" t="s">
        <v>485</v>
      </c>
      <c r="G169" s="179" t="s">
        <v>263</v>
      </c>
      <c r="H169" s="180">
        <v>1</v>
      </c>
      <c r="I169" s="181"/>
      <c r="J169" s="182">
        <f t="shared" si="0"/>
        <v>0</v>
      </c>
      <c r="K169" s="178" t="s">
        <v>143</v>
      </c>
      <c r="L169" s="183"/>
      <c r="M169" s="184" t="s">
        <v>3</v>
      </c>
      <c r="N169" s="185" t="s">
        <v>45</v>
      </c>
      <c r="P169" s="154">
        <f t="shared" si="1"/>
        <v>0</v>
      </c>
      <c r="Q169" s="154">
        <v>0.0111</v>
      </c>
      <c r="R169" s="154">
        <f t="shared" si="2"/>
        <v>0.0111</v>
      </c>
      <c r="S169" s="154">
        <v>0</v>
      </c>
      <c r="T169" s="155">
        <f t="shared" si="3"/>
        <v>0</v>
      </c>
      <c r="AR169" s="156" t="s">
        <v>177</v>
      </c>
      <c r="AT169" s="156" t="s">
        <v>230</v>
      </c>
      <c r="AU169" s="156" t="s">
        <v>83</v>
      </c>
      <c r="AY169" s="16" t="s">
        <v>137</v>
      </c>
      <c r="BE169" s="157">
        <f t="shared" si="4"/>
        <v>0</v>
      </c>
      <c r="BF169" s="157">
        <f t="shared" si="5"/>
        <v>0</v>
      </c>
      <c r="BG169" s="157">
        <f t="shared" si="6"/>
        <v>0</v>
      </c>
      <c r="BH169" s="157">
        <f t="shared" si="7"/>
        <v>0</v>
      </c>
      <c r="BI169" s="157">
        <f t="shared" si="8"/>
        <v>0</v>
      </c>
      <c r="BJ169" s="16" t="s">
        <v>81</v>
      </c>
      <c r="BK169" s="157">
        <f t="shared" si="9"/>
        <v>0</v>
      </c>
      <c r="BL169" s="16" t="s">
        <v>98</v>
      </c>
      <c r="BM169" s="156" t="s">
        <v>486</v>
      </c>
    </row>
    <row r="170" spans="2:65" s="1" customFormat="1" ht="16.5" customHeight="1">
      <c r="B170" s="144"/>
      <c r="C170" s="176" t="s">
        <v>271</v>
      </c>
      <c r="D170" s="176" t="s">
        <v>230</v>
      </c>
      <c r="E170" s="177" t="s">
        <v>276</v>
      </c>
      <c r="F170" s="178" t="s">
        <v>277</v>
      </c>
      <c r="G170" s="179" t="s">
        <v>263</v>
      </c>
      <c r="H170" s="180">
        <v>2</v>
      </c>
      <c r="I170" s="181"/>
      <c r="J170" s="182">
        <f t="shared" si="0"/>
        <v>0</v>
      </c>
      <c r="K170" s="178" t="s">
        <v>3</v>
      </c>
      <c r="L170" s="183"/>
      <c r="M170" s="184" t="s">
        <v>3</v>
      </c>
      <c r="N170" s="185" t="s">
        <v>45</v>
      </c>
      <c r="P170" s="154">
        <f t="shared" si="1"/>
        <v>0</v>
      </c>
      <c r="Q170" s="154">
        <v>0.0042</v>
      </c>
      <c r="R170" s="154">
        <f t="shared" si="2"/>
        <v>0.0084</v>
      </c>
      <c r="S170" s="154">
        <v>0</v>
      </c>
      <c r="T170" s="155">
        <f t="shared" si="3"/>
        <v>0</v>
      </c>
      <c r="AR170" s="156" t="s">
        <v>177</v>
      </c>
      <c r="AT170" s="156" t="s">
        <v>230</v>
      </c>
      <c r="AU170" s="156" t="s">
        <v>83</v>
      </c>
      <c r="AY170" s="16" t="s">
        <v>137</v>
      </c>
      <c r="BE170" s="157">
        <f t="shared" si="4"/>
        <v>0</v>
      </c>
      <c r="BF170" s="157">
        <f t="shared" si="5"/>
        <v>0</v>
      </c>
      <c r="BG170" s="157">
        <f t="shared" si="6"/>
        <v>0</v>
      </c>
      <c r="BH170" s="157">
        <f t="shared" si="7"/>
        <v>0</v>
      </c>
      <c r="BI170" s="157">
        <f t="shared" si="8"/>
        <v>0</v>
      </c>
      <c r="BJ170" s="16" t="s">
        <v>81</v>
      </c>
      <c r="BK170" s="157">
        <f t="shared" si="9"/>
        <v>0</v>
      </c>
      <c r="BL170" s="16" t="s">
        <v>98</v>
      </c>
      <c r="BM170" s="156" t="s">
        <v>278</v>
      </c>
    </row>
    <row r="171" spans="2:65" s="1" customFormat="1" ht="16.5" customHeight="1">
      <c r="B171" s="144"/>
      <c r="C171" s="176" t="s">
        <v>275</v>
      </c>
      <c r="D171" s="176" t="s">
        <v>230</v>
      </c>
      <c r="E171" s="177" t="s">
        <v>280</v>
      </c>
      <c r="F171" s="178" t="s">
        <v>281</v>
      </c>
      <c r="G171" s="179" t="s">
        <v>263</v>
      </c>
      <c r="H171" s="180">
        <v>1</v>
      </c>
      <c r="I171" s="181"/>
      <c r="J171" s="182">
        <f t="shared" si="0"/>
        <v>0</v>
      </c>
      <c r="K171" s="178" t="s">
        <v>3</v>
      </c>
      <c r="L171" s="183"/>
      <c r="M171" s="184" t="s">
        <v>3</v>
      </c>
      <c r="N171" s="185" t="s">
        <v>45</v>
      </c>
      <c r="P171" s="154">
        <f t="shared" si="1"/>
        <v>0</v>
      </c>
      <c r="Q171" s="154">
        <v>0.00704</v>
      </c>
      <c r="R171" s="154">
        <f t="shared" si="2"/>
        <v>0.00704</v>
      </c>
      <c r="S171" s="154">
        <v>0</v>
      </c>
      <c r="T171" s="155">
        <f t="shared" si="3"/>
        <v>0</v>
      </c>
      <c r="AR171" s="156" t="s">
        <v>177</v>
      </c>
      <c r="AT171" s="156" t="s">
        <v>230</v>
      </c>
      <c r="AU171" s="156" t="s">
        <v>83</v>
      </c>
      <c r="AY171" s="16" t="s">
        <v>137</v>
      </c>
      <c r="BE171" s="157">
        <f t="shared" si="4"/>
        <v>0</v>
      </c>
      <c r="BF171" s="157">
        <f t="shared" si="5"/>
        <v>0</v>
      </c>
      <c r="BG171" s="157">
        <f t="shared" si="6"/>
        <v>0</v>
      </c>
      <c r="BH171" s="157">
        <f t="shared" si="7"/>
        <v>0</v>
      </c>
      <c r="BI171" s="157">
        <f t="shared" si="8"/>
        <v>0</v>
      </c>
      <c r="BJ171" s="16" t="s">
        <v>81</v>
      </c>
      <c r="BK171" s="157">
        <f t="shared" si="9"/>
        <v>0</v>
      </c>
      <c r="BL171" s="16" t="s">
        <v>98</v>
      </c>
      <c r="BM171" s="156" t="s">
        <v>282</v>
      </c>
    </row>
    <row r="172" spans="2:65" s="1" customFormat="1" ht="36" customHeight="1">
      <c r="B172" s="144"/>
      <c r="C172" s="145" t="s">
        <v>279</v>
      </c>
      <c r="D172" s="145" t="s">
        <v>139</v>
      </c>
      <c r="E172" s="146" t="s">
        <v>284</v>
      </c>
      <c r="F172" s="147" t="s">
        <v>285</v>
      </c>
      <c r="G172" s="148" t="s">
        <v>263</v>
      </c>
      <c r="H172" s="149">
        <v>1</v>
      </c>
      <c r="I172" s="150"/>
      <c r="J172" s="151">
        <f t="shared" si="0"/>
        <v>0</v>
      </c>
      <c r="K172" s="147" t="s">
        <v>143</v>
      </c>
      <c r="L172" s="31"/>
      <c r="M172" s="152" t="s">
        <v>3</v>
      </c>
      <c r="N172" s="153" t="s">
        <v>45</v>
      </c>
      <c r="P172" s="154">
        <f t="shared" si="1"/>
        <v>0</v>
      </c>
      <c r="Q172" s="154">
        <v>0.00171</v>
      </c>
      <c r="R172" s="154">
        <f t="shared" si="2"/>
        <v>0.00171</v>
      </c>
      <c r="S172" s="154">
        <v>0</v>
      </c>
      <c r="T172" s="155">
        <f t="shared" si="3"/>
        <v>0</v>
      </c>
      <c r="AR172" s="156" t="s">
        <v>98</v>
      </c>
      <c r="AT172" s="156" t="s">
        <v>139</v>
      </c>
      <c r="AU172" s="156" t="s">
        <v>83</v>
      </c>
      <c r="AY172" s="16" t="s">
        <v>137</v>
      </c>
      <c r="BE172" s="157">
        <f t="shared" si="4"/>
        <v>0</v>
      </c>
      <c r="BF172" s="157">
        <f t="shared" si="5"/>
        <v>0</v>
      </c>
      <c r="BG172" s="157">
        <f t="shared" si="6"/>
        <v>0</v>
      </c>
      <c r="BH172" s="157">
        <f t="shared" si="7"/>
        <v>0</v>
      </c>
      <c r="BI172" s="157">
        <f t="shared" si="8"/>
        <v>0</v>
      </c>
      <c r="BJ172" s="16" t="s">
        <v>81</v>
      </c>
      <c r="BK172" s="157">
        <f t="shared" si="9"/>
        <v>0</v>
      </c>
      <c r="BL172" s="16" t="s">
        <v>98</v>
      </c>
      <c r="BM172" s="156" t="s">
        <v>286</v>
      </c>
    </row>
    <row r="173" spans="2:47" s="1" customFormat="1" ht="87.75">
      <c r="B173" s="31"/>
      <c r="D173" s="158" t="s">
        <v>145</v>
      </c>
      <c r="F173" s="159" t="s">
        <v>265</v>
      </c>
      <c r="I173" s="92"/>
      <c r="L173" s="31"/>
      <c r="M173" s="160"/>
      <c r="T173" s="52"/>
      <c r="AT173" s="16" t="s">
        <v>145</v>
      </c>
      <c r="AU173" s="16" t="s">
        <v>83</v>
      </c>
    </row>
    <row r="174" spans="2:51" s="12" customFormat="1" ht="12">
      <c r="B174" s="161"/>
      <c r="D174" s="158" t="s">
        <v>147</v>
      </c>
      <c r="E174" s="162" t="s">
        <v>3</v>
      </c>
      <c r="F174" s="163" t="s">
        <v>317</v>
      </c>
      <c r="H174" s="164">
        <v>1</v>
      </c>
      <c r="I174" s="165"/>
      <c r="L174" s="161"/>
      <c r="M174" s="166"/>
      <c r="T174" s="167"/>
      <c r="AT174" s="162" t="s">
        <v>147</v>
      </c>
      <c r="AU174" s="162" t="s">
        <v>83</v>
      </c>
      <c r="AV174" s="12" t="s">
        <v>83</v>
      </c>
      <c r="AW174" s="12" t="s">
        <v>36</v>
      </c>
      <c r="AX174" s="12" t="s">
        <v>81</v>
      </c>
      <c r="AY174" s="162" t="s">
        <v>137</v>
      </c>
    </row>
    <row r="175" spans="2:65" s="1" customFormat="1" ht="24" customHeight="1">
      <c r="B175" s="144"/>
      <c r="C175" s="176" t="s">
        <v>283</v>
      </c>
      <c r="D175" s="176" t="s">
        <v>230</v>
      </c>
      <c r="E175" s="177" t="s">
        <v>289</v>
      </c>
      <c r="F175" s="178" t="s">
        <v>290</v>
      </c>
      <c r="G175" s="179" t="s">
        <v>263</v>
      </c>
      <c r="H175" s="180">
        <v>1</v>
      </c>
      <c r="I175" s="181"/>
      <c r="J175" s="182">
        <f>ROUND(I175*H175,2)</f>
        <v>0</v>
      </c>
      <c r="K175" s="178" t="s">
        <v>143</v>
      </c>
      <c r="L175" s="183"/>
      <c r="M175" s="184" t="s">
        <v>3</v>
      </c>
      <c r="N175" s="185" t="s">
        <v>45</v>
      </c>
      <c r="P175" s="154">
        <f>O175*H175</f>
        <v>0</v>
      </c>
      <c r="Q175" s="154">
        <v>0.0149</v>
      </c>
      <c r="R175" s="154">
        <f>Q175*H175</f>
        <v>0.0149</v>
      </c>
      <c r="S175" s="154">
        <v>0</v>
      </c>
      <c r="T175" s="155">
        <f>S175*H175</f>
        <v>0</v>
      </c>
      <c r="AR175" s="156" t="s">
        <v>177</v>
      </c>
      <c r="AT175" s="156" t="s">
        <v>230</v>
      </c>
      <c r="AU175" s="156" t="s">
        <v>83</v>
      </c>
      <c r="AY175" s="16" t="s">
        <v>137</v>
      </c>
      <c r="BE175" s="157">
        <f>IF(N175="základní",J175,0)</f>
        <v>0</v>
      </c>
      <c r="BF175" s="157">
        <f>IF(N175="snížená",J175,0)</f>
        <v>0</v>
      </c>
      <c r="BG175" s="157">
        <f>IF(N175="zákl. přenesená",J175,0)</f>
        <v>0</v>
      </c>
      <c r="BH175" s="157">
        <f>IF(N175="sníž. přenesená",J175,0)</f>
        <v>0</v>
      </c>
      <c r="BI175" s="157">
        <f>IF(N175="nulová",J175,0)</f>
        <v>0</v>
      </c>
      <c r="BJ175" s="16" t="s">
        <v>81</v>
      </c>
      <c r="BK175" s="157">
        <f>ROUND(I175*H175,2)</f>
        <v>0</v>
      </c>
      <c r="BL175" s="16" t="s">
        <v>98</v>
      </c>
      <c r="BM175" s="156" t="s">
        <v>291</v>
      </c>
    </row>
    <row r="176" spans="2:65" s="1" customFormat="1" ht="36" customHeight="1">
      <c r="B176" s="144"/>
      <c r="C176" s="145" t="s">
        <v>288</v>
      </c>
      <c r="D176" s="145" t="s">
        <v>139</v>
      </c>
      <c r="E176" s="146" t="s">
        <v>323</v>
      </c>
      <c r="F176" s="147" t="s">
        <v>324</v>
      </c>
      <c r="G176" s="148" t="s">
        <v>173</v>
      </c>
      <c r="H176" s="149">
        <v>24.9</v>
      </c>
      <c r="I176" s="150"/>
      <c r="J176" s="151">
        <f>ROUND(I176*H176,2)</f>
        <v>0</v>
      </c>
      <c r="K176" s="147" t="s">
        <v>143</v>
      </c>
      <c r="L176" s="31"/>
      <c r="M176" s="152" t="s">
        <v>3</v>
      </c>
      <c r="N176" s="153" t="s">
        <v>45</v>
      </c>
      <c r="P176" s="154">
        <f>O176*H176</f>
        <v>0</v>
      </c>
      <c r="Q176" s="154">
        <v>0</v>
      </c>
      <c r="R176" s="154">
        <f>Q176*H176</f>
        <v>0</v>
      </c>
      <c r="S176" s="154">
        <v>0</v>
      </c>
      <c r="T176" s="155">
        <f>S176*H176</f>
        <v>0</v>
      </c>
      <c r="AR176" s="156" t="s">
        <v>98</v>
      </c>
      <c r="AT176" s="156" t="s">
        <v>139</v>
      </c>
      <c r="AU176" s="156" t="s">
        <v>83</v>
      </c>
      <c r="AY176" s="16" t="s">
        <v>137</v>
      </c>
      <c r="BE176" s="157">
        <f>IF(N176="základní",J176,0)</f>
        <v>0</v>
      </c>
      <c r="BF176" s="157">
        <f>IF(N176="snížená",J176,0)</f>
        <v>0</v>
      </c>
      <c r="BG176" s="157">
        <f>IF(N176="zákl. přenesená",J176,0)</f>
        <v>0</v>
      </c>
      <c r="BH176" s="157">
        <f>IF(N176="sníž. přenesená",J176,0)</f>
        <v>0</v>
      </c>
      <c r="BI176" s="157">
        <f>IF(N176="nulová",J176,0)</f>
        <v>0</v>
      </c>
      <c r="BJ176" s="16" t="s">
        <v>81</v>
      </c>
      <c r="BK176" s="157">
        <f>ROUND(I176*H176,2)</f>
        <v>0</v>
      </c>
      <c r="BL176" s="16" t="s">
        <v>98</v>
      </c>
      <c r="BM176" s="156" t="s">
        <v>325</v>
      </c>
    </row>
    <row r="177" spans="2:47" s="1" customFormat="1" ht="87.75">
      <c r="B177" s="31"/>
      <c r="D177" s="158" t="s">
        <v>145</v>
      </c>
      <c r="F177" s="159" t="s">
        <v>326</v>
      </c>
      <c r="I177" s="92"/>
      <c r="L177" s="31"/>
      <c r="M177" s="160"/>
      <c r="T177" s="52"/>
      <c r="AT177" s="16" t="s">
        <v>145</v>
      </c>
      <c r="AU177" s="16" t="s">
        <v>83</v>
      </c>
    </row>
    <row r="178" spans="2:51" s="12" customFormat="1" ht="12">
      <c r="B178" s="161"/>
      <c r="D178" s="158" t="s">
        <v>147</v>
      </c>
      <c r="E178" s="162" t="s">
        <v>3</v>
      </c>
      <c r="F178" s="163" t="s">
        <v>487</v>
      </c>
      <c r="H178" s="164">
        <v>24.9</v>
      </c>
      <c r="I178" s="165"/>
      <c r="L178" s="161"/>
      <c r="M178" s="166"/>
      <c r="T178" s="167"/>
      <c r="AT178" s="162" t="s">
        <v>147</v>
      </c>
      <c r="AU178" s="162" t="s">
        <v>83</v>
      </c>
      <c r="AV178" s="12" t="s">
        <v>83</v>
      </c>
      <c r="AW178" s="12" t="s">
        <v>36</v>
      </c>
      <c r="AX178" s="12" t="s">
        <v>81</v>
      </c>
      <c r="AY178" s="162" t="s">
        <v>137</v>
      </c>
    </row>
    <row r="179" spans="2:65" s="1" customFormat="1" ht="16.5" customHeight="1">
      <c r="B179" s="144"/>
      <c r="C179" s="176" t="s">
        <v>292</v>
      </c>
      <c r="D179" s="176" t="s">
        <v>230</v>
      </c>
      <c r="E179" s="177" t="s">
        <v>328</v>
      </c>
      <c r="F179" s="178" t="s">
        <v>329</v>
      </c>
      <c r="G179" s="179" t="s">
        <v>173</v>
      </c>
      <c r="H179" s="180">
        <v>27.452</v>
      </c>
      <c r="I179" s="181"/>
      <c r="J179" s="182">
        <f>ROUND(I179*H179,2)</f>
        <v>0</v>
      </c>
      <c r="K179" s="178" t="s">
        <v>143</v>
      </c>
      <c r="L179" s="183"/>
      <c r="M179" s="184" t="s">
        <v>3</v>
      </c>
      <c r="N179" s="185" t="s">
        <v>45</v>
      </c>
      <c r="P179" s="154">
        <f>O179*H179</f>
        <v>0</v>
      </c>
      <c r="Q179" s="154">
        <v>0.00318</v>
      </c>
      <c r="R179" s="154">
        <f>Q179*H179</f>
        <v>0.08729736</v>
      </c>
      <c r="S179" s="154">
        <v>0</v>
      </c>
      <c r="T179" s="155">
        <f>S179*H179</f>
        <v>0</v>
      </c>
      <c r="AR179" s="156" t="s">
        <v>177</v>
      </c>
      <c r="AT179" s="156" t="s">
        <v>230</v>
      </c>
      <c r="AU179" s="156" t="s">
        <v>83</v>
      </c>
      <c r="AY179" s="16" t="s">
        <v>137</v>
      </c>
      <c r="BE179" s="157">
        <f>IF(N179="základní",J179,0)</f>
        <v>0</v>
      </c>
      <c r="BF179" s="157">
        <f>IF(N179="snížená",J179,0)</f>
        <v>0</v>
      </c>
      <c r="BG179" s="157">
        <f>IF(N179="zákl. přenesená",J179,0)</f>
        <v>0</v>
      </c>
      <c r="BH179" s="157">
        <f>IF(N179="sníž. přenesená",J179,0)</f>
        <v>0</v>
      </c>
      <c r="BI179" s="157">
        <f>IF(N179="nulová",J179,0)</f>
        <v>0</v>
      </c>
      <c r="BJ179" s="16" t="s">
        <v>81</v>
      </c>
      <c r="BK179" s="157">
        <f>ROUND(I179*H179,2)</f>
        <v>0</v>
      </c>
      <c r="BL179" s="16" t="s">
        <v>98</v>
      </c>
      <c r="BM179" s="156" t="s">
        <v>330</v>
      </c>
    </row>
    <row r="180" spans="2:51" s="12" customFormat="1" ht="12">
      <c r="B180" s="161"/>
      <c r="D180" s="158" t="s">
        <v>147</v>
      </c>
      <c r="E180" s="162" t="s">
        <v>3</v>
      </c>
      <c r="F180" s="163" t="s">
        <v>488</v>
      </c>
      <c r="H180" s="164">
        <v>26.145</v>
      </c>
      <c r="I180" s="165"/>
      <c r="L180" s="161"/>
      <c r="M180" s="166"/>
      <c r="T180" s="167"/>
      <c r="AT180" s="162" t="s">
        <v>147</v>
      </c>
      <c r="AU180" s="162" t="s">
        <v>83</v>
      </c>
      <c r="AV180" s="12" t="s">
        <v>83</v>
      </c>
      <c r="AW180" s="12" t="s">
        <v>36</v>
      </c>
      <c r="AX180" s="12" t="s">
        <v>81</v>
      </c>
      <c r="AY180" s="162" t="s">
        <v>137</v>
      </c>
    </row>
    <row r="181" spans="2:51" s="12" customFormat="1" ht="12">
      <c r="B181" s="161"/>
      <c r="D181" s="158" t="s">
        <v>147</v>
      </c>
      <c r="F181" s="163" t="s">
        <v>489</v>
      </c>
      <c r="H181" s="164">
        <v>27.452</v>
      </c>
      <c r="I181" s="165"/>
      <c r="L181" s="161"/>
      <c r="M181" s="166"/>
      <c r="T181" s="167"/>
      <c r="AT181" s="162" t="s">
        <v>147</v>
      </c>
      <c r="AU181" s="162" t="s">
        <v>83</v>
      </c>
      <c r="AV181" s="12" t="s">
        <v>83</v>
      </c>
      <c r="AW181" s="12" t="s">
        <v>4</v>
      </c>
      <c r="AX181" s="12" t="s">
        <v>81</v>
      </c>
      <c r="AY181" s="162" t="s">
        <v>137</v>
      </c>
    </row>
    <row r="182" spans="2:65" s="1" customFormat="1" ht="16.5" customHeight="1">
      <c r="B182" s="144"/>
      <c r="C182" s="176" t="s">
        <v>297</v>
      </c>
      <c r="D182" s="176" t="s">
        <v>230</v>
      </c>
      <c r="E182" s="177" t="s">
        <v>333</v>
      </c>
      <c r="F182" s="178" t="s">
        <v>334</v>
      </c>
      <c r="G182" s="179" t="s">
        <v>263</v>
      </c>
      <c r="H182" s="180">
        <v>1</v>
      </c>
      <c r="I182" s="181"/>
      <c r="J182" s="182">
        <f>ROUND(I182*H182,2)</f>
        <v>0</v>
      </c>
      <c r="K182" s="178" t="s">
        <v>143</v>
      </c>
      <c r="L182" s="183"/>
      <c r="M182" s="184" t="s">
        <v>3</v>
      </c>
      <c r="N182" s="185" t="s">
        <v>45</v>
      </c>
      <c r="P182" s="154">
        <f>O182*H182</f>
        <v>0</v>
      </c>
      <c r="Q182" s="154">
        <v>0.00039</v>
      </c>
      <c r="R182" s="154">
        <f>Q182*H182</f>
        <v>0.00039</v>
      </c>
      <c r="S182" s="154">
        <v>0</v>
      </c>
      <c r="T182" s="155">
        <f>S182*H182</f>
        <v>0</v>
      </c>
      <c r="AR182" s="156" t="s">
        <v>177</v>
      </c>
      <c r="AT182" s="156" t="s">
        <v>230</v>
      </c>
      <c r="AU182" s="156" t="s">
        <v>83</v>
      </c>
      <c r="AY182" s="16" t="s">
        <v>137</v>
      </c>
      <c r="BE182" s="157">
        <f>IF(N182="základní",J182,0)</f>
        <v>0</v>
      </c>
      <c r="BF182" s="157">
        <f>IF(N182="snížená",J182,0)</f>
        <v>0</v>
      </c>
      <c r="BG182" s="157">
        <f>IF(N182="zákl. přenesená",J182,0)</f>
        <v>0</v>
      </c>
      <c r="BH182" s="157">
        <f>IF(N182="sníž. přenesená",J182,0)</f>
        <v>0</v>
      </c>
      <c r="BI182" s="157">
        <f>IF(N182="nulová",J182,0)</f>
        <v>0</v>
      </c>
      <c r="BJ182" s="16" t="s">
        <v>81</v>
      </c>
      <c r="BK182" s="157">
        <f>ROUND(I182*H182,2)</f>
        <v>0</v>
      </c>
      <c r="BL182" s="16" t="s">
        <v>98</v>
      </c>
      <c r="BM182" s="156" t="s">
        <v>335</v>
      </c>
    </row>
    <row r="183" spans="2:51" s="12" customFormat="1" ht="12">
      <c r="B183" s="161"/>
      <c r="D183" s="158" t="s">
        <v>147</v>
      </c>
      <c r="E183" s="162" t="s">
        <v>3</v>
      </c>
      <c r="F183" s="163" t="s">
        <v>490</v>
      </c>
      <c r="H183" s="164">
        <v>1</v>
      </c>
      <c r="I183" s="165"/>
      <c r="L183" s="161"/>
      <c r="M183" s="166"/>
      <c r="T183" s="167"/>
      <c r="AT183" s="162" t="s">
        <v>147</v>
      </c>
      <c r="AU183" s="162" t="s">
        <v>83</v>
      </c>
      <c r="AV183" s="12" t="s">
        <v>83</v>
      </c>
      <c r="AW183" s="12" t="s">
        <v>36</v>
      </c>
      <c r="AX183" s="12" t="s">
        <v>81</v>
      </c>
      <c r="AY183" s="162" t="s">
        <v>137</v>
      </c>
    </row>
    <row r="184" spans="2:65" s="1" customFormat="1" ht="48" customHeight="1">
      <c r="B184" s="144"/>
      <c r="C184" s="145" t="s">
        <v>301</v>
      </c>
      <c r="D184" s="145" t="s">
        <v>139</v>
      </c>
      <c r="E184" s="146" t="s">
        <v>347</v>
      </c>
      <c r="F184" s="147" t="s">
        <v>348</v>
      </c>
      <c r="G184" s="148" t="s">
        <v>263</v>
      </c>
      <c r="H184" s="149">
        <v>1</v>
      </c>
      <c r="I184" s="150"/>
      <c r="J184" s="151">
        <f>ROUND(I184*H184,2)</f>
        <v>0</v>
      </c>
      <c r="K184" s="147" t="s">
        <v>143</v>
      </c>
      <c r="L184" s="31"/>
      <c r="M184" s="152" t="s">
        <v>3</v>
      </c>
      <c r="N184" s="153" t="s">
        <v>45</v>
      </c>
      <c r="P184" s="154">
        <f>O184*H184</f>
        <v>0</v>
      </c>
      <c r="Q184" s="154">
        <v>0.00162</v>
      </c>
      <c r="R184" s="154">
        <f>Q184*H184</f>
        <v>0.00162</v>
      </c>
      <c r="S184" s="154">
        <v>0</v>
      </c>
      <c r="T184" s="155">
        <f>S184*H184</f>
        <v>0</v>
      </c>
      <c r="AR184" s="156" t="s">
        <v>98</v>
      </c>
      <c r="AT184" s="156" t="s">
        <v>139</v>
      </c>
      <c r="AU184" s="156" t="s">
        <v>83</v>
      </c>
      <c r="AY184" s="16" t="s">
        <v>137</v>
      </c>
      <c r="BE184" s="157">
        <f>IF(N184="základní",J184,0)</f>
        <v>0</v>
      </c>
      <c r="BF184" s="157">
        <f>IF(N184="snížená",J184,0)</f>
        <v>0</v>
      </c>
      <c r="BG184" s="157">
        <f>IF(N184="zákl. přenesená",J184,0)</f>
        <v>0</v>
      </c>
      <c r="BH184" s="157">
        <f>IF(N184="sníž. přenesená",J184,0)</f>
        <v>0</v>
      </c>
      <c r="BI184" s="157">
        <f>IF(N184="nulová",J184,0)</f>
        <v>0</v>
      </c>
      <c r="BJ184" s="16" t="s">
        <v>81</v>
      </c>
      <c r="BK184" s="157">
        <f>ROUND(I184*H184,2)</f>
        <v>0</v>
      </c>
      <c r="BL184" s="16" t="s">
        <v>98</v>
      </c>
      <c r="BM184" s="156" t="s">
        <v>349</v>
      </c>
    </row>
    <row r="185" spans="2:47" s="1" customFormat="1" ht="302.25">
      <c r="B185" s="31"/>
      <c r="D185" s="158" t="s">
        <v>145</v>
      </c>
      <c r="F185" s="159" t="s">
        <v>350</v>
      </c>
      <c r="I185" s="92"/>
      <c r="L185" s="31"/>
      <c r="M185" s="160"/>
      <c r="T185" s="52"/>
      <c r="AT185" s="16" t="s">
        <v>145</v>
      </c>
      <c r="AU185" s="16" t="s">
        <v>83</v>
      </c>
    </row>
    <row r="186" spans="2:51" s="12" customFormat="1" ht="12">
      <c r="B186" s="161"/>
      <c r="D186" s="158" t="s">
        <v>147</v>
      </c>
      <c r="E186" s="162" t="s">
        <v>3</v>
      </c>
      <c r="F186" s="163" t="s">
        <v>317</v>
      </c>
      <c r="H186" s="164">
        <v>1</v>
      </c>
      <c r="I186" s="165"/>
      <c r="L186" s="161"/>
      <c r="M186" s="166"/>
      <c r="T186" s="167"/>
      <c r="AT186" s="162" t="s">
        <v>147</v>
      </c>
      <c r="AU186" s="162" t="s">
        <v>83</v>
      </c>
      <c r="AV186" s="12" t="s">
        <v>83</v>
      </c>
      <c r="AW186" s="12" t="s">
        <v>36</v>
      </c>
      <c r="AX186" s="12" t="s">
        <v>81</v>
      </c>
      <c r="AY186" s="162" t="s">
        <v>137</v>
      </c>
    </row>
    <row r="187" spans="2:65" s="1" customFormat="1" ht="16.5" customHeight="1">
      <c r="B187" s="144"/>
      <c r="C187" s="176" t="s">
        <v>305</v>
      </c>
      <c r="D187" s="176" t="s">
        <v>230</v>
      </c>
      <c r="E187" s="177" t="s">
        <v>353</v>
      </c>
      <c r="F187" s="178" t="s">
        <v>354</v>
      </c>
      <c r="G187" s="179" t="s">
        <v>263</v>
      </c>
      <c r="H187" s="180">
        <v>1</v>
      </c>
      <c r="I187" s="181"/>
      <c r="J187" s="182">
        <f>ROUND(I187*H187,2)</f>
        <v>0</v>
      </c>
      <c r="K187" s="178" t="s">
        <v>143</v>
      </c>
      <c r="L187" s="183"/>
      <c r="M187" s="184" t="s">
        <v>3</v>
      </c>
      <c r="N187" s="185" t="s">
        <v>45</v>
      </c>
      <c r="P187" s="154">
        <f>O187*H187</f>
        <v>0</v>
      </c>
      <c r="Q187" s="154">
        <v>0.01847</v>
      </c>
      <c r="R187" s="154">
        <f>Q187*H187</f>
        <v>0.01847</v>
      </c>
      <c r="S187" s="154">
        <v>0</v>
      </c>
      <c r="T187" s="155">
        <f>S187*H187</f>
        <v>0</v>
      </c>
      <c r="AR187" s="156" t="s">
        <v>177</v>
      </c>
      <c r="AT187" s="156" t="s">
        <v>230</v>
      </c>
      <c r="AU187" s="156" t="s">
        <v>83</v>
      </c>
      <c r="AY187" s="16" t="s">
        <v>137</v>
      </c>
      <c r="BE187" s="157">
        <f>IF(N187="základní",J187,0)</f>
        <v>0</v>
      </c>
      <c r="BF187" s="157">
        <f>IF(N187="snížená",J187,0)</f>
        <v>0</v>
      </c>
      <c r="BG187" s="157">
        <f>IF(N187="zákl. přenesená",J187,0)</f>
        <v>0</v>
      </c>
      <c r="BH187" s="157">
        <f>IF(N187="sníž. přenesená",J187,0)</f>
        <v>0</v>
      </c>
      <c r="BI187" s="157">
        <f>IF(N187="nulová",J187,0)</f>
        <v>0</v>
      </c>
      <c r="BJ187" s="16" t="s">
        <v>81</v>
      </c>
      <c r="BK187" s="157">
        <f>ROUND(I187*H187,2)</f>
        <v>0</v>
      </c>
      <c r="BL187" s="16" t="s">
        <v>98</v>
      </c>
      <c r="BM187" s="156" t="s">
        <v>355</v>
      </c>
    </row>
    <row r="188" spans="2:65" s="1" customFormat="1" ht="24" customHeight="1">
      <c r="B188" s="144"/>
      <c r="C188" s="145" t="s">
        <v>309</v>
      </c>
      <c r="D188" s="145" t="s">
        <v>139</v>
      </c>
      <c r="E188" s="146" t="s">
        <v>357</v>
      </c>
      <c r="F188" s="147" t="s">
        <v>358</v>
      </c>
      <c r="G188" s="148" t="s">
        <v>263</v>
      </c>
      <c r="H188" s="149">
        <v>1</v>
      </c>
      <c r="I188" s="150"/>
      <c r="J188" s="151">
        <f>ROUND(I188*H188,2)</f>
        <v>0</v>
      </c>
      <c r="K188" s="147" t="s">
        <v>143</v>
      </c>
      <c r="L188" s="31"/>
      <c r="M188" s="152" t="s">
        <v>3</v>
      </c>
      <c r="N188" s="153" t="s">
        <v>45</v>
      </c>
      <c r="P188" s="154">
        <f>O188*H188</f>
        <v>0</v>
      </c>
      <c r="Q188" s="154">
        <v>0.00034</v>
      </c>
      <c r="R188" s="154">
        <f>Q188*H188</f>
        <v>0.00034</v>
      </c>
      <c r="S188" s="154">
        <v>0</v>
      </c>
      <c r="T188" s="155">
        <f>S188*H188</f>
        <v>0</v>
      </c>
      <c r="AR188" s="156" t="s">
        <v>98</v>
      </c>
      <c r="AT188" s="156" t="s">
        <v>139</v>
      </c>
      <c r="AU188" s="156" t="s">
        <v>83</v>
      </c>
      <c r="AY188" s="16" t="s">
        <v>137</v>
      </c>
      <c r="BE188" s="157">
        <f>IF(N188="základní",J188,0)</f>
        <v>0</v>
      </c>
      <c r="BF188" s="157">
        <f>IF(N188="snížená",J188,0)</f>
        <v>0</v>
      </c>
      <c r="BG188" s="157">
        <f>IF(N188="zákl. přenesená",J188,0)</f>
        <v>0</v>
      </c>
      <c r="BH188" s="157">
        <f>IF(N188="sníž. přenesená",J188,0)</f>
        <v>0</v>
      </c>
      <c r="BI188" s="157">
        <f>IF(N188="nulová",J188,0)</f>
        <v>0</v>
      </c>
      <c r="BJ188" s="16" t="s">
        <v>81</v>
      </c>
      <c r="BK188" s="157">
        <f>ROUND(I188*H188,2)</f>
        <v>0</v>
      </c>
      <c r="BL188" s="16" t="s">
        <v>98</v>
      </c>
      <c r="BM188" s="156" t="s">
        <v>359</v>
      </c>
    </row>
    <row r="189" spans="2:47" s="1" customFormat="1" ht="302.25">
      <c r="B189" s="31"/>
      <c r="D189" s="158" t="s">
        <v>145</v>
      </c>
      <c r="F189" s="159" t="s">
        <v>350</v>
      </c>
      <c r="I189" s="92"/>
      <c r="L189" s="31"/>
      <c r="M189" s="160"/>
      <c r="T189" s="52"/>
      <c r="AT189" s="16" t="s">
        <v>145</v>
      </c>
      <c r="AU189" s="16" t="s">
        <v>83</v>
      </c>
    </row>
    <row r="190" spans="2:51" s="12" customFormat="1" ht="12">
      <c r="B190" s="161"/>
      <c r="D190" s="158" t="s">
        <v>147</v>
      </c>
      <c r="E190" s="162" t="s">
        <v>3</v>
      </c>
      <c r="F190" s="163" t="s">
        <v>317</v>
      </c>
      <c r="H190" s="164">
        <v>1</v>
      </c>
      <c r="I190" s="165"/>
      <c r="L190" s="161"/>
      <c r="M190" s="166"/>
      <c r="T190" s="167"/>
      <c r="AT190" s="162" t="s">
        <v>147</v>
      </c>
      <c r="AU190" s="162" t="s">
        <v>83</v>
      </c>
      <c r="AV190" s="12" t="s">
        <v>83</v>
      </c>
      <c r="AW190" s="12" t="s">
        <v>36</v>
      </c>
      <c r="AX190" s="12" t="s">
        <v>81</v>
      </c>
      <c r="AY190" s="162" t="s">
        <v>137</v>
      </c>
    </row>
    <row r="191" spans="2:65" s="1" customFormat="1" ht="24" customHeight="1">
      <c r="B191" s="144"/>
      <c r="C191" s="176" t="s">
        <v>313</v>
      </c>
      <c r="D191" s="176" t="s">
        <v>230</v>
      </c>
      <c r="E191" s="177" t="s">
        <v>362</v>
      </c>
      <c r="F191" s="178" t="s">
        <v>363</v>
      </c>
      <c r="G191" s="179" t="s">
        <v>263</v>
      </c>
      <c r="H191" s="180">
        <v>1</v>
      </c>
      <c r="I191" s="181"/>
      <c r="J191" s="182">
        <f>ROUND(I191*H191,2)</f>
        <v>0</v>
      </c>
      <c r="K191" s="178" t="s">
        <v>143</v>
      </c>
      <c r="L191" s="183"/>
      <c r="M191" s="184" t="s">
        <v>3</v>
      </c>
      <c r="N191" s="185" t="s">
        <v>45</v>
      </c>
      <c r="P191" s="154">
        <f>O191*H191</f>
        <v>0</v>
      </c>
      <c r="Q191" s="154">
        <v>0.0375</v>
      </c>
      <c r="R191" s="154">
        <f>Q191*H191</f>
        <v>0.0375</v>
      </c>
      <c r="S191" s="154">
        <v>0</v>
      </c>
      <c r="T191" s="155">
        <f>S191*H191</f>
        <v>0</v>
      </c>
      <c r="AR191" s="156" t="s">
        <v>177</v>
      </c>
      <c r="AT191" s="156" t="s">
        <v>230</v>
      </c>
      <c r="AU191" s="156" t="s">
        <v>83</v>
      </c>
      <c r="AY191" s="16" t="s">
        <v>137</v>
      </c>
      <c r="BE191" s="157">
        <f>IF(N191="základní",J191,0)</f>
        <v>0</v>
      </c>
      <c r="BF191" s="157">
        <f>IF(N191="snížená",J191,0)</f>
        <v>0</v>
      </c>
      <c r="BG191" s="157">
        <f>IF(N191="zákl. přenesená",J191,0)</f>
        <v>0</v>
      </c>
      <c r="BH191" s="157">
        <f>IF(N191="sníž. přenesená",J191,0)</f>
        <v>0</v>
      </c>
      <c r="BI191" s="157">
        <f>IF(N191="nulová",J191,0)</f>
        <v>0</v>
      </c>
      <c r="BJ191" s="16" t="s">
        <v>81</v>
      </c>
      <c r="BK191" s="157">
        <f>ROUND(I191*H191,2)</f>
        <v>0</v>
      </c>
      <c r="BL191" s="16" t="s">
        <v>98</v>
      </c>
      <c r="BM191" s="156" t="s">
        <v>364</v>
      </c>
    </row>
    <row r="192" spans="2:65" s="1" customFormat="1" ht="24" customHeight="1">
      <c r="B192" s="144"/>
      <c r="C192" s="176" t="s">
        <v>318</v>
      </c>
      <c r="D192" s="176" t="s">
        <v>230</v>
      </c>
      <c r="E192" s="177" t="s">
        <v>374</v>
      </c>
      <c r="F192" s="178" t="s">
        <v>375</v>
      </c>
      <c r="G192" s="179" t="s">
        <v>263</v>
      </c>
      <c r="H192" s="180">
        <v>1</v>
      </c>
      <c r="I192" s="181"/>
      <c r="J192" s="182">
        <f>ROUND(I192*H192,2)</f>
        <v>0</v>
      </c>
      <c r="K192" s="178" t="s">
        <v>3</v>
      </c>
      <c r="L192" s="183"/>
      <c r="M192" s="184" t="s">
        <v>3</v>
      </c>
      <c r="N192" s="185" t="s">
        <v>45</v>
      </c>
      <c r="P192" s="154">
        <f>O192*H192</f>
        <v>0</v>
      </c>
      <c r="Q192" s="154">
        <v>0.0073</v>
      </c>
      <c r="R192" s="154">
        <f>Q192*H192</f>
        <v>0.0073</v>
      </c>
      <c r="S192" s="154">
        <v>0</v>
      </c>
      <c r="T192" s="155">
        <f>S192*H192</f>
        <v>0</v>
      </c>
      <c r="AR192" s="156" t="s">
        <v>177</v>
      </c>
      <c r="AT192" s="156" t="s">
        <v>230</v>
      </c>
      <c r="AU192" s="156" t="s">
        <v>83</v>
      </c>
      <c r="AY192" s="16" t="s">
        <v>137</v>
      </c>
      <c r="BE192" s="157">
        <f>IF(N192="základní",J192,0)</f>
        <v>0</v>
      </c>
      <c r="BF192" s="157">
        <f>IF(N192="snížená",J192,0)</f>
        <v>0</v>
      </c>
      <c r="BG192" s="157">
        <f>IF(N192="zákl. přenesená",J192,0)</f>
        <v>0</v>
      </c>
      <c r="BH192" s="157">
        <f>IF(N192="sníž. přenesená",J192,0)</f>
        <v>0</v>
      </c>
      <c r="BI192" s="157">
        <f>IF(N192="nulová",J192,0)</f>
        <v>0</v>
      </c>
      <c r="BJ192" s="16" t="s">
        <v>81</v>
      </c>
      <c r="BK192" s="157">
        <f>ROUND(I192*H192,2)</f>
        <v>0</v>
      </c>
      <c r="BL192" s="16" t="s">
        <v>98</v>
      </c>
      <c r="BM192" s="156" t="s">
        <v>376</v>
      </c>
    </row>
    <row r="193" spans="2:65" s="1" customFormat="1" ht="16.5" customHeight="1">
      <c r="B193" s="144"/>
      <c r="C193" s="145" t="s">
        <v>322</v>
      </c>
      <c r="D193" s="145" t="s">
        <v>139</v>
      </c>
      <c r="E193" s="146" t="s">
        <v>378</v>
      </c>
      <c r="F193" s="147" t="s">
        <v>379</v>
      </c>
      <c r="G193" s="148" t="s">
        <v>173</v>
      </c>
      <c r="H193" s="149">
        <v>24.9</v>
      </c>
      <c r="I193" s="150"/>
      <c r="J193" s="151">
        <f>ROUND(I193*H193,2)</f>
        <v>0</v>
      </c>
      <c r="K193" s="147" t="s">
        <v>143</v>
      </c>
      <c r="L193" s="31"/>
      <c r="M193" s="152" t="s">
        <v>3</v>
      </c>
      <c r="N193" s="153" t="s">
        <v>45</v>
      </c>
      <c r="P193" s="154">
        <f>O193*H193</f>
        <v>0</v>
      </c>
      <c r="Q193" s="154">
        <v>0</v>
      </c>
      <c r="R193" s="154">
        <f>Q193*H193</f>
        <v>0</v>
      </c>
      <c r="S193" s="154">
        <v>0</v>
      </c>
      <c r="T193" s="155">
        <f>S193*H193</f>
        <v>0</v>
      </c>
      <c r="AR193" s="156" t="s">
        <v>98</v>
      </c>
      <c r="AT193" s="156" t="s">
        <v>139</v>
      </c>
      <c r="AU193" s="156" t="s">
        <v>83</v>
      </c>
      <c r="AY193" s="16" t="s">
        <v>137</v>
      </c>
      <c r="BE193" s="157">
        <f>IF(N193="základní",J193,0)</f>
        <v>0</v>
      </c>
      <c r="BF193" s="157">
        <f>IF(N193="snížená",J193,0)</f>
        <v>0</v>
      </c>
      <c r="BG193" s="157">
        <f>IF(N193="zákl. přenesená",J193,0)</f>
        <v>0</v>
      </c>
      <c r="BH193" s="157">
        <f>IF(N193="sníž. přenesená",J193,0)</f>
        <v>0</v>
      </c>
      <c r="BI193" s="157">
        <f>IF(N193="nulová",J193,0)</f>
        <v>0</v>
      </c>
      <c r="BJ193" s="16" t="s">
        <v>81</v>
      </c>
      <c r="BK193" s="157">
        <f>ROUND(I193*H193,2)</f>
        <v>0</v>
      </c>
      <c r="BL193" s="16" t="s">
        <v>98</v>
      </c>
      <c r="BM193" s="156" t="s">
        <v>380</v>
      </c>
    </row>
    <row r="194" spans="2:47" s="1" customFormat="1" ht="126.75">
      <c r="B194" s="31"/>
      <c r="D194" s="158" t="s">
        <v>145</v>
      </c>
      <c r="F194" s="159" t="s">
        <v>381</v>
      </c>
      <c r="I194" s="92"/>
      <c r="L194" s="31"/>
      <c r="M194" s="160"/>
      <c r="T194" s="52"/>
      <c r="AT194" s="16" t="s">
        <v>145</v>
      </c>
      <c r="AU194" s="16" t="s">
        <v>83</v>
      </c>
    </row>
    <row r="195" spans="2:51" s="12" customFormat="1" ht="12">
      <c r="B195" s="161"/>
      <c r="D195" s="158" t="s">
        <v>147</v>
      </c>
      <c r="E195" s="162" t="s">
        <v>3</v>
      </c>
      <c r="F195" s="163" t="s">
        <v>487</v>
      </c>
      <c r="H195" s="164">
        <v>24.9</v>
      </c>
      <c r="I195" s="165"/>
      <c r="L195" s="161"/>
      <c r="M195" s="166"/>
      <c r="T195" s="167"/>
      <c r="AT195" s="162" t="s">
        <v>147</v>
      </c>
      <c r="AU195" s="162" t="s">
        <v>83</v>
      </c>
      <c r="AV195" s="12" t="s">
        <v>83</v>
      </c>
      <c r="AW195" s="12" t="s">
        <v>36</v>
      </c>
      <c r="AX195" s="12" t="s">
        <v>81</v>
      </c>
      <c r="AY195" s="162" t="s">
        <v>137</v>
      </c>
    </row>
    <row r="196" spans="2:65" s="1" customFormat="1" ht="24" customHeight="1">
      <c r="B196" s="144"/>
      <c r="C196" s="145" t="s">
        <v>327</v>
      </c>
      <c r="D196" s="145" t="s">
        <v>139</v>
      </c>
      <c r="E196" s="146" t="s">
        <v>383</v>
      </c>
      <c r="F196" s="147" t="s">
        <v>384</v>
      </c>
      <c r="G196" s="148" t="s">
        <v>173</v>
      </c>
      <c r="H196" s="149">
        <v>24.9</v>
      </c>
      <c r="I196" s="150"/>
      <c r="J196" s="151">
        <f>ROUND(I196*H196,2)</f>
        <v>0</v>
      </c>
      <c r="K196" s="147" t="s">
        <v>143</v>
      </c>
      <c r="L196" s="31"/>
      <c r="M196" s="152" t="s">
        <v>3</v>
      </c>
      <c r="N196" s="153" t="s">
        <v>45</v>
      </c>
      <c r="P196" s="154">
        <f>O196*H196</f>
        <v>0</v>
      </c>
      <c r="Q196" s="154">
        <v>0</v>
      </c>
      <c r="R196" s="154">
        <f>Q196*H196</f>
        <v>0</v>
      </c>
      <c r="S196" s="154">
        <v>0</v>
      </c>
      <c r="T196" s="155">
        <f>S196*H196</f>
        <v>0</v>
      </c>
      <c r="AR196" s="156" t="s">
        <v>98</v>
      </c>
      <c r="AT196" s="156" t="s">
        <v>139</v>
      </c>
      <c r="AU196" s="156" t="s">
        <v>83</v>
      </c>
      <c r="AY196" s="16" t="s">
        <v>137</v>
      </c>
      <c r="BE196" s="157">
        <f>IF(N196="základní",J196,0)</f>
        <v>0</v>
      </c>
      <c r="BF196" s="157">
        <f>IF(N196="snížená",J196,0)</f>
        <v>0</v>
      </c>
      <c r="BG196" s="157">
        <f>IF(N196="zákl. přenesená",J196,0)</f>
        <v>0</v>
      </c>
      <c r="BH196" s="157">
        <f>IF(N196="sníž. přenesená",J196,0)</f>
        <v>0</v>
      </c>
      <c r="BI196" s="157">
        <f>IF(N196="nulová",J196,0)</f>
        <v>0</v>
      </c>
      <c r="BJ196" s="16" t="s">
        <v>81</v>
      </c>
      <c r="BK196" s="157">
        <f>ROUND(I196*H196,2)</f>
        <v>0</v>
      </c>
      <c r="BL196" s="16" t="s">
        <v>98</v>
      </c>
      <c r="BM196" s="156" t="s">
        <v>385</v>
      </c>
    </row>
    <row r="197" spans="2:47" s="1" customFormat="1" ht="39">
      <c r="B197" s="31"/>
      <c r="D197" s="158" t="s">
        <v>145</v>
      </c>
      <c r="F197" s="159" t="s">
        <v>386</v>
      </c>
      <c r="I197" s="92"/>
      <c r="L197" s="31"/>
      <c r="M197" s="160"/>
      <c r="T197" s="52"/>
      <c r="AT197" s="16" t="s">
        <v>145</v>
      </c>
      <c r="AU197" s="16" t="s">
        <v>83</v>
      </c>
    </row>
    <row r="198" spans="2:51" s="12" customFormat="1" ht="12">
      <c r="B198" s="161"/>
      <c r="D198" s="158" t="s">
        <v>147</v>
      </c>
      <c r="E198" s="162" t="s">
        <v>3</v>
      </c>
      <c r="F198" s="163" t="s">
        <v>487</v>
      </c>
      <c r="H198" s="164">
        <v>24.9</v>
      </c>
      <c r="I198" s="165"/>
      <c r="L198" s="161"/>
      <c r="M198" s="166"/>
      <c r="T198" s="167"/>
      <c r="AT198" s="162" t="s">
        <v>147</v>
      </c>
      <c r="AU198" s="162" t="s">
        <v>83</v>
      </c>
      <c r="AV198" s="12" t="s">
        <v>83</v>
      </c>
      <c r="AW198" s="12" t="s">
        <v>36</v>
      </c>
      <c r="AX198" s="12" t="s">
        <v>81</v>
      </c>
      <c r="AY198" s="162" t="s">
        <v>137</v>
      </c>
    </row>
    <row r="199" spans="2:65" s="1" customFormat="1" ht="16.5" customHeight="1">
      <c r="B199" s="144"/>
      <c r="C199" s="145" t="s">
        <v>332</v>
      </c>
      <c r="D199" s="145" t="s">
        <v>139</v>
      </c>
      <c r="E199" s="146" t="s">
        <v>389</v>
      </c>
      <c r="F199" s="147" t="s">
        <v>390</v>
      </c>
      <c r="G199" s="148" t="s">
        <v>263</v>
      </c>
      <c r="H199" s="149">
        <v>1</v>
      </c>
      <c r="I199" s="150"/>
      <c r="J199" s="151">
        <f>ROUND(I199*H199,2)</f>
        <v>0</v>
      </c>
      <c r="K199" s="147" t="s">
        <v>143</v>
      </c>
      <c r="L199" s="31"/>
      <c r="M199" s="152" t="s">
        <v>3</v>
      </c>
      <c r="N199" s="153" t="s">
        <v>45</v>
      </c>
      <c r="P199" s="154">
        <f>O199*H199</f>
        <v>0</v>
      </c>
      <c r="Q199" s="154">
        <v>0.12303</v>
      </c>
      <c r="R199" s="154">
        <f>Q199*H199</f>
        <v>0.12303</v>
      </c>
      <c r="S199" s="154">
        <v>0</v>
      </c>
      <c r="T199" s="155">
        <f>S199*H199</f>
        <v>0</v>
      </c>
      <c r="AR199" s="156" t="s">
        <v>98</v>
      </c>
      <c r="AT199" s="156" t="s">
        <v>139</v>
      </c>
      <c r="AU199" s="156" t="s">
        <v>83</v>
      </c>
      <c r="AY199" s="16" t="s">
        <v>137</v>
      </c>
      <c r="BE199" s="157">
        <f>IF(N199="základní",J199,0)</f>
        <v>0</v>
      </c>
      <c r="BF199" s="157">
        <f>IF(N199="snížená",J199,0)</f>
        <v>0</v>
      </c>
      <c r="BG199" s="157">
        <f>IF(N199="zákl. přenesená",J199,0)</f>
        <v>0</v>
      </c>
      <c r="BH199" s="157">
        <f>IF(N199="sníž. přenesená",J199,0)</f>
        <v>0</v>
      </c>
      <c r="BI199" s="157">
        <f>IF(N199="nulová",J199,0)</f>
        <v>0</v>
      </c>
      <c r="BJ199" s="16" t="s">
        <v>81</v>
      </c>
      <c r="BK199" s="157">
        <f>ROUND(I199*H199,2)</f>
        <v>0</v>
      </c>
      <c r="BL199" s="16" t="s">
        <v>98</v>
      </c>
      <c r="BM199" s="156" t="s">
        <v>391</v>
      </c>
    </row>
    <row r="200" spans="2:47" s="1" customFormat="1" ht="58.5">
      <c r="B200" s="31"/>
      <c r="D200" s="158" t="s">
        <v>145</v>
      </c>
      <c r="F200" s="159" t="s">
        <v>392</v>
      </c>
      <c r="I200" s="92"/>
      <c r="L200" s="31"/>
      <c r="M200" s="160"/>
      <c r="T200" s="52"/>
      <c r="AT200" s="16" t="s">
        <v>145</v>
      </c>
      <c r="AU200" s="16" t="s">
        <v>83</v>
      </c>
    </row>
    <row r="201" spans="2:51" s="12" customFormat="1" ht="12">
      <c r="B201" s="161"/>
      <c r="D201" s="158" t="s">
        <v>147</v>
      </c>
      <c r="E201" s="162" t="s">
        <v>3</v>
      </c>
      <c r="F201" s="163" t="s">
        <v>317</v>
      </c>
      <c r="H201" s="164">
        <v>1</v>
      </c>
      <c r="I201" s="165"/>
      <c r="L201" s="161"/>
      <c r="M201" s="166"/>
      <c r="T201" s="167"/>
      <c r="AT201" s="162" t="s">
        <v>147</v>
      </c>
      <c r="AU201" s="162" t="s">
        <v>83</v>
      </c>
      <c r="AV201" s="12" t="s">
        <v>83</v>
      </c>
      <c r="AW201" s="12" t="s">
        <v>36</v>
      </c>
      <c r="AX201" s="12" t="s">
        <v>81</v>
      </c>
      <c r="AY201" s="162" t="s">
        <v>137</v>
      </c>
    </row>
    <row r="202" spans="2:65" s="1" customFormat="1" ht="24" customHeight="1">
      <c r="B202" s="144"/>
      <c r="C202" s="176" t="s">
        <v>337</v>
      </c>
      <c r="D202" s="176" t="s">
        <v>230</v>
      </c>
      <c r="E202" s="177" t="s">
        <v>395</v>
      </c>
      <c r="F202" s="178" t="s">
        <v>396</v>
      </c>
      <c r="G202" s="179" t="s">
        <v>263</v>
      </c>
      <c r="H202" s="180">
        <v>1</v>
      </c>
      <c r="I202" s="181"/>
      <c r="J202" s="182">
        <f>ROUND(I202*H202,2)</f>
        <v>0</v>
      </c>
      <c r="K202" s="178" t="s">
        <v>143</v>
      </c>
      <c r="L202" s="183"/>
      <c r="M202" s="184" t="s">
        <v>3</v>
      </c>
      <c r="N202" s="185" t="s">
        <v>45</v>
      </c>
      <c r="P202" s="154">
        <f>O202*H202</f>
        <v>0</v>
      </c>
      <c r="Q202" s="154">
        <v>0.0133</v>
      </c>
      <c r="R202" s="154">
        <f>Q202*H202</f>
        <v>0.0133</v>
      </c>
      <c r="S202" s="154">
        <v>0</v>
      </c>
      <c r="T202" s="155">
        <f>S202*H202</f>
        <v>0</v>
      </c>
      <c r="AR202" s="156" t="s">
        <v>177</v>
      </c>
      <c r="AT202" s="156" t="s">
        <v>230</v>
      </c>
      <c r="AU202" s="156" t="s">
        <v>83</v>
      </c>
      <c r="AY202" s="16" t="s">
        <v>137</v>
      </c>
      <c r="BE202" s="157">
        <f>IF(N202="základní",J202,0)</f>
        <v>0</v>
      </c>
      <c r="BF202" s="157">
        <f>IF(N202="snížená",J202,0)</f>
        <v>0</v>
      </c>
      <c r="BG202" s="157">
        <f>IF(N202="zákl. přenesená",J202,0)</f>
        <v>0</v>
      </c>
      <c r="BH202" s="157">
        <f>IF(N202="sníž. přenesená",J202,0)</f>
        <v>0</v>
      </c>
      <c r="BI202" s="157">
        <f>IF(N202="nulová",J202,0)</f>
        <v>0</v>
      </c>
      <c r="BJ202" s="16" t="s">
        <v>81</v>
      </c>
      <c r="BK202" s="157">
        <f>ROUND(I202*H202,2)</f>
        <v>0</v>
      </c>
      <c r="BL202" s="16" t="s">
        <v>98</v>
      </c>
      <c r="BM202" s="156" t="s">
        <v>397</v>
      </c>
    </row>
    <row r="203" spans="2:65" s="1" customFormat="1" ht="16.5" customHeight="1">
      <c r="B203" s="144"/>
      <c r="C203" s="145" t="s">
        <v>342</v>
      </c>
      <c r="D203" s="145" t="s">
        <v>139</v>
      </c>
      <c r="E203" s="146" t="s">
        <v>399</v>
      </c>
      <c r="F203" s="147" t="s">
        <v>400</v>
      </c>
      <c r="G203" s="148" t="s">
        <v>263</v>
      </c>
      <c r="H203" s="149">
        <v>1</v>
      </c>
      <c r="I203" s="150"/>
      <c r="J203" s="151">
        <f>ROUND(I203*H203,2)</f>
        <v>0</v>
      </c>
      <c r="K203" s="147" t="s">
        <v>143</v>
      </c>
      <c r="L203" s="31"/>
      <c r="M203" s="152" t="s">
        <v>3</v>
      </c>
      <c r="N203" s="153" t="s">
        <v>45</v>
      </c>
      <c r="P203" s="154">
        <f>O203*H203</f>
        <v>0</v>
      </c>
      <c r="Q203" s="154">
        <v>0.32906</v>
      </c>
      <c r="R203" s="154">
        <f>Q203*H203</f>
        <v>0.32906</v>
      </c>
      <c r="S203" s="154">
        <v>0</v>
      </c>
      <c r="T203" s="155">
        <f>S203*H203</f>
        <v>0</v>
      </c>
      <c r="AR203" s="156" t="s">
        <v>98</v>
      </c>
      <c r="AT203" s="156" t="s">
        <v>139</v>
      </c>
      <c r="AU203" s="156" t="s">
        <v>83</v>
      </c>
      <c r="AY203" s="16" t="s">
        <v>137</v>
      </c>
      <c r="BE203" s="157">
        <f>IF(N203="základní",J203,0)</f>
        <v>0</v>
      </c>
      <c r="BF203" s="157">
        <f>IF(N203="snížená",J203,0)</f>
        <v>0</v>
      </c>
      <c r="BG203" s="157">
        <f>IF(N203="zákl. přenesená",J203,0)</f>
        <v>0</v>
      </c>
      <c r="BH203" s="157">
        <f>IF(N203="sníž. přenesená",J203,0)</f>
        <v>0</v>
      </c>
      <c r="BI203" s="157">
        <f>IF(N203="nulová",J203,0)</f>
        <v>0</v>
      </c>
      <c r="BJ203" s="16" t="s">
        <v>81</v>
      </c>
      <c r="BK203" s="157">
        <f>ROUND(I203*H203,2)</f>
        <v>0</v>
      </c>
      <c r="BL203" s="16" t="s">
        <v>98</v>
      </c>
      <c r="BM203" s="156" t="s">
        <v>401</v>
      </c>
    </row>
    <row r="204" spans="2:47" s="1" customFormat="1" ht="58.5">
      <c r="B204" s="31"/>
      <c r="D204" s="158" t="s">
        <v>145</v>
      </c>
      <c r="F204" s="159" t="s">
        <v>392</v>
      </c>
      <c r="I204" s="92"/>
      <c r="L204" s="31"/>
      <c r="M204" s="160"/>
      <c r="T204" s="52"/>
      <c r="AT204" s="16" t="s">
        <v>145</v>
      </c>
      <c r="AU204" s="16" t="s">
        <v>83</v>
      </c>
    </row>
    <row r="205" spans="2:51" s="12" customFormat="1" ht="12">
      <c r="B205" s="161"/>
      <c r="D205" s="158" t="s">
        <v>147</v>
      </c>
      <c r="E205" s="162" t="s">
        <v>3</v>
      </c>
      <c r="F205" s="163" t="s">
        <v>317</v>
      </c>
      <c r="H205" s="164">
        <v>1</v>
      </c>
      <c r="I205" s="165"/>
      <c r="L205" s="161"/>
      <c r="M205" s="166"/>
      <c r="T205" s="167"/>
      <c r="AT205" s="162" t="s">
        <v>147</v>
      </c>
      <c r="AU205" s="162" t="s">
        <v>83</v>
      </c>
      <c r="AV205" s="12" t="s">
        <v>83</v>
      </c>
      <c r="AW205" s="12" t="s">
        <v>36</v>
      </c>
      <c r="AX205" s="12" t="s">
        <v>81</v>
      </c>
      <c r="AY205" s="162" t="s">
        <v>137</v>
      </c>
    </row>
    <row r="206" spans="2:65" s="1" customFormat="1" ht="16.5" customHeight="1">
      <c r="B206" s="144"/>
      <c r="C206" s="176" t="s">
        <v>346</v>
      </c>
      <c r="D206" s="176" t="s">
        <v>230</v>
      </c>
      <c r="E206" s="177" t="s">
        <v>404</v>
      </c>
      <c r="F206" s="178" t="s">
        <v>405</v>
      </c>
      <c r="G206" s="179" t="s">
        <v>263</v>
      </c>
      <c r="H206" s="180">
        <v>1</v>
      </c>
      <c r="I206" s="181"/>
      <c r="J206" s="182">
        <f>ROUND(I206*H206,2)</f>
        <v>0</v>
      </c>
      <c r="K206" s="178" t="s">
        <v>143</v>
      </c>
      <c r="L206" s="183"/>
      <c r="M206" s="184" t="s">
        <v>3</v>
      </c>
      <c r="N206" s="185" t="s">
        <v>45</v>
      </c>
      <c r="P206" s="154">
        <f>O206*H206</f>
        <v>0</v>
      </c>
      <c r="Q206" s="154">
        <v>0.0295</v>
      </c>
      <c r="R206" s="154">
        <f>Q206*H206</f>
        <v>0.0295</v>
      </c>
      <c r="S206" s="154">
        <v>0</v>
      </c>
      <c r="T206" s="155">
        <f>S206*H206</f>
        <v>0</v>
      </c>
      <c r="AR206" s="156" t="s">
        <v>177</v>
      </c>
      <c r="AT206" s="156" t="s">
        <v>230</v>
      </c>
      <c r="AU206" s="156" t="s">
        <v>83</v>
      </c>
      <c r="AY206" s="16" t="s">
        <v>137</v>
      </c>
      <c r="BE206" s="157">
        <f>IF(N206="základní",J206,0)</f>
        <v>0</v>
      </c>
      <c r="BF206" s="157">
        <f>IF(N206="snížená",J206,0)</f>
        <v>0</v>
      </c>
      <c r="BG206" s="157">
        <f>IF(N206="zákl. přenesená",J206,0)</f>
        <v>0</v>
      </c>
      <c r="BH206" s="157">
        <f>IF(N206="sníž. přenesená",J206,0)</f>
        <v>0</v>
      </c>
      <c r="BI206" s="157">
        <f>IF(N206="nulová",J206,0)</f>
        <v>0</v>
      </c>
      <c r="BJ206" s="16" t="s">
        <v>81</v>
      </c>
      <c r="BK206" s="157">
        <f>ROUND(I206*H206,2)</f>
        <v>0</v>
      </c>
      <c r="BL206" s="16" t="s">
        <v>98</v>
      </c>
      <c r="BM206" s="156" t="s">
        <v>406</v>
      </c>
    </row>
    <row r="207" spans="2:65" s="1" customFormat="1" ht="16.5" customHeight="1">
      <c r="B207" s="144"/>
      <c r="C207" s="145" t="s">
        <v>352</v>
      </c>
      <c r="D207" s="145" t="s">
        <v>139</v>
      </c>
      <c r="E207" s="146" t="s">
        <v>408</v>
      </c>
      <c r="F207" s="147" t="s">
        <v>409</v>
      </c>
      <c r="G207" s="148" t="s">
        <v>173</v>
      </c>
      <c r="H207" s="149">
        <v>24.9</v>
      </c>
      <c r="I207" s="150"/>
      <c r="J207" s="151">
        <f>ROUND(I207*H207,2)</f>
        <v>0</v>
      </c>
      <c r="K207" s="147" t="s">
        <v>143</v>
      </c>
      <c r="L207" s="31"/>
      <c r="M207" s="152" t="s">
        <v>3</v>
      </c>
      <c r="N207" s="153" t="s">
        <v>45</v>
      </c>
      <c r="P207" s="154">
        <f>O207*H207</f>
        <v>0</v>
      </c>
      <c r="Q207" s="154">
        <v>0.00019</v>
      </c>
      <c r="R207" s="154">
        <f>Q207*H207</f>
        <v>0.004731</v>
      </c>
      <c r="S207" s="154">
        <v>0</v>
      </c>
      <c r="T207" s="155">
        <f>S207*H207</f>
        <v>0</v>
      </c>
      <c r="AR207" s="156" t="s">
        <v>98</v>
      </c>
      <c r="AT207" s="156" t="s">
        <v>139</v>
      </c>
      <c r="AU207" s="156" t="s">
        <v>83</v>
      </c>
      <c r="AY207" s="16" t="s">
        <v>137</v>
      </c>
      <c r="BE207" s="157">
        <f>IF(N207="základní",J207,0)</f>
        <v>0</v>
      </c>
      <c r="BF207" s="157">
        <f>IF(N207="snížená",J207,0)</f>
        <v>0</v>
      </c>
      <c r="BG207" s="157">
        <f>IF(N207="zákl. přenesená",J207,0)</f>
        <v>0</v>
      </c>
      <c r="BH207" s="157">
        <f>IF(N207="sníž. přenesená",J207,0)</f>
        <v>0</v>
      </c>
      <c r="BI207" s="157">
        <f>IF(N207="nulová",J207,0)</f>
        <v>0</v>
      </c>
      <c r="BJ207" s="16" t="s">
        <v>81</v>
      </c>
      <c r="BK207" s="157">
        <f>ROUND(I207*H207,2)</f>
        <v>0</v>
      </c>
      <c r="BL207" s="16" t="s">
        <v>98</v>
      </c>
      <c r="BM207" s="156" t="s">
        <v>410</v>
      </c>
    </row>
    <row r="208" spans="2:51" s="12" customFormat="1" ht="12">
      <c r="B208" s="161"/>
      <c r="D208" s="158" t="s">
        <v>147</v>
      </c>
      <c r="E208" s="162" t="s">
        <v>3</v>
      </c>
      <c r="F208" s="163" t="s">
        <v>487</v>
      </c>
      <c r="H208" s="164">
        <v>24.9</v>
      </c>
      <c r="I208" s="165"/>
      <c r="L208" s="161"/>
      <c r="M208" s="166"/>
      <c r="T208" s="167"/>
      <c r="AT208" s="162" t="s">
        <v>147</v>
      </c>
      <c r="AU208" s="162" t="s">
        <v>83</v>
      </c>
      <c r="AV208" s="12" t="s">
        <v>83</v>
      </c>
      <c r="AW208" s="12" t="s">
        <v>36</v>
      </c>
      <c r="AX208" s="12" t="s">
        <v>81</v>
      </c>
      <c r="AY208" s="162" t="s">
        <v>137</v>
      </c>
    </row>
    <row r="209" spans="2:65" s="1" customFormat="1" ht="16.5" customHeight="1">
      <c r="B209" s="144"/>
      <c r="C209" s="145" t="s">
        <v>356</v>
      </c>
      <c r="D209" s="145" t="s">
        <v>139</v>
      </c>
      <c r="E209" s="146" t="s">
        <v>412</v>
      </c>
      <c r="F209" s="147" t="s">
        <v>413</v>
      </c>
      <c r="G209" s="148" t="s">
        <v>173</v>
      </c>
      <c r="H209" s="149">
        <v>24.9</v>
      </c>
      <c r="I209" s="150"/>
      <c r="J209" s="151">
        <f>ROUND(I209*H209,2)</f>
        <v>0</v>
      </c>
      <c r="K209" s="147" t="s">
        <v>143</v>
      </c>
      <c r="L209" s="31"/>
      <c r="M209" s="152" t="s">
        <v>3</v>
      </c>
      <c r="N209" s="153" t="s">
        <v>45</v>
      </c>
      <c r="P209" s="154">
        <f>O209*H209</f>
        <v>0</v>
      </c>
      <c r="Q209" s="154">
        <v>9E-05</v>
      </c>
      <c r="R209" s="154">
        <f>Q209*H209</f>
        <v>0.002241</v>
      </c>
      <c r="S209" s="154">
        <v>0</v>
      </c>
      <c r="T209" s="155">
        <f>S209*H209</f>
        <v>0</v>
      </c>
      <c r="AR209" s="156" t="s">
        <v>98</v>
      </c>
      <c r="AT209" s="156" t="s">
        <v>139</v>
      </c>
      <c r="AU209" s="156" t="s">
        <v>83</v>
      </c>
      <c r="AY209" s="16" t="s">
        <v>137</v>
      </c>
      <c r="BE209" s="157">
        <f>IF(N209="základní",J209,0)</f>
        <v>0</v>
      </c>
      <c r="BF209" s="157">
        <f>IF(N209="snížená",J209,0)</f>
        <v>0</v>
      </c>
      <c r="BG209" s="157">
        <f>IF(N209="zákl. přenesená",J209,0)</f>
        <v>0</v>
      </c>
      <c r="BH209" s="157">
        <f>IF(N209="sníž. přenesená",J209,0)</f>
        <v>0</v>
      </c>
      <c r="BI209" s="157">
        <f>IF(N209="nulová",J209,0)</f>
        <v>0</v>
      </c>
      <c r="BJ209" s="16" t="s">
        <v>81</v>
      </c>
      <c r="BK209" s="157">
        <f>ROUND(I209*H209,2)</f>
        <v>0</v>
      </c>
      <c r="BL209" s="16" t="s">
        <v>98</v>
      </c>
      <c r="BM209" s="156" t="s">
        <v>414</v>
      </c>
    </row>
    <row r="210" spans="2:51" s="12" customFormat="1" ht="12">
      <c r="B210" s="161"/>
      <c r="D210" s="158" t="s">
        <v>147</v>
      </c>
      <c r="E210" s="162" t="s">
        <v>3</v>
      </c>
      <c r="F210" s="163" t="s">
        <v>487</v>
      </c>
      <c r="H210" s="164">
        <v>24.9</v>
      </c>
      <c r="I210" s="165"/>
      <c r="L210" s="161"/>
      <c r="M210" s="166"/>
      <c r="T210" s="167"/>
      <c r="AT210" s="162" t="s">
        <v>147</v>
      </c>
      <c r="AU210" s="162" t="s">
        <v>83</v>
      </c>
      <c r="AV210" s="12" t="s">
        <v>83</v>
      </c>
      <c r="AW210" s="12" t="s">
        <v>36</v>
      </c>
      <c r="AX210" s="12" t="s">
        <v>81</v>
      </c>
      <c r="AY210" s="162" t="s">
        <v>137</v>
      </c>
    </row>
    <row r="211" spans="2:63" s="11" customFormat="1" ht="22.9" customHeight="1">
      <c r="B211" s="132"/>
      <c r="D211" s="133" t="s">
        <v>73</v>
      </c>
      <c r="E211" s="142" t="s">
        <v>416</v>
      </c>
      <c r="F211" s="142" t="s">
        <v>417</v>
      </c>
      <c r="I211" s="135"/>
      <c r="J211" s="143">
        <f>BK211</f>
        <v>0</v>
      </c>
      <c r="L211" s="132"/>
      <c r="M211" s="137"/>
      <c r="P211" s="138">
        <f>SUM(P212:P213)</f>
        <v>0</v>
      </c>
      <c r="R211" s="138">
        <f>SUM(R212:R213)</f>
        <v>0</v>
      </c>
      <c r="T211" s="139">
        <f>SUM(T212:T213)</f>
        <v>0</v>
      </c>
      <c r="AR211" s="133" t="s">
        <v>81</v>
      </c>
      <c r="AT211" s="140" t="s">
        <v>73</v>
      </c>
      <c r="AU211" s="140" t="s">
        <v>81</v>
      </c>
      <c r="AY211" s="133" t="s">
        <v>137</v>
      </c>
      <c r="BK211" s="141">
        <f>SUM(BK212:BK213)</f>
        <v>0</v>
      </c>
    </row>
    <row r="212" spans="2:65" s="1" customFormat="1" ht="48" customHeight="1">
      <c r="B212" s="144"/>
      <c r="C212" s="145" t="s">
        <v>361</v>
      </c>
      <c r="D212" s="145" t="s">
        <v>139</v>
      </c>
      <c r="E212" s="146" t="s">
        <v>419</v>
      </c>
      <c r="F212" s="147" t="s">
        <v>420</v>
      </c>
      <c r="G212" s="148" t="s">
        <v>233</v>
      </c>
      <c r="H212" s="149">
        <v>11.702</v>
      </c>
      <c r="I212" s="150"/>
      <c r="J212" s="151">
        <f>ROUND(I212*H212,2)</f>
        <v>0</v>
      </c>
      <c r="K212" s="147" t="s">
        <v>143</v>
      </c>
      <c r="L212" s="31"/>
      <c r="M212" s="152" t="s">
        <v>3</v>
      </c>
      <c r="N212" s="153" t="s">
        <v>45</v>
      </c>
      <c r="P212" s="154">
        <f>O212*H212</f>
        <v>0</v>
      </c>
      <c r="Q212" s="154">
        <v>0</v>
      </c>
      <c r="R212" s="154">
        <f>Q212*H212</f>
        <v>0</v>
      </c>
      <c r="S212" s="154">
        <v>0</v>
      </c>
      <c r="T212" s="155">
        <f>S212*H212</f>
        <v>0</v>
      </c>
      <c r="AR212" s="156" t="s">
        <v>98</v>
      </c>
      <c r="AT212" s="156" t="s">
        <v>139</v>
      </c>
      <c r="AU212" s="156" t="s">
        <v>83</v>
      </c>
      <c r="AY212" s="16" t="s">
        <v>137</v>
      </c>
      <c r="BE212" s="157">
        <f>IF(N212="základní",J212,0)</f>
        <v>0</v>
      </c>
      <c r="BF212" s="157">
        <f>IF(N212="snížená",J212,0)</f>
        <v>0</v>
      </c>
      <c r="BG212" s="157">
        <f>IF(N212="zákl. přenesená",J212,0)</f>
        <v>0</v>
      </c>
      <c r="BH212" s="157">
        <f>IF(N212="sníž. přenesená",J212,0)</f>
        <v>0</v>
      </c>
      <c r="BI212" s="157">
        <f>IF(N212="nulová",J212,0)</f>
        <v>0</v>
      </c>
      <c r="BJ212" s="16" t="s">
        <v>81</v>
      </c>
      <c r="BK212" s="157">
        <f>ROUND(I212*H212,2)</f>
        <v>0</v>
      </c>
      <c r="BL212" s="16" t="s">
        <v>98</v>
      </c>
      <c r="BM212" s="156" t="s">
        <v>421</v>
      </c>
    </row>
    <row r="213" spans="2:47" s="1" customFormat="1" ht="58.5">
      <c r="B213" s="31"/>
      <c r="D213" s="158" t="s">
        <v>145</v>
      </c>
      <c r="F213" s="159" t="s">
        <v>422</v>
      </c>
      <c r="I213" s="92"/>
      <c r="L213" s="31"/>
      <c r="M213" s="186"/>
      <c r="N213" s="187"/>
      <c r="O213" s="187"/>
      <c r="P213" s="187"/>
      <c r="Q213" s="187"/>
      <c r="R213" s="187"/>
      <c r="S213" s="187"/>
      <c r="T213" s="188"/>
      <c r="AT213" s="16" t="s">
        <v>145</v>
      </c>
      <c r="AU213" s="16" t="s">
        <v>83</v>
      </c>
    </row>
    <row r="214" spans="2:12" s="1" customFormat="1" ht="6.95" customHeight="1">
      <c r="B214" s="40"/>
      <c r="C214" s="41"/>
      <c r="D214" s="41"/>
      <c r="E214" s="41"/>
      <c r="F214" s="41"/>
      <c r="G214" s="41"/>
      <c r="H214" s="41"/>
      <c r="I214" s="107"/>
      <c r="J214" s="41"/>
      <c r="K214" s="41"/>
      <c r="L214" s="31"/>
    </row>
  </sheetData>
  <autoFilter ref="C90:K213"/>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1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140625" style="0" hidden="1" customWidth="1"/>
  </cols>
  <sheetData>
    <row r="1" ht="12"/>
    <row r="2" spans="12:46" ht="36.95" customHeight="1">
      <c r="L2" s="298" t="s">
        <v>6</v>
      </c>
      <c r="M2" s="299"/>
      <c r="N2" s="299"/>
      <c r="O2" s="299"/>
      <c r="P2" s="299"/>
      <c r="Q2" s="299"/>
      <c r="R2" s="299"/>
      <c r="S2" s="299"/>
      <c r="T2" s="299"/>
      <c r="U2" s="299"/>
      <c r="V2" s="299"/>
      <c r="AT2" s="16" t="s">
        <v>92</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491</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ROUND(J93,2)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ROUND((SUM(BE93:BE312)),2)</f>
        <v>0</v>
      </c>
      <c r="I35" s="99">
        <v>0.21</v>
      </c>
      <c r="J35" s="82">
        <f>ROUND(((SUM(BE93:BE312))*I35),2)</f>
        <v>0</v>
      </c>
      <c r="L35" s="31"/>
    </row>
    <row r="36" spans="2:12" s="1" customFormat="1" ht="14.45" customHeight="1">
      <c r="B36" s="31"/>
      <c r="E36" s="26" t="s">
        <v>46</v>
      </c>
      <c r="F36" s="82">
        <f>ROUND((SUM(BF93:BF312)),2)</f>
        <v>0</v>
      </c>
      <c r="I36" s="99">
        <v>0.15</v>
      </c>
      <c r="J36" s="82">
        <f>ROUND(((SUM(BF93:BF312))*I36),2)</f>
        <v>0</v>
      </c>
      <c r="L36" s="31"/>
    </row>
    <row r="37" spans="2:12" s="1" customFormat="1" ht="14.45" customHeight="1" hidden="1">
      <c r="B37" s="31"/>
      <c r="E37" s="26" t="s">
        <v>47</v>
      </c>
      <c r="F37" s="82">
        <f>ROUND((SUM(BG93:BG312)),2)</f>
        <v>0</v>
      </c>
      <c r="I37" s="99">
        <v>0.21</v>
      </c>
      <c r="J37" s="82">
        <f>0</f>
        <v>0</v>
      </c>
      <c r="L37" s="31"/>
    </row>
    <row r="38" spans="2:12" s="1" customFormat="1" ht="14.45" customHeight="1" hidden="1">
      <c r="B38" s="31"/>
      <c r="E38" s="26" t="s">
        <v>48</v>
      </c>
      <c r="F38" s="82">
        <f>ROUND((SUM(BH93:BH312)),2)</f>
        <v>0</v>
      </c>
      <c r="I38" s="99">
        <v>0.15</v>
      </c>
      <c r="J38" s="82">
        <f>0</f>
        <v>0</v>
      </c>
      <c r="L38" s="31"/>
    </row>
    <row r="39" spans="2:12" s="1" customFormat="1" ht="14.45" customHeight="1" hidden="1">
      <c r="B39" s="31"/>
      <c r="E39" s="26" t="s">
        <v>49</v>
      </c>
      <c r="F39" s="82">
        <f>ROUND((SUM(BI93:BI312)),2)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C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J93</f>
        <v>0</v>
      </c>
      <c r="L63" s="31"/>
      <c r="AU63" s="16" t="s">
        <v>116</v>
      </c>
    </row>
    <row r="64" spans="2:12" s="8" customFormat="1" ht="24.95" customHeight="1">
      <c r="B64" s="113"/>
      <c r="D64" s="114" t="s">
        <v>117</v>
      </c>
      <c r="E64" s="115"/>
      <c r="F64" s="115"/>
      <c r="G64" s="115"/>
      <c r="H64" s="115"/>
      <c r="I64" s="116"/>
      <c r="J64" s="117">
        <f>J94</f>
        <v>0</v>
      </c>
      <c r="L64" s="113"/>
    </row>
    <row r="65" spans="2:12" s="9" customFormat="1" ht="19.9" customHeight="1">
      <c r="B65" s="118"/>
      <c r="D65" s="119" t="s">
        <v>118</v>
      </c>
      <c r="E65" s="120"/>
      <c r="F65" s="120"/>
      <c r="G65" s="120"/>
      <c r="H65" s="120"/>
      <c r="I65" s="121"/>
      <c r="J65" s="122">
        <f>J95</f>
        <v>0</v>
      </c>
      <c r="L65" s="118"/>
    </row>
    <row r="66" spans="2:12" s="9" customFormat="1" ht="19.9" customHeight="1">
      <c r="B66" s="118"/>
      <c r="D66" s="119" t="s">
        <v>119</v>
      </c>
      <c r="E66" s="120"/>
      <c r="F66" s="120"/>
      <c r="G66" s="120"/>
      <c r="H66" s="120"/>
      <c r="I66" s="121"/>
      <c r="J66" s="122">
        <f>J209</f>
        <v>0</v>
      </c>
      <c r="L66" s="118"/>
    </row>
    <row r="67" spans="2:12" s="9" customFormat="1" ht="19.9" customHeight="1">
      <c r="B67" s="118"/>
      <c r="D67" s="119" t="s">
        <v>424</v>
      </c>
      <c r="E67" s="120"/>
      <c r="F67" s="120"/>
      <c r="G67" s="120"/>
      <c r="H67" s="120"/>
      <c r="I67" s="121"/>
      <c r="J67" s="122">
        <f>J213</f>
        <v>0</v>
      </c>
      <c r="L67" s="118"/>
    </row>
    <row r="68" spans="2:12" s="9" customFormat="1" ht="19.9" customHeight="1">
      <c r="B68" s="118"/>
      <c r="D68" s="119" t="s">
        <v>120</v>
      </c>
      <c r="E68" s="120"/>
      <c r="F68" s="120"/>
      <c r="G68" s="120"/>
      <c r="H68" s="120"/>
      <c r="I68" s="121"/>
      <c r="J68" s="122">
        <f>J236</f>
        <v>0</v>
      </c>
      <c r="L68" s="118"/>
    </row>
    <row r="69" spans="2:12" s="9" customFormat="1" ht="19.9" customHeight="1">
      <c r="B69" s="118"/>
      <c r="D69" s="119" t="s">
        <v>492</v>
      </c>
      <c r="E69" s="120"/>
      <c r="F69" s="120"/>
      <c r="G69" s="120"/>
      <c r="H69" s="120"/>
      <c r="I69" s="121"/>
      <c r="J69" s="122">
        <f>J288</f>
        <v>0</v>
      </c>
      <c r="L69" s="118"/>
    </row>
    <row r="70" spans="2:12" s="9" customFormat="1" ht="19.9" customHeight="1">
      <c r="B70" s="118"/>
      <c r="D70" s="119" t="s">
        <v>493</v>
      </c>
      <c r="E70" s="120"/>
      <c r="F70" s="120"/>
      <c r="G70" s="120"/>
      <c r="H70" s="120"/>
      <c r="I70" s="121"/>
      <c r="J70" s="122">
        <f>J298</f>
        <v>0</v>
      </c>
      <c r="L70" s="118"/>
    </row>
    <row r="71" spans="2:12" s="9" customFormat="1" ht="19.9" customHeight="1">
      <c r="B71" s="118"/>
      <c r="D71" s="119" t="s">
        <v>121</v>
      </c>
      <c r="E71" s="120"/>
      <c r="F71" s="120"/>
      <c r="G71" s="120"/>
      <c r="H71" s="120"/>
      <c r="I71" s="121"/>
      <c r="J71" s="122">
        <f>J310</f>
        <v>0</v>
      </c>
      <c r="L71" s="118"/>
    </row>
    <row r="72" spans="2:12" s="1" customFormat="1" ht="21.75" customHeight="1">
      <c r="B72" s="31"/>
      <c r="I72" s="92"/>
      <c r="L72" s="31"/>
    </row>
    <row r="73" spans="2:12" s="1" customFormat="1" ht="6.95" customHeight="1">
      <c r="B73" s="40"/>
      <c r="C73" s="41"/>
      <c r="D73" s="41"/>
      <c r="E73" s="41"/>
      <c r="F73" s="41"/>
      <c r="G73" s="41"/>
      <c r="H73" s="41"/>
      <c r="I73" s="107"/>
      <c r="J73" s="41"/>
      <c r="K73" s="41"/>
      <c r="L73" s="31"/>
    </row>
    <row r="77" spans="2:12" s="1" customFormat="1" ht="6.95" customHeight="1">
      <c r="B77" s="42"/>
      <c r="C77" s="43"/>
      <c r="D77" s="43"/>
      <c r="E77" s="43"/>
      <c r="F77" s="43"/>
      <c r="G77" s="43"/>
      <c r="H77" s="43"/>
      <c r="I77" s="108"/>
      <c r="J77" s="43"/>
      <c r="K77" s="43"/>
      <c r="L77" s="31"/>
    </row>
    <row r="78" spans="2:12" s="1" customFormat="1" ht="24.95" customHeight="1">
      <c r="B78" s="31"/>
      <c r="C78" s="20" t="s">
        <v>122</v>
      </c>
      <c r="I78" s="92"/>
      <c r="L78" s="31"/>
    </row>
    <row r="79" spans="2:12" s="1" customFormat="1" ht="6.95" customHeight="1">
      <c r="B79" s="31"/>
      <c r="I79" s="92"/>
      <c r="L79" s="31"/>
    </row>
    <row r="80" spans="2:12" s="1" customFormat="1" ht="12" customHeight="1">
      <c r="B80" s="31"/>
      <c r="C80" s="26" t="s">
        <v>17</v>
      </c>
      <c r="I80" s="92"/>
      <c r="L80" s="31"/>
    </row>
    <row r="81" spans="2:12" s="1" customFormat="1" ht="16.5" customHeight="1">
      <c r="B81" s="31"/>
      <c r="E81" s="312" t="str">
        <f>E7</f>
        <v>Rekonstrukce vodovodu - III.ETAPA</v>
      </c>
      <c r="F81" s="313"/>
      <c r="G81" s="313"/>
      <c r="H81" s="313"/>
      <c r="I81" s="92"/>
      <c r="L81" s="31"/>
    </row>
    <row r="82" spans="2:12" ht="12" customHeight="1">
      <c r="B82" s="19"/>
      <c r="C82" s="26" t="s">
        <v>109</v>
      </c>
      <c r="L82" s="19"/>
    </row>
    <row r="83" spans="2:12" s="1" customFormat="1" ht="16.5" customHeight="1">
      <c r="B83" s="31"/>
      <c r="E83" s="312" t="s">
        <v>110</v>
      </c>
      <c r="F83" s="311"/>
      <c r="G83" s="311"/>
      <c r="H83" s="311"/>
      <c r="I83" s="92"/>
      <c r="L83" s="31"/>
    </row>
    <row r="84" spans="2:12" s="1" customFormat="1" ht="12" customHeight="1">
      <c r="B84" s="31"/>
      <c r="C84" s="26" t="s">
        <v>111</v>
      </c>
      <c r="I84" s="92"/>
      <c r="L84" s="31"/>
    </row>
    <row r="85" spans="2:12" s="1" customFormat="1" ht="16.5" customHeight="1">
      <c r="B85" s="31"/>
      <c r="E85" s="295" t="str">
        <f>E11</f>
        <v>C - větev</v>
      </c>
      <c r="F85" s="311"/>
      <c r="G85" s="311"/>
      <c r="H85" s="311"/>
      <c r="I85" s="92"/>
      <c r="L85" s="31"/>
    </row>
    <row r="86" spans="2:12" s="1" customFormat="1" ht="6.95" customHeight="1">
      <c r="B86" s="31"/>
      <c r="I86" s="92"/>
      <c r="L86" s="31"/>
    </row>
    <row r="87" spans="2:12" s="1" customFormat="1" ht="12" customHeight="1">
      <c r="B87" s="31"/>
      <c r="C87" s="26" t="s">
        <v>22</v>
      </c>
      <c r="F87" s="24" t="str">
        <f>F14</f>
        <v>k.ú.Český Rudolec</v>
      </c>
      <c r="I87" s="93" t="s">
        <v>24</v>
      </c>
      <c r="J87" s="48" t="str">
        <f>IF(J14="","",J14)</f>
        <v>10. 9. 2019</v>
      </c>
      <c r="L87" s="31"/>
    </row>
    <row r="88" spans="2:12" s="1" customFormat="1" ht="6.95" customHeight="1">
      <c r="B88" s="31"/>
      <c r="I88" s="92"/>
      <c r="L88" s="31"/>
    </row>
    <row r="89" spans="2:12" s="1" customFormat="1" ht="43.15" customHeight="1">
      <c r="B89" s="31"/>
      <c r="C89" s="26" t="s">
        <v>26</v>
      </c>
      <c r="F89" s="24" t="str">
        <f>E17</f>
        <v xml:space="preserve"> </v>
      </c>
      <c r="I89" s="93" t="s">
        <v>32</v>
      </c>
      <c r="J89" s="29" t="str">
        <f>E23</f>
        <v>ALCEDO - Ing. Martin Růžička CSc., Jindř.Hradec</v>
      </c>
      <c r="L89" s="31"/>
    </row>
    <row r="90" spans="2:12" s="1" customFormat="1" ht="15.2" customHeight="1">
      <c r="B90" s="31"/>
      <c r="C90" s="26" t="s">
        <v>30</v>
      </c>
      <c r="F90" s="24" t="str">
        <f>IF(E20="","",E20)</f>
        <v>Vyplň údaj</v>
      </c>
      <c r="I90" s="93" t="s">
        <v>37</v>
      </c>
      <c r="J90" s="29" t="str">
        <f>E26</f>
        <v xml:space="preserve"> </v>
      </c>
      <c r="L90" s="31"/>
    </row>
    <row r="91" spans="2:12" s="1" customFormat="1" ht="10.35" customHeight="1">
      <c r="B91" s="31"/>
      <c r="I91" s="92"/>
      <c r="L91" s="31"/>
    </row>
    <row r="92" spans="2:20" s="10" customFormat="1" ht="29.25" customHeight="1">
      <c r="B92" s="123"/>
      <c r="C92" s="124" t="s">
        <v>123</v>
      </c>
      <c r="D92" s="125" t="s">
        <v>59</v>
      </c>
      <c r="E92" s="125" t="s">
        <v>55</v>
      </c>
      <c r="F92" s="125" t="s">
        <v>56</v>
      </c>
      <c r="G92" s="125" t="s">
        <v>124</v>
      </c>
      <c r="H92" s="125" t="s">
        <v>125</v>
      </c>
      <c r="I92" s="126" t="s">
        <v>126</v>
      </c>
      <c r="J92" s="125" t="s">
        <v>115</v>
      </c>
      <c r="K92" s="127" t="s">
        <v>127</v>
      </c>
      <c r="L92" s="123"/>
      <c r="M92" s="55" t="s">
        <v>3</v>
      </c>
      <c r="N92" s="56" t="s">
        <v>44</v>
      </c>
      <c r="O92" s="56" t="s">
        <v>128</v>
      </c>
      <c r="P92" s="56" t="s">
        <v>129</v>
      </c>
      <c r="Q92" s="56" t="s">
        <v>130</v>
      </c>
      <c r="R92" s="56" t="s">
        <v>131</v>
      </c>
      <c r="S92" s="56" t="s">
        <v>132</v>
      </c>
      <c r="T92" s="57" t="s">
        <v>133</v>
      </c>
    </row>
    <row r="93" spans="2:63" s="1" customFormat="1" ht="22.9" customHeight="1">
      <c r="B93" s="31"/>
      <c r="C93" s="60" t="s">
        <v>134</v>
      </c>
      <c r="I93" s="92"/>
      <c r="J93" s="128">
        <f>BK93</f>
        <v>0</v>
      </c>
      <c r="L93" s="31"/>
      <c r="M93" s="58"/>
      <c r="N93" s="49"/>
      <c r="O93" s="49"/>
      <c r="P93" s="129">
        <f>P94</f>
        <v>0</v>
      </c>
      <c r="Q93" s="49"/>
      <c r="R93" s="129">
        <f>R94</f>
        <v>88.40901724</v>
      </c>
      <c r="S93" s="49"/>
      <c r="T93" s="130">
        <f>T94</f>
        <v>16.48</v>
      </c>
      <c r="AT93" s="16" t="s">
        <v>73</v>
      </c>
      <c r="AU93" s="16" t="s">
        <v>116</v>
      </c>
      <c r="BK93" s="131">
        <f>BK94</f>
        <v>0</v>
      </c>
    </row>
    <row r="94" spans="2:63" s="11" customFormat="1" ht="25.9" customHeight="1">
      <c r="B94" s="132"/>
      <c r="D94" s="133" t="s">
        <v>73</v>
      </c>
      <c r="E94" s="134" t="s">
        <v>135</v>
      </c>
      <c r="F94" s="134" t="s">
        <v>136</v>
      </c>
      <c r="I94" s="135"/>
      <c r="J94" s="136">
        <f>BK94</f>
        <v>0</v>
      </c>
      <c r="L94" s="132"/>
      <c r="M94" s="137"/>
      <c r="P94" s="138">
        <f>P95+P209+P213+P236+P288+P298+P310</f>
        <v>0</v>
      </c>
      <c r="R94" s="138">
        <f>R95+R209+R213+R236+R288+R298+R310</f>
        <v>88.40901724</v>
      </c>
      <c r="T94" s="139">
        <f>T95+T209+T213+T236+T288+T298+T310</f>
        <v>16.48</v>
      </c>
      <c r="AR94" s="133" t="s">
        <v>81</v>
      </c>
      <c r="AT94" s="140" t="s">
        <v>73</v>
      </c>
      <c r="AU94" s="140" t="s">
        <v>74</v>
      </c>
      <c r="AY94" s="133" t="s">
        <v>137</v>
      </c>
      <c r="BK94" s="141">
        <f>BK95+BK209+BK213+BK236+BK288+BK298+BK310</f>
        <v>0</v>
      </c>
    </row>
    <row r="95" spans="2:63" s="11" customFormat="1" ht="22.9" customHeight="1">
      <c r="B95" s="132"/>
      <c r="D95" s="133" t="s">
        <v>73</v>
      </c>
      <c r="E95" s="142" t="s">
        <v>81</v>
      </c>
      <c r="F95" s="142" t="s">
        <v>138</v>
      </c>
      <c r="I95" s="135"/>
      <c r="J95" s="143">
        <f>BK95</f>
        <v>0</v>
      </c>
      <c r="L95" s="132"/>
      <c r="M95" s="137"/>
      <c r="P95" s="138">
        <f>SUM(P96:P208)</f>
        <v>0</v>
      </c>
      <c r="R95" s="138">
        <f>SUM(R96:R208)</f>
        <v>63.307142999999996</v>
      </c>
      <c r="T95" s="139">
        <f>SUM(T96:T208)</f>
        <v>16.48</v>
      </c>
      <c r="AR95" s="133" t="s">
        <v>81</v>
      </c>
      <c r="AT95" s="140" t="s">
        <v>73</v>
      </c>
      <c r="AU95" s="140" t="s">
        <v>81</v>
      </c>
      <c r="AY95" s="133" t="s">
        <v>137</v>
      </c>
      <c r="BK95" s="141">
        <f>SUM(BK96:BK208)</f>
        <v>0</v>
      </c>
    </row>
    <row r="96" spans="2:65" s="1" customFormat="1" ht="60" customHeight="1">
      <c r="B96" s="144"/>
      <c r="C96" s="145" t="s">
        <v>81</v>
      </c>
      <c r="D96" s="145" t="s">
        <v>139</v>
      </c>
      <c r="E96" s="146" t="s">
        <v>494</v>
      </c>
      <c r="F96" s="147" t="s">
        <v>495</v>
      </c>
      <c r="G96" s="148" t="s">
        <v>180</v>
      </c>
      <c r="H96" s="149">
        <v>4</v>
      </c>
      <c r="I96" s="150"/>
      <c r="J96" s="151">
        <f>ROUND(I96*H96,2)</f>
        <v>0</v>
      </c>
      <c r="K96" s="147" t="s">
        <v>143</v>
      </c>
      <c r="L96" s="31"/>
      <c r="M96" s="152" t="s">
        <v>3</v>
      </c>
      <c r="N96" s="153" t="s">
        <v>45</v>
      </c>
      <c r="P96" s="154">
        <f>O96*H96</f>
        <v>0</v>
      </c>
      <c r="Q96" s="154">
        <v>0</v>
      </c>
      <c r="R96" s="154">
        <f>Q96*H96</f>
        <v>0</v>
      </c>
      <c r="S96" s="154">
        <v>0</v>
      </c>
      <c r="T96" s="155">
        <f>S96*H96</f>
        <v>0</v>
      </c>
      <c r="AR96" s="156" t="s">
        <v>98</v>
      </c>
      <c r="AT96" s="156" t="s">
        <v>139</v>
      </c>
      <c r="AU96" s="156" t="s">
        <v>83</v>
      </c>
      <c r="AY96" s="16" t="s">
        <v>137</v>
      </c>
      <c r="BE96" s="157">
        <f>IF(N96="základní",J96,0)</f>
        <v>0</v>
      </c>
      <c r="BF96" s="157">
        <f>IF(N96="snížená",J96,0)</f>
        <v>0</v>
      </c>
      <c r="BG96" s="157">
        <f>IF(N96="zákl. přenesená",J96,0)</f>
        <v>0</v>
      </c>
      <c r="BH96" s="157">
        <f>IF(N96="sníž. přenesená",J96,0)</f>
        <v>0</v>
      </c>
      <c r="BI96" s="157">
        <f>IF(N96="nulová",J96,0)</f>
        <v>0</v>
      </c>
      <c r="BJ96" s="16" t="s">
        <v>81</v>
      </c>
      <c r="BK96" s="157">
        <f>ROUND(I96*H96,2)</f>
        <v>0</v>
      </c>
      <c r="BL96" s="16" t="s">
        <v>98</v>
      </c>
      <c r="BM96" s="156" t="s">
        <v>496</v>
      </c>
    </row>
    <row r="97" spans="2:47" s="1" customFormat="1" ht="214.5">
      <c r="B97" s="31"/>
      <c r="D97" s="158" t="s">
        <v>145</v>
      </c>
      <c r="F97" s="159" t="s">
        <v>497</v>
      </c>
      <c r="I97" s="92"/>
      <c r="L97" s="31"/>
      <c r="M97" s="160"/>
      <c r="T97" s="52"/>
      <c r="AT97" s="16" t="s">
        <v>145</v>
      </c>
      <c r="AU97" s="16" t="s">
        <v>83</v>
      </c>
    </row>
    <row r="98" spans="2:51" s="12" customFormat="1" ht="12">
      <c r="B98" s="161"/>
      <c r="D98" s="158" t="s">
        <v>147</v>
      </c>
      <c r="E98" s="162" t="s">
        <v>3</v>
      </c>
      <c r="F98" s="163" t="s">
        <v>498</v>
      </c>
      <c r="H98" s="164">
        <v>4</v>
      </c>
      <c r="I98" s="165"/>
      <c r="L98" s="161"/>
      <c r="M98" s="166"/>
      <c r="T98" s="167"/>
      <c r="AT98" s="162" t="s">
        <v>147</v>
      </c>
      <c r="AU98" s="162" t="s">
        <v>83</v>
      </c>
      <c r="AV98" s="12" t="s">
        <v>83</v>
      </c>
      <c r="AW98" s="12" t="s">
        <v>36</v>
      </c>
      <c r="AX98" s="12" t="s">
        <v>81</v>
      </c>
      <c r="AY98" s="162" t="s">
        <v>137</v>
      </c>
    </row>
    <row r="99" spans="2:65" s="1" customFormat="1" ht="72" customHeight="1">
      <c r="B99" s="144"/>
      <c r="C99" s="145" t="s">
        <v>83</v>
      </c>
      <c r="D99" s="145" t="s">
        <v>139</v>
      </c>
      <c r="E99" s="146" t="s">
        <v>499</v>
      </c>
      <c r="F99" s="147" t="s">
        <v>500</v>
      </c>
      <c r="G99" s="148" t="s">
        <v>180</v>
      </c>
      <c r="H99" s="149">
        <v>16</v>
      </c>
      <c r="I99" s="150"/>
      <c r="J99" s="151">
        <f>ROUND(I99*H99,2)</f>
        <v>0</v>
      </c>
      <c r="K99" s="147" t="s">
        <v>143</v>
      </c>
      <c r="L99" s="31"/>
      <c r="M99" s="152" t="s">
        <v>3</v>
      </c>
      <c r="N99" s="153" t="s">
        <v>45</v>
      </c>
      <c r="P99" s="154">
        <f>O99*H99</f>
        <v>0</v>
      </c>
      <c r="Q99" s="154">
        <v>0</v>
      </c>
      <c r="R99" s="154">
        <f>Q99*H99</f>
        <v>0</v>
      </c>
      <c r="S99" s="154">
        <v>0.58</v>
      </c>
      <c r="T99" s="155">
        <f>S99*H99</f>
        <v>9.28</v>
      </c>
      <c r="AR99" s="156" t="s">
        <v>98</v>
      </c>
      <c r="AT99" s="156" t="s">
        <v>139</v>
      </c>
      <c r="AU99" s="156" t="s">
        <v>83</v>
      </c>
      <c r="AY99" s="16" t="s">
        <v>137</v>
      </c>
      <c r="BE99" s="157">
        <f>IF(N99="základní",J99,0)</f>
        <v>0</v>
      </c>
      <c r="BF99" s="157">
        <f>IF(N99="snížená",J99,0)</f>
        <v>0</v>
      </c>
      <c r="BG99" s="157">
        <f>IF(N99="zákl. přenesená",J99,0)</f>
        <v>0</v>
      </c>
      <c r="BH99" s="157">
        <f>IF(N99="sníž. přenesená",J99,0)</f>
        <v>0</v>
      </c>
      <c r="BI99" s="157">
        <f>IF(N99="nulová",J99,0)</f>
        <v>0</v>
      </c>
      <c r="BJ99" s="16" t="s">
        <v>81</v>
      </c>
      <c r="BK99" s="157">
        <f>ROUND(I99*H99,2)</f>
        <v>0</v>
      </c>
      <c r="BL99" s="16" t="s">
        <v>98</v>
      </c>
      <c r="BM99" s="156" t="s">
        <v>501</v>
      </c>
    </row>
    <row r="100" spans="2:47" s="1" customFormat="1" ht="282.75">
      <c r="B100" s="31"/>
      <c r="D100" s="158" t="s">
        <v>145</v>
      </c>
      <c r="F100" s="159" t="s">
        <v>502</v>
      </c>
      <c r="I100" s="92"/>
      <c r="L100" s="31"/>
      <c r="M100" s="160"/>
      <c r="T100" s="52"/>
      <c r="AT100" s="16" t="s">
        <v>145</v>
      </c>
      <c r="AU100" s="16" t="s">
        <v>83</v>
      </c>
    </row>
    <row r="101" spans="2:51" s="12" customFormat="1" ht="12">
      <c r="B101" s="161"/>
      <c r="D101" s="158" t="s">
        <v>147</v>
      </c>
      <c r="E101" s="162" t="s">
        <v>3</v>
      </c>
      <c r="F101" s="163" t="s">
        <v>503</v>
      </c>
      <c r="H101" s="164">
        <v>16</v>
      </c>
      <c r="I101" s="165"/>
      <c r="L101" s="161"/>
      <c r="M101" s="166"/>
      <c r="T101" s="167"/>
      <c r="AT101" s="162" t="s">
        <v>147</v>
      </c>
      <c r="AU101" s="162" t="s">
        <v>83</v>
      </c>
      <c r="AV101" s="12" t="s">
        <v>83</v>
      </c>
      <c r="AW101" s="12" t="s">
        <v>36</v>
      </c>
      <c r="AX101" s="12" t="s">
        <v>81</v>
      </c>
      <c r="AY101" s="162" t="s">
        <v>137</v>
      </c>
    </row>
    <row r="102" spans="2:65" s="1" customFormat="1" ht="60" customHeight="1">
      <c r="B102" s="144"/>
      <c r="C102" s="145" t="s">
        <v>96</v>
      </c>
      <c r="D102" s="145" t="s">
        <v>139</v>
      </c>
      <c r="E102" s="146" t="s">
        <v>504</v>
      </c>
      <c r="F102" s="147" t="s">
        <v>505</v>
      </c>
      <c r="G102" s="148" t="s">
        <v>180</v>
      </c>
      <c r="H102" s="149">
        <v>16</v>
      </c>
      <c r="I102" s="150"/>
      <c r="J102" s="151">
        <f>ROUND(I102*H102,2)</f>
        <v>0</v>
      </c>
      <c r="K102" s="147" t="s">
        <v>143</v>
      </c>
      <c r="L102" s="31"/>
      <c r="M102" s="152" t="s">
        <v>3</v>
      </c>
      <c r="N102" s="153" t="s">
        <v>45</v>
      </c>
      <c r="P102" s="154">
        <f>O102*H102</f>
        <v>0</v>
      </c>
      <c r="Q102" s="154">
        <v>0</v>
      </c>
      <c r="R102" s="154">
        <f>Q102*H102</f>
        <v>0</v>
      </c>
      <c r="S102" s="154">
        <v>0.45</v>
      </c>
      <c r="T102" s="155">
        <f>S102*H102</f>
        <v>7.2</v>
      </c>
      <c r="AR102" s="156" t="s">
        <v>98</v>
      </c>
      <c r="AT102" s="156" t="s">
        <v>139</v>
      </c>
      <c r="AU102" s="156" t="s">
        <v>83</v>
      </c>
      <c r="AY102" s="16" t="s">
        <v>137</v>
      </c>
      <c r="BE102" s="157">
        <f>IF(N102="základní",J102,0)</f>
        <v>0</v>
      </c>
      <c r="BF102" s="157">
        <f>IF(N102="snížená",J102,0)</f>
        <v>0</v>
      </c>
      <c r="BG102" s="157">
        <f>IF(N102="zákl. přenesená",J102,0)</f>
        <v>0</v>
      </c>
      <c r="BH102" s="157">
        <f>IF(N102="sníž. přenesená",J102,0)</f>
        <v>0</v>
      </c>
      <c r="BI102" s="157">
        <f>IF(N102="nulová",J102,0)</f>
        <v>0</v>
      </c>
      <c r="BJ102" s="16" t="s">
        <v>81</v>
      </c>
      <c r="BK102" s="157">
        <f>ROUND(I102*H102,2)</f>
        <v>0</v>
      </c>
      <c r="BL102" s="16" t="s">
        <v>98</v>
      </c>
      <c r="BM102" s="156" t="s">
        <v>506</v>
      </c>
    </row>
    <row r="103" spans="2:47" s="1" customFormat="1" ht="282.75">
      <c r="B103" s="31"/>
      <c r="D103" s="158" t="s">
        <v>145</v>
      </c>
      <c r="F103" s="159" t="s">
        <v>502</v>
      </c>
      <c r="I103" s="92"/>
      <c r="L103" s="31"/>
      <c r="M103" s="160"/>
      <c r="T103" s="52"/>
      <c r="AT103" s="16" t="s">
        <v>145</v>
      </c>
      <c r="AU103" s="16" t="s">
        <v>83</v>
      </c>
    </row>
    <row r="104" spans="2:51" s="12" customFormat="1" ht="12">
      <c r="B104" s="161"/>
      <c r="D104" s="158" t="s">
        <v>147</v>
      </c>
      <c r="E104" s="162" t="s">
        <v>3</v>
      </c>
      <c r="F104" s="163" t="s">
        <v>503</v>
      </c>
      <c r="H104" s="164">
        <v>16</v>
      </c>
      <c r="I104" s="165"/>
      <c r="L104" s="161"/>
      <c r="M104" s="166"/>
      <c r="T104" s="167"/>
      <c r="AT104" s="162" t="s">
        <v>147</v>
      </c>
      <c r="AU104" s="162" t="s">
        <v>83</v>
      </c>
      <c r="AV104" s="12" t="s">
        <v>83</v>
      </c>
      <c r="AW104" s="12" t="s">
        <v>36</v>
      </c>
      <c r="AX104" s="12" t="s">
        <v>81</v>
      </c>
      <c r="AY104" s="162" t="s">
        <v>137</v>
      </c>
    </row>
    <row r="105" spans="2:65" s="1" customFormat="1" ht="48" customHeight="1">
      <c r="B105" s="144"/>
      <c r="C105" s="145" t="s">
        <v>98</v>
      </c>
      <c r="D105" s="145" t="s">
        <v>139</v>
      </c>
      <c r="E105" s="146" t="s">
        <v>140</v>
      </c>
      <c r="F105" s="147" t="s">
        <v>141</v>
      </c>
      <c r="G105" s="148" t="s">
        <v>142</v>
      </c>
      <c r="H105" s="149">
        <v>20.25</v>
      </c>
      <c r="I105" s="150"/>
      <c r="J105" s="151">
        <f>ROUND(I105*H105,2)</f>
        <v>0</v>
      </c>
      <c r="K105" s="147" t="s">
        <v>143</v>
      </c>
      <c r="L105" s="31"/>
      <c r="M105" s="152" t="s">
        <v>3</v>
      </c>
      <c r="N105" s="153" t="s">
        <v>45</v>
      </c>
      <c r="P105" s="154">
        <f>O105*H105</f>
        <v>0</v>
      </c>
      <c r="Q105" s="154">
        <v>0</v>
      </c>
      <c r="R105" s="154">
        <f>Q105*H105</f>
        <v>0</v>
      </c>
      <c r="S105" s="154">
        <v>0</v>
      </c>
      <c r="T105" s="155">
        <f>S105*H105</f>
        <v>0</v>
      </c>
      <c r="AR105" s="156" t="s">
        <v>98</v>
      </c>
      <c r="AT105" s="156" t="s">
        <v>139</v>
      </c>
      <c r="AU105" s="156" t="s">
        <v>83</v>
      </c>
      <c r="AY105" s="16" t="s">
        <v>137</v>
      </c>
      <c r="BE105" s="157">
        <f>IF(N105="základní",J105,0)</f>
        <v>0</v>
      </c>
      <c r="BF105" s="157">
        <f>IF(N105="snížená",J105,0)</f>
        <v>0</v>
      </c>
      <c r="BG105" s="157">
        <f>IF(N105="zákl. přenesená",J105,0)</f>
        <v>0</v>
      </c>
      <c r="BH105" s="157">
        <f>IF(N105="sníž. přenesená",J105,0)</f>
        <v>0</v>
      </c>
      <c r="BI105" s="157">
        <f>IF(N105="nulová",J105,0)</f>
        <v>0</v>
      </c>
      <c r="BJ105" s="16" t="s">
        <v>81</v>
      </c>
      <c r="BK105" s="157">
        <f>ROUND(I105*H105,2)</f>
        <v>0</v>
      </c>
      <c r="BL105" s="16" t="s">
        <v>98</v>
      </c>
      <c r="BM105" s="156" t="s">
        <v>144</v>
      </c>
    </row>
    <row r="106" spans="2:47" s="1" customFormat="1" ht="292.5">
      <c r="B106" s="31"/>
      <c r="D106" s="158" t="s">
        <v>145</v>
      </c>
      <c r="F106" s="159" t="s">
        <v>146</v>
      </c>
      <c r="I106" s="92"/>
      <c r="L106" s="31"/>
      <c r="M106" s="160"/>
      <c r="T106" s="52"/>
      <c r="AT106" s="16" t="s">
        <v>145</v>
      </c>
      <c r="AU106" s="16" t="s">
        <v>83</v>
      </c>
    </row>
    <row r="107" spans="2:51" s="12" customFormat="1" ht="12">
      <c r="B107" s="161"/>
      <c r="D107" s="158" t="s">
        <v>147</v>
      </c>
      <c r="E107" s="162" t="s">
        <v>3</v>
      </c>
      <c r="F107" s="163" t="s">
        <v>507</v>
      </c>
      <c r="H107" s="164">
        <v>20.25</v>
      </c>
      <c r="I107" s="165"/>
      <c r="L107" s="161"/>
      <c r="M107" s="166"/>
      <c r="T107" s="167"/>
      <c r="AT107" s="162" t="s">
        <v>147</v>
      </c>
      <c r="AU107" s="162" t="s">
        <v>83</v>
      </c>
      <c r="AV107" s="12" t="s">
        <v>83</v>
      </c>
      <c r="AW107" s="12" t="s">
        <v>36</v>
      </c>
      <c r="AX107" s="12" t="s">
        <v>81</v>
      </c>
      <c r="AY107" s="162" t="s">
        <v>137</v>
      </c>
    </row>
    <row r="108" spans="2:65" s="1" customFormat="1" ht="36" customHeight="1">
      <c r="B108" s="144"/>
      <c r="C108" s="145" t="s">
        <v>100</v>
      </c>
      <c r="D108" s="145" t="s">
        <v>139</v>
      </c>
      <c r="E108" s="146" t="s">
        <v>425</v>
      </c>
      <c r="F108" s="147" t="s">
        <v>426</v>
      </c>
      <c r="G108" s="148" t="s">
        <v>142</v>
      </c>
      <c r="H108" s="149">
        <v>2.4</v>
      </c>
      <c r="I108" s="150"/>
      <c r="J108" s="151">
        <f>ROUND(I108*H108,2)</f>
        <v>0</v>
      </c>
      <c r="K108" s="147" t="s">
        <v>143</v>
      </c>
      <c r="L108" s="31"/>
      <c r="M108" s="152" t="s">
        <v>3</v>
      </c>
      <c r="N108" s="153" t="s">
        <v>45</v>
      </c>
      <c r="P108" s="154">
        <f>O108*H108</f>
        <v>0</v>
      </c>
      <c r="Q108" s="154">
        <v>0</v>
      </c>
      <c r="R108" s="154">
        <f>Q108*H108</f>
        <v>0</v>
      </c>
      <c r="S108" s="154">
        <v>0</v>
      </c>
      <c r="T108" s="155">
        <f>S108*H108</f>
        <v>0</v>
      </c>
      <c r="AR108" s="156" t="s">
        <v>98</v>
      </c>
      <c r="AT108" s="156" t="s">
        <v>139</v>
      </c>
      <c r="AU108" s="156" t="s">
        <v>83</v>
      </c>
      <c r="AY108" s="16" t="s">
        <v>137</v>
      </c>
      <c r="BE108" s="157">
        <f>IF(N108="základní",J108,0)</f>
        <v>0</v>
      </c>
      <c r="BF108" s="157">
        <f>IF(N108="snížená",J108,0)</f>
        <v>0</v>
      </c>
      <c r="BG108" s="157">
        <f>IF(N108="zákl. přenesená",J108,0)</f>
        <v>0</v>
      </c>
      <c r="BH108" s="157">
        <f>IF(N108="sníž. přenesená",J108,0)</f>
        <v>0</v>
      </c>
      <c r="BI108" s="157">
        <f>IF(N108="nulová",J108,0)</f>
        <v>0</v>
      </c>
      <c r="BJ108" s="16" t="s">
        <v>81</v>
      </c>
      <c r="BK108" s="157">
        <f>ROUND(I108*H108,2)</f>
        <v>0</v>
      </c>
      <c r="BL108" s="16" t="s">
        <v>98</v>
      </c>
      <c r="BM108" s="156" t="s">
        <v>508</v>
      </c>
    </row>
    <row r="109" spans="2:47" s="1" customFormat="1" ht="243.75">
      <c r="B109" s="31"/>
      <c r="D109" s="158" t="s">
        <v>145</v>
      </c>
      <c r="F109" s="159" t="s">
        <v>428</v>
      </c>
      <c r="I109" s="92"/>
      <c r="L109" s="31"/>
      <c r="M109" s="160"/>
      <c r="T109" s="52"/>
      <c r="AT109" s="16" t="s">
        <v>145</v>
      </c>
      <c r="AU109" s="16" t="s">
        <v>83</v>
      </c>
    </row>
    <row r="110" spans="2:51" s="12" customFormat="1" ht="12">
      <c r="B110" s="161"/>
      <c r="D110" s="158" t="s">
        <v>147</v>
      </c>
      <c r="E110" s="162" t="s">
        <v>3</v>
      </c>
      <c r="F110" s="163" t="s">
        <v>509</v>
      </c>
      <c r="H110" s="164">
        <v>4.8</v>
      </c>
      <c r="I110" s="165"/>
      <c r="L110" s="161"/>
      <c r="M110" s="166"/>
      <c r="T110" s="167"/>
      <c r="AT110" s="162" t="s">
        <v>147</v>
      </c>
      <c r="AU110" s="162" t="s">
        <v>83</v>
      </c>
      <c r="AV110" s="12" t="s">
        <v>83</v>
      </c>
      <c r="AW110" s="12" t="s">
        <v>36</v>
      </c>
      <c r="AX110" s="12" t="s">
        <v>74</v>
      </c>
      <c r="AY110" s="162" t="s">
        <v>137</v>
      </c>
    </row>
    <row r="111" spans="2:51" s="12" customFormat="1" ht="12">
      <c r="B111" s="161"/>
      <c r="D111" s="158" t="s">
        <v>147</v>
      </c>
      <c r="E111" s="162" t="s">
        <v>3</v>
      </c>
      <c r="F111" s="163" t="s">
        <v>510</v>
      </c>
      <c r="H111" s="164">
        <v>2.4</v>
      </c>
      <c r="I111" s="165"/>
      <c r="L111" s="161"/>
      <c r="M111" s="166"/>
      <c r="T111" s="167"/>
      <c r="AT111" s="162" t="s">
        <v>147</v>
      </c>
      <c r="AU111" s="162" t="s">
        <v>83</v>
      </c>
      <c r="AV111" s="12" t="s">
        <v>83</v>
      </c>
      <c r="AW111" s="12" t="s">
        <v>36</v>
      </c>
      <c r="AX111" s="12" t="s">
        <v>81</v>
      </c>
      <c r="AY111" s="162" t="s">
        <v>137</v>
      </c>
    </row>
    <row r="112" spans="2:65" s="1" customFormat="1" ht="48" customHeight="1">
      <c r="B112" s="144"/>
      <c r="C112" s="145" t="s">
        <v>165</v>
      </c>
      <c r="D112" s="145" t="s">
        <v>139</v>
      </c>
      <c r="E112" s="146" t="s">
        <v>431</v>
      </c>
      <c r="F112" s="147" t="s">
        <v>432</v>
      </c>
      <c r="G112" s="148" t="s">
        <v>142</v>
      </c>
      <c r="H112" s="149">
        <v>2.4</v>
      </c>
      <c r="I112" s="150"/>
      <c r="J112" s="151">
        <f>ROUND(I112*H112,2)</f>
        <v>0</v>
      </c>
      <c r="K112" s="147" t="s">
        <v>143</v>
      </c>
      <c r="L112" s="31"/>
      <c r="M112" s="152" t="s">
        <v>3</v>
      </c>
      <c r="N112" s="153" t="s">
        <v>45</v>
      </c>
      <c r="P112" s="154">
        <f>O112*H112</f>
        <v>0</v>
      </c>
      <c r="Q112" s="154">
        <v>0</v>
      </c>
      <c r="R112" s="154">
        <f>Q112*H112</f>
        <v>0</v>
      </c>
      <c r="S112" s="154">
        <v>0</v>
      </c>
      <c r="T112" s="155">
        <f>S112*H112</f>
        <v>0</v>
      </c>
      <c r="AR112" s="156" t="s">
        <v>98</v>
      </c>
      <c r="AT112" s="156" t="s">
        <v>139</v>
      </c>
      <c r="AU112" s="156" t="s">
        <v>83</v>
      </c>
      <c r="AY112" s="16" t="s">
        <v>137</v>
      </c>
      <c r="BE112" s="157">
        <f>IF(N112="základní",J112,0)</f>
        <v>0</v>
      </c>
      <c r="BF112" s="157">
        <f>IF(N112="snížená",J112,0)</f>
        <v>0</v>
      </c>
      <c r="BG112" s="157">
        <f>IF(N112="zákl. přenesená",J112,0)</f>
        <v>0</v>
      </c>
      <c r="BH112" s="157">
        <f>IF(N112="sníž. přenesená",J112,0)</f>
        <v>0</v>
      </c>
      <c r="BI112" s="157">
        <f>IF(N112="nulová",J112,0)</f>
        <v>0</v>
      </c>
      <c r="BJ112" s="16" t="s">
        <v>81</v>
      </c>
      <c r="BK112" s="157">
        <f>ROUND(I112*H112,2)</f>
        <v>0</v>
      </c>
      <c r="BL112" s="16" t="s">
        <v>98</v>
      </c>
      <c r="BM112" s="156" t="s">
        <v>511</v>
      </c>
    </row>
    <row r="113" spans="2:47" s="1" customFormat="1" ht="243.75">
      <c r="B113" s="31"/>
      <c r="D113" s="158" t="s">
        <v>145</v>
      </c>
      <c r="F113" s="159" t="s">
        <v>428</v>
      </c>
      <c r="I113" s="92"/>
      <c r="L113" s="31"/>
      <c r="M113" s="160"/>
      <c r="T113" s="52"/>
      <c r="AT113" s="16" t="s">
        <v>145</v>
      </c>
      <c r="AU113" s="16" t="s">
        <v>83</v>
      </c>
    </row>
    <row r="114" spans="2:65" s="1" customFormat="1" ht="36" customHeight="1">
      <c r="B114" s="144"/>
      <c r="C114" s="145" t="s">
        <v>170</v>
      </c>
      <c r="D114" s="145" t="s">
        <v>139</v>
      </c>
      <c r="E114" s="146" t="s">
        <v>434</v>
      </c>
      <c r="F114" s="147" t="s">
        <v>435</v>
      </c>
      <c r="G114" s="148" t="s">
        <v>142</v>
      </c>
      <c r="H114" s="149">
        <v>1.44</v>
      </c>
      <c r="I114" s="150"/>
      <c r="J114" s="151">
        <f>ROUND(I114*H114,2)</f>
        <v>0</v>
      </c>
      <c r="K114" s="147" t="s">
        <v>143</v>
      </c>
      <c r="L114" s="31"/>
      <c r="M114" s="152" t="s">
        <v>3</v>
      </c>
      <c r="N114" s="153" t="s">
        <v>45</v>
      </c>
      <c r="P114" s="154">
        <f>O114*H114</f>
        <v>0</v>
      </c>
      <c r="Q114" s="154">
        <v>0</v>
      </c>
      <c r="R114" s="154">
        <f>Q114*H114</f>
        <v>0</v>
      </c>
      <c r="S114" s="154">
        <v>0</v>
      </c>
      <c r="T114" s="155">
        <f>S114*H114</f>
        <v>0</v>
      </c>
      <c r="AR114" s="156" t="s">
        <v>98</v>
      </c>
      <c r="AT114" s="156" t="s">
        <v>139</v>
      </c>
      <c r="AU114" s="156" t="s">
        <v>83</v>
      </c>
      <c r="AY114" s="16" t="s">
        <v>137</v>
      </c>
      <c r="BE114" s="157">
        <f>IF(N114="základní",J114,0)</f>
        <v>0</v>
      </c>
      <c r="BF114" s="157">
        <f>IF(N114="snížená",J114,0)</f>
        <v>0</v>
      </c>
      <c r="BG114" s="157">
        <f>IF(N114="zákl. přenesená",J114,0)</f>
        <v>0</v>
      </c>
      <c r="BH114" s="157">
        <f>IF(N114="sníž. přenesená",J114,0)</f>
        <v>0</v>
      </c>
      <c r="BI114" s="157">
        <f>IF(N114="nulová",J114,0)</f>
        <v>0</v>
      </c>
      <c r="BJ114" s="16" t="s">
        <v>81</v>
      </c>
      <c r="BK114" s="157">
        <f>ROUND(I114*H114,2)</f>
        <v>0</v>
      </c>
      <c r="BL114" s="16" t="s">
        <v>98</v>
      </c>
      <c r="BM114" s="156" t="s">
        <v>512</v>
      </c>
    </row>
    <row r="115" spans="2:47" s="1" customFormat="1" ht="243.75">
      <c r="B115" s="31"/>
      <c r="D115" s="158" t="s">
        <v>145</v>
      </c>
      <c r="F115" s="159" t="s">
        <v>428</v>
      </c>
      <c r="I115" s="92"/>
      <c r="L115" s="31"/>
      <c r="M115" s="160"/>
      <c r="T115" s="52"/>
      <c r="AT115" s="16" t="s">
        <v>145</v>
      </c>
      <c r="AU115" s="16" t="s">
        <v>83</v>
      </c>
    </row>
    <row r="116" spans="2:51" s="12" customFormat="1" ht="12">
      <c r="B116" s="161"/>
      <c r="D116" s="158" t="s">
        <v>147</v>
      </c>
      <c r="E116" s="162" t="s">
        <v>3</v>
      </c>
      <c r="F116" s="163" t="s">
        <v>509</v>
      </c>
      <c r="H116" s="164">
        <v>4.8</v>
      </c>
      <c r="I116" s="165"/>
      <c r="L116" s="161"/>
      <c r="M116" s="166"/>
      <c r="T116" s="167"/>
      <c r="AT116" s="162" t="s">
        <v>147</v>
      </c>
      <c r="AU116" s="162" t="s">
        <v>83</v>
      </c>
      <c r="AV116" s="12" t="s">
        <v>83</v>
      </c>
      <c r="AW116" s="12" t="s">
        <v>36</v>
      </c>
      <c r="AX116" s="12" t="s">
        <v>74</v>
      </c>
      <c r="AY116" s="162" t="s">
        <v>137</v>
      </c>
    </row>
    <row r="117" spans="2:51" s="12" customFormat="1" ht="12">
      <c r="B117" s="161"/>
      <c r="D117" s="158" t="s">
        <v>147</v>
      </c>
      <c r="E117" s="162" t="s">
        <v>3</v>
      </c>
      <c r="F117" s="163" t="s">
        <v>513</v>
      </c>
      <c r="H117" s="164">
        <v>1.44</v>
      </c>
      <c r="I117" s="165"/>
      <c r="L117" s="161"/>
      <c r="M117" s="166"/>
      <c r="T117" s="167"/>
      <c r="AT117" s="162" t="s">
        <v>147</v>
      </c>
      <c r="AU117" s="162" t="s">
        <v>83</v>
      </c>
      <c r="AV117" s="12" t="s">
        <v>83</v>
      </c>
      <c r="AW117" s="12" t="s">
        <v>36</v>
      </c>
      <c r="AX117" s="12" t="s">
        <v>81</v>
      </c>
      <c r="AY117" s="162" t="s">
        <v>137</v>
      </c>
    </row>
    <row r="118" spans="2:65" s="1" customFormat="1" ht="48" customHeight="1">
      <c r="B118" s="144"/>
      <c r="C118" s="145" t="s">
        <v>177</v>
      </c>
      <c r="D118" s="145" t="s">
        <v>139</v>
      </c>
      <c r="E118" s="146" t="s">
        <v>438</v>
      </c>
      <c r="F118" s="147" t="s">
        <v>439</v>
      </c>
      <c r="G118" s="148" t="s">
        <v>142</v>
      </c>
      <c r="H118" s="149">
        <v>1.44</v>
      </c>
      <c r="I118" s="150"/>
      <c r="J118" s="151">
        <f>ROUND(I118*H118,2)</f>
        <v>0</v>
      </c>
      <c r="K118" s="147" t="s">
        <v>143</v>
      </c>
      <c r="L118" s="31"/>
      <c r="M118" s="152" t="s">
        <v>3</v>
      </c>
      <c r="N118" s="153" t="s">
        <v>45</v>
      </c>
      <c r="P118" s="154">
        <f>O118*H118</f>
        <v>0</v>
      </c>
      <c r="Q118" s="154">
        <v>0</v>
      </c>
      <c r="R118" s="154">
        <f>Q118*H118</f>
        <v>0</v>
      </c>
      <c r="S118" s="154">
        <v>0</v>
      </c>
      <c r="T118" s="155">
        <f>S118*H118</f>
        <v>0</v>
      </c>
      <c r="AR118" s="156" t="s">
        <v>98</v>
      </c>
      <c r="AT118" s="156" t="s">
        <v>139</v>
      </c>
      <c r="AU118" s="156" t="s">
        <v>83</v>
      </c>
      <c r="AY118" s="16" t="s">
        <v>137</v>
      </c>
      <c r="BE118" s="157">
        <f>IF(N118="základní",J118,0)</f>
        <v>0</v>
      </c>
      <c r="BF118" s="157">
        <f>IF(N118="snížená",J118,0)</f>
        <v>0</v>
      </c>
      <c r="BG118" s="157">
        <f>IF(N118="zákl. přenesená",J118,0)</f>
        <v>0</v>
      </c>
      <c r="BH118" s="157">
        <f>IF(N118="sníž. přenesená",J118,0)</f>
        <v>0</v>
      </c>
      <c r="BI118" s="157">
        <f>IF(N118="nulová",J118,0)</f>
        <v>0</v>
      </c>
      <c r="BJ118" s="16" t="s">
        <v>81</v>
      </c>
      <c r="BK118" s="157">
        <f>ROUND(I118*H118,2)</f>
        <v>0</v>
      </c>
      <c r="BL118" s="16" t="s">
        <v>98</v>
      </c>
      <c r="BM118" s="156" t="s">
        <v>514</v>
      </c>
    </row>
    <row r="119" spans="2:47" s="1" customFormat="1" ht="243.75">
      <c r="B119" s="31"/>
      <c r="D119" s="158" t="s">
        <v>145</v>
      </c>
      <c r="F119" s="159" t="s">
        <v>428</v>
      </c>
      <c r="I119" s="92"/>
      <c r="L119" s="31"/>
      <c r="M119" s="160"/>
      <c r="T119" s="52"/>
      <c r="AT119" s="16" t="s">
        <v>145</v>
      </c>
      <c r="AU119" s="16" t="s">
        <v>83</v>
      </c>
    </row>
    <row r="120" spans="2:51" s="12" customFormat="1" ht="12">
      <c r="B120" s="161"/>
      <c r="D120" s="158" t="s">
        <v>147</v>
      </c>
      <c r="E120" s="162" t="s">
        <v>3</v>
      </c>
      <c r="F120" s="163" t="s">
        <v>509</v>
      </c>
      <c r="H120" s="164">
        <v>4.8</v>
      </c>
      <c r="I120" s="165"/>
      <c r="L120" s="161"/>
      <c r="M120" s="166"/>
      <c r="T120" s="167"/>
      <c r="AT120" s="162" t="s">
        <v>147</v>
      </c>
      <c r="AU120" s="162" t="s">
        <v>83</v>
      </c>
      <c r="AV120" s="12" t="s">
        <v>83</v>
      </c>
      <c r="AW120" s="12" t="s">
        <v>36</v>
      </c>
      <c r="AX120" s="12" t="s">
        <v>74</v>
      </c>
      <c r="AY120" s="162" t="s">
        <v>137</v>
      </c>
    </row>
    <row r="121" spans="2:51" s="12" customFormat="1" ht="12">
      <c r="B121" s="161"/>
      <c r="D121" s="158" t="s">
        <v>147</v>
      </c>
      <c r="E121" s="162" t="s">
        <v>3</v>
      </c>
      <c r="F121" s="163" t="s">
        <v>513</v>
      </c>
      <c r="H121" s="164">
        <v>1.44</v>
      </c>
      <c r="I121" s="165"/>
      <c r="L121" s="161"/>
      <c r="M121" s="166"/>
      <c r="T121" s="167"/>
      <c r="AT121" s="162" t="s">
        <v>147</v>
      </c>
      <c r="AU121" s="162" t="s">
        <v>83</v>
      </c>
      <c r="AV121" s="12" t="s">
        <v>83</v>
      </c>
      <c r="AW121" s="12" t="s">
        <v>36</v>
      </c>
      <c r="AX121" s="12" t="s">
        <v>81</v>
      </c>
      <c r="AY121" s="162" t="s">
        <v>137</v>
      </c>
    </row>
    <row r="122" spans="2:65" s="1" customFormat="1" ht="48" customHeight="1">
      <c r="B122" s="144"/>
      <c r="C122" s="145" t="s">
        <v>184</v>
      </c>
      <c r="D122" s="145" t="s">
        <v>139</v>
      </c>
      <c r="E122" s="146" t="s">
        <v>441</v>
      </c>
      <c r="F122" s="147" t="s">
        <v>442</v>
      </c>
      <c r="G122" s="148" t="s">
        <v>142</v>
      </c>
      <c r="H122" s="149">
        <v>0.96</v>
      </c>
      <c r="I122" s="150"/>
      <c r="J122" s="151">
        <f>ROUND(I122*H122,2)</f>
        <v>0</v>
      </c>
      <c r="K122" s="147" t="s">
        <v>143</v>
      </c>
      <c r="L122" s="31"/>
      <c r="M122" s="152" t="s">
        <v>3</v>
      </c>
      <c r="N122" s="153" t="s">
        <v>45</v>
      </c>
      <c r="P122" s="154">
        <f>O122*H122</f>
        <v>0</v>
      </c>
      <c r="Q122" s="154">
        <v>0.0103</v>
      </c>
      <c r="R122" s="154">
        <f>Q122*H122</f>
        <v>0.009888</v>
      </c>
      <c r="S122" s="154">
        <v>0</v>
      </c>
      <c r="T122" s="155">
        <f>S122*H122</f>
        <v>0</v>
      </c>
      <c r="AR122" s="156" t="s">
        <v>98</v>
      </c>
      <c r="AT122" s="156" t="s">
        <v>139</v>
      </c>
      <c r="AU122" s="156" t="s">
        <v>83</v>
      </c>
      <c r="AY122" s="16" t="s">
        <v>137</v>
      </c>
      <c r="BE122" s="157">
        <f>IF(N122="základní",J122,0)</f>
        <v>0</v>
      </c>
      <c r="BF122" s="157">
        <f>IF(N122="snížená",J122,0)</f>
        <v>0</v>
      </c>
      <c r="BG122" s="157">
        <f>IF(N122="zákl. přenesená",J122,0)</f>
        <v>0</v>
      </c>
      <c r="BH122" s="157">
        <f>IF(N122="sníž. přenesená",J122,0)</f>
        <v>0</v>
      </c>
      <c r="BI122" s="157">
        <f>IF(N122="nulová",J122,0)</f>
        <v>0</v>
      </c>
      <c r="BJ122" s="16" t="s">
        <v>81</v>
      </c>
      <c r="BK122" s="157">
        <f>ROUND(I122*H122,2)</f>
        <v>0</v>
      </c>
      <c r="BL122" s="16" t="s">
        <v>98</v>
      </c>
      <c r="BM122" s="156" t="s">
        <v>515</v>
      </c>
    </row>
    <row r="123" spans="2:47" s="1" customFormat="1" ht="243.75">
      <c r="B123" s="31"/>
      <c r="D123" s="158" t="s">
        <v>145</v>
      </c>
      <c r="F123" s="159" t="s">
        <v>428</v>
      </c>
      <c r="I123" s="92"/>
      <c r="L123" s="31"/>
      <c r="M123" s="160"/>
      <c r="T123" s="52"/>
      <c r="AT123" s="16" t="s">
        <v>145</v>
      </c>
      <c r="AU123" s="16" t="s">
        <v>83</v>
      </c>
    </row>
    <row r="124" spans="2:51" s="12" customFormat="1" ht="12">
      <c r="B124" s="161"/>
      <c r="D124" s="158" t="s">
        <v>147</v>
      </c>
      <c r="E124" s="162" t="s">
        <v>3</v>
      </c>
      <c r="F124" s="163" t="s">
        <v>509</v>
      </c>
      <c r="H124" s="164">
        <v>4.8</v>
      </c>
      <c r="I124" s="165"/>
      <c r="L124" s="161"/>
      <c r="M124" s="166"/>
      <c r="T124" s="167"/>
      <c r="AT124" s="162" t="s">
        <v>147</v>
      </c>
      <c r="AU124" s="162" t="s">
        <v>83</v>
      </c>
      <c r="AV124" s="12" t="s">
        <v>83</v>
      </c>
      <c r="AW124" s="12" t="s">
        <v>36</v>
      </c>
      <c r="AX124" s="12" t="s">
        <v>74</v>
      </c>
      <c r="AY124" s="162" t="s">
        <v>137</v>
      </c>
    </row>
    <row r="125" spans="2:51" s="12" customFormat="1" ht="12">
      <c r="B125" s="161"/>
      <c r="D125" s="158" t="s">
        <v>147</v>
      </c>
      <c r="E125" s="162" t="s">
        <v>3</v>
      </c>
      <c r="F125" s="163" t="s">
        <v>516</v>
      </c>
      <c r="H125" s="164">
        <v>0.96</v>
      </c>
      <c r="I125" s="165"/>
      <c r="L125" s="161"/>
      <c r="M125" s="166"/>
      <c r="T125" s="167"/>
      <c r="AT125" s="162" t="s">
        <v>147</v>
      </c>
      <c r="AU125" s="162" t="s">
        <v>83</v>
      </c>
      <c r="AV125" s="12" t="s">
        <v>83</v>
      </c>
      <c r="AW125" s="12" t="s">
        <v>36</v>
      </c>
      <c r="AX125" s="12" t="s">
        <v>81</v>
      </c>
      <c r="AY125" s="162" t="s">
        <v>137</v>
      </c>
    </row>
    <row r="126" spans="2:65" s="1" customFormat="1" ht="36" customHeight="1">
      <c r="B126" s="144"/>
      <c r="C126" s="145" t="s">
        <v>188</v>
      </c>
      <c r="D126" s="145" t="s">
        <v>139</v>
      </c>
      <c r="E126" s="146" t="s">
        <v>149</v>
      </c>
      <c r="F126" s="147" t="s">
        <v>150</v>
      </c>
      <c r="G126" s="148" t="s">
        <v>142</v>
      </c>
      <c r="H126" s="149">
        <v>150</v>
      </c>
      <c r="I126" s="150"/>
      <c r="J126" s="151">
        <f>ROUND(I126*H126,2)</f>
        <v>0</v>
      </c>
      <c r="K126" s="147" t="s">
        <v>143</v>
      </c>
      <c r="L126" s="31"/>
      <c r="M126" s="152" t="s">
        <v>3</v>
      </c>
      <c r="N126" s="153" t="s">
        <v>45</v>
      </c>
      <c r="P126" s="154">
        <f>O126*H126</f>
        <v>0</v>
      </c>
      <c r="Q126" s="154">
        <v>0</v>
      </c>
      <c r="R126" s="154">
        <f>Q126*H126</f>
        <v>0</v>
      </c>
      <c r="S126" s="154">
        <v>0</v>
      </c>
      <c r="T126" s="155">
        <f>S126*H126</f>
        <v>0</v>
      </c>
      <c r="AR126" s="156" t="s">
        <v>98</v>
      </c>
      <c r="AT126" s="156" t="s">
        <v>139</v>
      </c>
      <c r="AU126" s="156" t="s">
        <v>83</v>
      </c>
      <c r="AY126" s="16" t="s">
        <v>137</v>
      </c>
      <c r="BE126" s="157">
        <f>IF(N126="základní",J126,0)</f>
        <v>0</v>
      </c>
      <c r="BF126" s="157">
        <f>IF(N126="snížená",J126,0)</f>
        <v>0</v>
      </c>
      <c r="BG126" s="157">
        <f>IF(N126="zákl. přenesená",J126,0)</f>
        <v>0</v>
      </c>
      <c r="BH126" s="157">
        <f>IF(N126="sníž. přenesená",J126,0)</f>
        <v>0</v>
      </c>
      <c r="BI126" s="157">
        <f>IF(N126="nulová",J126,0)</f>
        <v>0</v>
      </c>
      <c r="BJ126" s="16" t="s">
        <v>81</v>
      </c>
      <c r="BK126" s="157">
        <f>ROUND(I126*H126,2)</f>
        <v>0</v>
      </c>
      <c r="BL126" s="16" t="s">
        <v>98</v>
      </c>
      <c r="BM126" s="156" t="s">
        <v>151</v>
      </c>
    </row>
    <row r="127" spans="2:47" s="1" customFormat="1" ht="234">
      <c r="B127" s="31"/>
      <c r="D127" s="158" t="s">
        <v>145</v>
      </c>
      <c r="F127" s="159" t="s">
        <v>152</v>
      </c>
      <c r="I127" s="92"/>
      <c r="L127" s="31"/>
      <c r="M127" s="160"/>
      <c r="T127" s="52"/>
      <c r="AT127" s="16" t="s">
        <v>145</v>
      </c>
      <c r="AU127" s="16" t="s">
        <v>83</v>
      </c>
    </row>
    <row r="128" spans="2:51" s="12" customFormat="1" ht="12">
      <c r="B128" s="161"/>
      <c r="D128" s="158" t="s">
        <v>147</v>
      </c>
      <c r="E128" s="162" t="s">
        <v>3</v>
      </c>
      <c r="F128" s="163" t="s">
        <v>517</v>
      </c>
      <c r="H128" s="164">
        <v>300</v>
      </c>
      <c r="I128" s="165"/>
      <c r="L128" s="161"/>
      <c r="M128" s="166"/>
      <c r="T128" s="167"/>
      <c r="AT128" s="162" t="s">
        <v>147</v>
      </c>
      <c r="AU128" s="162" t="s">
        <v>83</v>
      </c>
      <c r="AV128" s="12" t="s">
        <v>83</v>
      </c>
      <c r="AW128" s="12" t="s">
        <v>36</v>
      </c>
      <c r="AX128" s="12" t="s">
        <v>74</v>
      </c>
      <c r="AY128" s="162" t="s">
        <v>137</v>
      </c>
    </row>
    <row r="129" spans="2:51" s="12" customFormat="1" ht="12">
      <c r="B129" s="161"/>
      <c r="D129" s="158" t="s">
        <v>147</v>
      </c>
      <c r="E129" s="162" t="s">
        <v>3</v>
      </c>
      <c r="F129" s="163" t="s">
        <v>518</v>
      </c>
      <c r="H129" s="164">
        <v>150</v>
      </c>
      <c r="I129" s="165"/>
      <c r="L129" s="161"/>
      <c r="M129" s="166"/>
      <c r="T129" s="167"/>
      <c r="AT129" s="162" t="s">
        <v>147</v>
      </c>
      <c r="AU129" s="162" t="s">
        <v>83</v>
      </c>
      <c r="AV129" s="12" t="s">
        <v>83</v>
      </c>
      <c r="AW129" s="12" t="s">
        <v>36</v>
      </c>
      <c r="AX129" s="12" t="s">
        <v>81</v>
      </c>
      <c r="AY129" s="162" t="s">
        <v>137</v>
      </c>
    </row>
    <row r="130" spans="2:65" s="1" customFormat="1" ht="36" customHeight="1">
      <c r="B130" s="144"/>
      <c r="C130" s="145" t="s">
        <v>193</v>
      </c>
      <c r="D130" s="145" t="s">
        <v>139</v>
      </c>
      <c r="E130" s="146" t="s">
        <v>155</v>
      </c>
      <c r="F130" s="147" t="s">
        <v>156</v>
      </c>
      <c r="G130" s="148" t="s">
        <v>142</v>
      </c>
      <c r="H130" s="149">
        <v>150</v>
      </c>
      <c r="I130" s="150"/>
      <c r="J130" s="151">
        <f>ROUND(I130*H130,2)</f>
        <v>0</v>
      </c>
      <c r="K130" s="147" t="s">
        <v>143</v>
      </c>
      <c r="L130" s="31"/>
      <c r="M130" s="152" t="s">
        <v>3</v>
      </c>
      <c r="N130" s="153" t="s">
        <v>45</v>
      </c>
      <c r="P130" s="154">
        <f>O130*H130</f>
        <v>0</v>
      </c>
      <c r="Q130" s="154">
        <v>0</v>
      </c>
      <c r="R130" s="154">
        <f>Q130*H130</f>
        <v>0</v>
      </c>
      <c r="S130" s="154">
        <v>0</v>
      </c>
      <c r="T130" s="155">
        <f>S130*H130</f>
        <v>0</v>
      </c>
      <c r="AR130" s="156" t="s">
        <v>98</v>
      </c>
      <c r="AT130" s="156" t="s">
        <v>139</v>
      </c>
      <c r="AU130" s="156" t="s">
        <v>83</v>
      </c>
      <c r="AY130" s="16" t="s">
        <v>137</v>
      </c>
      <c r="BE130" s="157">
        <f>IF(N130="základní",J130,0)</f>
        <v>0</v>
      </c>
      <c r="BF130" s="157">
        <f>IF(N130="snížená",J130,0)</f>
        <v>0</v>
      </c>
      <c r="BG130" s="157">
        <f>IF(N130="zákl. přenesená",J130,0)</f>
        <v>0</v>
      </c>
      <c r="BH130" s="157">
        <f>IF(N130="sníž. přenesená",J130,0)</f>
        <v>0</v>
      </c>
      <c r="BI130" s="157">
        <f>IF(N130="nulová",J130,0)</f>
        <v>0</v>
      </c>
      <c r="BJ130" s="16" t="s">
        <v>81</v>
      </c>
      <c r="BK130" s="157">
        <f>ROUND(I130*H130,2)</f>
        <v>0</v>
      </c>
      <c r="BL130" s="16" t="s">
        <v>98</v>
      </c>
      <c r="BM130" s="156" t="s">
        <v>157</v>
      </c>
    </row>
    <row r="131" spans="2:47" s="1" customFormat="1" ht="234">
      <c r="B131" s="31"/>
      <c r="D131" s="158" t="s">
        <v>145</v>
      </c>
      <c r="F131" s="159" t="s">
        <v>152</v>
      </c>
      <c r="I131" s="92"/>
      <c r="L131" s="31"/>
      <c r="M131" s="160"/>
      <c r="T131" s="52"/>
      <c r="AT131" s="16" t="s">
        <v>145</v>
      </c>
      <c r="AU131" s="16" t="s">
        <v>83</v>
      </c>
    </row>
    <row r="132" spans="2:51" s="12" customFormat="1" ht="12">
      <c r="B132" s="161"/>
      <c r="D132" s="158" t="s">
        <v>147</v>
      </c>
      <c r="E132" s="162" t="s">
        <v>3</v>
      </c>
      <c r="F132" s="163" t="s">
        <v>517</v>
      </c>
      <c r="H132" s="164">
        <v>300</v>
      </c>
      <c r="I132" s="165"/>
      <c r="L132" s="161"/>
      <c r="M132" s="166"/>
      <c r="T132" s="167"/>
      <c r="AT132" s="162" t="s">
        <v>147</v>
      </c>
      <c r="AU132" s="162" t="s">
        <v>83</v>
      </c>
      <c r="AV132" s="12" t="s">
        <v>83</v>
      </c>
      <c r="AW132" s="12" t="s">
        <v>36</v>
      </c>
      <c r="AX132" s="12" t="s">
        <v>74</v>
      </c>
      <c r="AY132" s="162" t="s">
        <v>137</v>
      </c>
    </row>
    <row r="133" spans="2:51" s="12" customFormat="1" ht="12">
      <c r="B133" s="161"/>
      <c r="D133" s="158" t="s">
        <v>147</v>
      </c>
      <c r="E133" s="162" t="s">
        <v>3</v>
      </c>
      <c r="F133" s="163" t="s">
        <v>518</v>
      </c>
      <c r="H133" s="164">
        <v>150</v>
      </c>
      <c r="I133" s="165"/>
      <c r="L133" s="161"/>
      <c r="M133" s="166"/>
      <c r="T133" s="167"/>
      <c r="AT133" s="162" t="s">
        <v>147</v>
      </c>
      <c r="AU133" s="162" t="s">
        <v>83</v>
      </c>
      <c r="AV133" s="12" t="s">
        <v>83</v>
      </c>
      <c r="AW133" s="12" t="s">
        <v>36</v>
      </c>
      <c r="AX133" s="12" t="s">
        <v>81</v>
      </c>
      <c r="AY133" s="162" t="s">
        <v>137</v>
      </c>
    </row>
    <row r="134" spans="2:65" s="1" customFormat="1" ht="36" customHeight="1">
      <c r="B134" s="144"/>
      <c r="C134" s="145" t="s">
        <v>197</v>
      </c>
      <c r="D134" s="145" t="s">
        <v>139</v>
      </c>
      <c r="E134" s="146" t="s">
        <v>158</v>
      </c>
      <c r="F134" s="147" t="s">
        <v>159</v>
      </c>
      <c r="G134" s="148" t="s">
        <v>142</v>
      </c>
      <c r="H134" s="149">
        <v>90</v>
      </c>
      <c r="I134" s="150"/>
      <c r="J134" s="151">
        <f>ROUND(I134*H134,2)</f>
        <v>0</v>
      </c>
      <c r="K134" s="147" t="s">
        <v>143</v>
      </c>
      <c r="L134" s="31"/>
      <c r="M134" s="152" t="s">
        <v>3</v>
      </c>
      <c r="N134" s="153" t="s">
        <v>45</v>
      </c>
      <c r="P134" s="154">
        <f>O134*H134</f>
        <v>0</v>
      </c>
      <c r="Q134" s="154">
        <v>0</v>
      </c>
      <c r="R134" s="154">
        <f>Q134*H134</f>
        <v>0</v>
      </c>
      <c r="S134" s="154">
        <v>0</v>
      </c>
      <c r="T134" s="155">
        <f>S134*H134</f>
        <v>0</v>
      </c>
      <c r="AR134" s="156" t="s">
        <v>98</v>
      </c>
      <c r="AT134" s="156" t="s">
        <v>139</v>
      </c>
      <c r="AU134" s="156" t="s">
        <v>83</v>
      </c>
      <c r="AY134" s="16" t="s">
        <v>137</v>
      </c>
      <c r="BE134" s="157">
        <f>IF(N134="základní",J134,0)</f>
        <v>0</v>
      </c>
      <c r="BF134" s="157">
        <f>IF(N134="snížená",J134,0)</f>
        <v>0</v>
      </c>
      <c r="BG134" s="157">
        <f>IF(N134="zákl. přenesená",J134,0)</f>
        <v>0</v>
      </c>
      <c r="BH134" s="157">
        <f>IF(N134="sníž. přenesená",J134,0)</f>
        <v>0</v>
      </c>
      <c r="BI134" s="157">
        <f>IF(N134="nulová",J134,0)</f>
        <v>0</v>
      </c>
      <c r="BJ134" s="16" t="s">
        <v>81</v>
      </c>
      <c r="BK134" s="157">
        <f>ROUND(I134*H134,2)</f>
        <v>0</v>
      </c>
      <c r="BL134" s="16" t="s">
        <v>98</v>
      </c>
      <c r="BM134" s="156" t="s">
        <v>160</v>
      </c>
    </row>
    <row r="135" spans="2:47" s="1" customFormat="1" ht="234">
      <c r="B135" s="31"/>
      <c r="D135" s="158" t="s">
        <v>145</v>
      </c>
      <c r="F135" s="159" t="s">
        <v>152</v>
      </c>
      <c r="I135" s="92"/>
      <c r="L135" s="31"/>
      <c r="M135" s="160"/>
      <c r="T135" s="52"/>
      <c r="AT135" s="16" t="s">
        <v>145</v>
      </c>
      <c r="AU135" s="16" t="s">
        <v>83</v>
      </c>
    </row>
    <row r="136" spans="2:51" s="12" customFormat="1" ht="12">
      <c r="B136" s="161"/>
      <c r="D136" s="158" t="s">
        <v>147</v>
      </c>
      <c r="E136" s="162" t="s">
        <v>3</v>
      </c>
      <c r="F136" s="163" t="s">
        <v>517</v>
      </c>
      <c r="H136" s="164">
        <v>300</v>
      </c>
      <c r="I136" s="165"/>
      <c r="L136" s="161"/>
      <c r="M136" s="166"/>
      <c r="T136" s="167"/>
      <c r="AT136" s="162" t="s">
        <v>147</v>
      </c>
      <c r="AU136" s="162" t="s">
        <v>83</v>
      </c>
      <c r="AV136" s="12" t="s">
        <v>83</v>
      </c>
      <c r="AW136" s="12" t="s">
        <v>36</v>
      </c>
      <c r="AX136" s="12" t="s">
        <v>74</v>
      </c>
      <c r="AY136" s="162" t="s">
        <v>137</v>
      </c>
    </row>
    <row r="137" spans="2:51" s="12" customFormat="1" ht="12">
      <c r="B137" s="161"/>
      <c r="D137" s="158" t="s">
        <v>147</v>
      </c>
      <c r="E137" s="162" t="s">
        <v>3</v>
      </c>
      <c r="F137" s="163" t="s">
        <v>519</v>
      </c>
      <c r="H137" s="164">
        <v>90</v>
      </c>
      <c r="I137" s="165"/>
      <c r="L137" s="161"/>
      <c r="M137" s="166"/>
      <c r="T137" s="167"/>
      <c r="AT137" s="162" t="s">
        <v>147</v>
      </c>
      <c r="AU137" s="162" t="s">
        <v>83</v>
      </c>
      <c r="AV137" s="12" t="s">
        <v>83</v>
      </c>
      <c r="AW137" s="12" t="s">
        <v>36</v>
      </c>
      <c r="AX137" s="12" t="s">
        <v>81</v>
      </c>
      <c r="AY137" s="162" t="s">
        <v>137</v>
      </c>
    </row>
    <row r="138" spans="2:65" s="1" customFormat="1" ht="36" customHeight="1">
      <c r="B138" s="144"/>
      <c r="C138" s="145" t="s">
        <v>206</v>
      </c>
      <c r="D138" s="145" t="s">
        <v>139</v>
      </c>
      <c r="E138" s="146" t="s">
        <v>162</v>
      </c>
      <c r="F138" s="147" t="s">
        <v>163</v>
      </c>
      <c r="G138" s="148" t="s">
        <v>142</v>
      </c>
      <c r="H138" s="149">
        <v>90</v>
      </c>
      <c r="I138" s="150"/>
      <c r="J138" s="151">
        <f>ROUND(I138*H138,2)</f>
        <v>0</v>
      </c>
      <c r="K138" s="147" t="s">
        <v>143</v>
      </c>
      <c r="L138" s="31"/>
      <c r="M138" s="152" t="s">
        <v>3</v>
      </c>
      <c r="N138" s="153" t="s">
        <v>45</v>
      </c>
      <c r="P138" s="154">
        <f>O138*H138</f>
        <v>0</v>
      </c>
      <c r="Q138" s="154">
        <v>0</v>
      </c>
      <c r="R138" s="154">
        <f>Q138*H138</f>
        <v>0</v>
      </c>
      <c r="S138" s="154">
        <v>0</v>
      </c>
      <c r="T138" s="155">
        <f>S138*H138</f>
        <v>0</v>
      </c>
      <c r="AR138" s="156" t="s">
        <v>98</v>
      </c>
      <c r="AT138" s="156" t="s">
        <v>139</v>
      </c>
      <c r="AU138" s="156" t="s">
        <v>83</v>
      </c>
      <c r="AY138" s="16" t="s">
        <v>137</v>
      </c>
      <c r="BE138" s="157">
        <f>IF(N138="základní",J138,0)</f>
        <v>0</v>
      </c>
      <c r="BF138" s="157">
        <f>IF(N138="snížená",J138,0)</f>
        <v>0</v>
      </c>
      <c r="BG138" s="157">
        <f>IF(N138="zákl. přenesená",J138,0)</f>
        <v>0</v>
      </c>
      <c r="BH138" s="157">
        <f>IF(N138="sníž. přenesená",J138,0)</f>
        <v>0</v>
      </c>
      <c r="BI138" s="157">
        <f>IF(N138="nulová",J138,0)</f>
        <v>0</v>
      </c>
      <c r="BJ138" s="16" t="s">
        <v>81</v>
      </c>
      <c r="BK138" s="157">
        <f>ROUND(I138*H138,2)</f>
        <v>0</v>
      </c>
      <c r="BL138" s="16" t="s">
        <v>98</v>
      </c>
      <c r="BM138" s="156" t="s">
        <v>164</v>
      </c>
    </row>
    <row r="139" spans="2:47" s="1" customFormat="1" ht="234">
      <c r="B139" s="31"/>
      <c r="D139" s="158" t="s">
        <v>145</v>
      </c>
      <c r="F139" s="159" t="s">
        <v>152</v>
      </c>
      <c r="I139" s="92"/>
      <c r="L139" s="31"/>
      <c r="M139" s="160"/>
      <c r="T139" s="52"/>
      <c r="AT139" s="16" t="s">
        <v>145</v>
      </c>
      <c r="AU139" s="16" t="s">
        <v>83</v>
      </c>
    </row>
    <row r="140" spans="2:51" s="12" customFormat="1" ht="12">
      <c r="B140" s="161"/>
      <c r="D140" s="158" t="s">
        <v>147</v>
      </c>
      <c r="E140" s="162" t="s">
        <v>3</v>
      </c>
      <c r="F140" s="163" t="s">
        <v>517</v>
      </c>
      <c r="H140" s="164">
        <v>300</v>
      </c>
      <c r="I140" s="165"/>
      <c r="L140" s="161"/>
      <c r="M140" s="166"/>
      <c r="T140" s="167"/>
      <c r="AT140" s="162" t="s">
        <v>147</v>
      </c>
      <c r="AU140" s="162" t="s">
        <v>83</v>
      </c>
      <c r="AV140" s="12" t="s">
        <v>83</v>
      </c>
      <c r="AW140" s="12" t="s">
        <v>36</v>
      </c>
      <c r="AX140" s="12" t="s">
        <v>74</v>
      </c>
      <c r="AY140" s="162" t="s">
        <v>137</v>
      </c>
    </row>
    <row r="141" spans="2:51" s="12" customFormat="1" ht="12">
      <c r="B141" s="161"/>
      <c r="D141" s="158" t="s">
        <v>147</v>
      </c>
      <c r="E141" s="162" t="s">
        <v>3</v>
      </c>
      <c r="F141" s="163" t="s">
        <v>519</v>
      </c>
      <c r="H141" s="164">
        <v>90</v>
      </c>
      <c r="I141" s="165"/>
      <c r="L141" s="161"/>
      <c r="M141" s="166"/>
      <c r="T141" s="167"/>
      <c r="AT141" s="162" t="s">
        <v>147</v>
      </c>
      <c r="AU141" s="162" t="s">
        <v>83</v>
      </c>
      <c r="AV141" s="12" t="s">
        <v>83</v>
      </c>
      <c r="AW141" s="12" t="s">
        <v>36</v>
      </c>
      <c r="AX141" s="12" t="s">
        <v>81</v>
      </c>
      <c r="AY141" s="162" t="s">
        <v>137</v>
      </c>
    </row>
    <row r="142" spans="2:65" s="1" customFormat="1" ht="36" customHeight="1">
      <c r="B142" s="144"/>
      <c r="C142" s="145" t="s">
        <v>211</v>
      </c>
      <c r="D142" s="145" t="s">
        <v>139</v>
      </c>
      <c r="E142" s="146" t="s">
        <v>166</v>
      </c>
      <c r="F142" s="147" t="s">
        <v>167</v>
      </c>
      <c r="G142" s="148" t="s">
        <v>142</v>
      </c>
      <c r="H142" s="149">
        <v>60</v>
      </c>
      <c r="I142" s="150"/>
      <c r="J142" s="151">
        <f>ROUND(I142*H142,2)</f>
        <v>0</v>
      </c>
      <c r="K142" s="147" t="s">
        <v>143</v>
      </c>
      <c r="L142" s="31"/>
      <c r="M142" s="152" t="s">
        <v>3</v>
      </c>
      <c r="N142" s="153" t="s">
        <v>45</v>
      </c>
      <c r="P142" s="154">
        <f>O142*H142</f>
        <v>0</v>
      </c>
      <c r="Q142" s="154">
        <v>0.00355</v>
      </c>
      <c r="R142" s="154">
        <f>Q142*H142</f>
        <v>0.21300000000000002</v>
      </c>
      <c r="S142" s="154">
        <v>0</v>
      </c>
      <c r="T142" s="155">
        <f>S142*H142</f>
        <v>0</v>
      </c>
      <c r="AR142" s="156" t="s">
        <v>98</v>
      </c>
      <c r="AT142" s="156" t="s">
        <v>139</v>
      </c>
      <c r="AU142" s="156" t="s">
        <v>83</v>
      </c>
      <c r="AY142" s="16" t="s">
        <v>137</v>
      </c>
      <c r="BE142" s="157">
        <f>IF(N142="základní",J142,0)</f>
        <v>0</v>
      </c>
      <c r="BF142" s="157">
        <f>IF(N142="snížená",J142,0)</f>
        <v>0</v>
      </c>
      <c r="BG142" s="157">
        <f>IF(N142="zákl. přenesená",J142,0)</f>
        <v>0</v>
      </c>
      <c r="BH142" s="157">
        <f>IF(N142="sníž. přenesená",J142,0)</f>
        <v>0</v>
      </c>
      <c r="BI142" s="157">
        <f>IF(N142="nulová",J142,0)</f>
        <v>0</v>
      </c>
      <c r="BJ142" s="16" t="s">
        <v>81</v>
      </c>
      <c r="BK142" s="157">
        <f>ROUND(I142*H142,2)</f>
        <v>0</v>
      </c>
      <c r="BL142" s="16" t="s">
        <v>98</v>
      </c>
      <c r="BM142" s="156" t="s">
        <v>168</v>
      </c>
    </row>
    <row r="143" spans="2:47" s="1" customFormat="1" ht="234">
      <c r="B143" s="31"/>
      <c r="D143" s="158" t="s">
        <v>145</v>
      </c>
      <c r="F143" s="159" t="s">
        <v>152</v>
      </c>
      <c r="I143" s="92"/>
      <c r="L143" s="31"/>
      <c r="M143" s="160"/>
      <c r="T143" s="52"/>
      <c r="AT143" s="16" t="s">
        <v>145</v>
      </c>
      <c r="AU143" s="16" t="s">
        <v>83</v>
      </c>
    </row>
    <row r="144" spans="2:51" s="12" customFormat="1" ht="12">
      <c r="B144" s="161"/>
      <c r="D144" s="158" t="s">
        <v>147</v>
      </c>
      <c r="E144" s="162" t="s">
        <v>3</v>
      </c>
      <c r="F144" s="163" t="s">
        <v>517</v>
      </c>
      <c r="H144" s="164">
        <v>300</v>
      </c>
      <c r="I144" s="165"/>
      <c r="L144" s="161"/>
      <c r="M144" s="166"/>
      <c r="T144" s="167"/>
      <c r="AT144" s="162" t="s">
        <v>147</v>
      </c>
      <c r="AU144" s="162" t="s">
        <v>83</v>
      </c>
      <c r="AV144" s="12" t="s">
        <v>83</v>
      </c>
      <c r="AW144" s="12" t="s">
        <v>36</v>
      </c>
      <c r="AX144" s="12" t="s">
        <v>74</v>
      </c>
      <c r="AY144" s="162" t="s">
        <v>137</v>
      </c>
    </row>
    <row r="145" spans="2:51" s="12" customFormat="1" ht="12">
      <c r="B145" s="161"/>
      <c r="D145" s="158" t="s">
        <v>147</v>
      </c>
      <c r="E145" s="162" t="s">
        <v>3</v>
      </c>
      <c r="F145" s="163" t="s">
        <v>520</v>
      </c>
      <c r="H145" s="164">
        <v>60</v>
      </c>
      <c r="I145" s="165"/>
      <c r="L145" s="161"/>
      <c r="M145" s="166"/>
      <c r="T145" s="167"/>
      <c r="AT145" s="162" t="s">
        <v>147</v>
      </c>
      <c r="AU145" s="162" t="s">
        <v>83</v>
      </c>
      <c r="AV145" s="12" t="s">
        <v>83</v>
      </c>
      <c r="AW145" s="12" t="s">
        <v>36</v>
      </c>
      <c r="AX145" s="12" t="s">
        <v>81</v>
      </c>
      <c r="AY145" s="162" t="s">
        <v>137</v>
      </c>
    </row>
    <row r="146" spans="2:65" s="1" customFormat="1" ht="36" customHeight="1">
      <c r="B146" s="144"/>
      <c r="C146" s="145" t="s">
        <v>9</v>
      </c>
      <c r="D146" s="145" t="s">
        <v>139</v>
      </c>
      <c r="E146" s="146" t="s">
        <v>521</v>
      </c>
      <c r="F146" s="147" t="s">
        <v>522</v>
      </c>
      <c r="G146" s="148" t="s">
        <v>173</v>
      </c>
      <c r="H146" s="149">
        <v>12</v>
      </c>
      <c r="I146" s="150"/>
      <c r="J146" s="151">
        <f>ROUND(I146*H146,2)</f>
        <v>0</v>
      </c>
      <c r="K146" s="147" t="s">
        <v>143</v>
      </c>
      <c r="L146" s="31"/>
      <c r="M146" s="152" t="s">
        <v>3</v>
      </c>
      <c r="N146" s="153" t="s">
        <v>45</v>
      </c>
      <c r="P146" s="154">
        <f>O146*H146</f>
        <v>0</v>
      </c>
      <c r="Q146" s="154">
        <v>0.0032</v>
      </c>
      <c r="R146" s="154">
        <f>Q146*H146</f>
        <v>0.038400000000000004</v>
      </c>
      <c r="S146" s="154">
        <v>0</v>
      </c>
      <c r="T146" s="155">
        <f>S146*H146</f>
        <v>0</v>
      </c>
      <c r="AR146" s="156" t="s">
        <v>98</v>
      </c>
      <c r="AT146" s="156" t="s">
        <v>139</v>
      </c>
      <c r="AU146" s="156" t="s">
        <v>83</v>
      </c>
      <c r="AY146" s="16" t="s">
        <v>137</v>
      </c>
      <c r="BE146" s="157">
        <f>IF(N146="základní",J146,0)</f>
        <v>0</v>
      </c>
      <c r="BF146" s="157">
        <f>IF(N146="snížená",J146,0)</f>
        <v>0</v>
      </c>
      <c r="BG146" s="157">
        <f>IF(N146="zákl. přenesená",J146,0)</f>
        <v>0</v>
      </c>
      <c r="BH146" s="157">
        <f>IF(N146="sníž. přenesená",J146,0)</f>
        <v>0</v>
      </c>
      <c r="BI146" s="157">
        <f>IF(N146="nulová",J146,0)</f>
        <v>0</v>
      </c>
      <c r="BJ146" s="16" t="s">
        <v>81</v>
      </c>
      <c r="BK146" s="157">
        <f>ROUND(I146*H146,2)</f>
        <v>0</v>
      </c>
      <c r="BL146" s="16" t="s">
        <v>98</v>
      </c>
      <c r="BM146" s="156" t="s">
        <v>523</v>
      </c>
    </row>
    <row r="147" spans="2:47" s="1" customFormat="1" ht="204.75">
      <c r="B147" s="31"/>
      <c r="D147" s="158" t="s">
        <v>145</v>
      </c>
      <c r="F147" s="159" t="s">
        <v>175</v>
      </c>
      <c r="I147" s="92"/>
      <c r="L147" s="31"/>
      <c r="M147" s="160"/>
      <c r="T147" s="52"/>
      <c r="AT147" s="16" t="s">
        <v>145</v>
      </c>
      <c r="AU147" s="16" t="s">
        <v>83</v>
      </c>
    </row>
    <row r="148" spans="2:51" s="12" customFormat="1" ht="12">
      <c r="B148" s="161"/>
      <c r="D148" s="158" t="s">
        <v>147</v>
      </c>
      <c r="E148" s="162" t="s">
        <v>3</v>
      </c>
      <c r="F148" s="163" t="s">
        <v>524</v>
      </c>
      <c r="H148" s="164">
        <v>12</v>
      </c>
      <c r="I148" s="165"/>
      <c r="L148" s="161"/>
      <c r="M148" s="166"/>
      <c r="T148" s="167"/>
      <c r="AT148" s="162" t="s">
        <v>147</v>
      </c>
      <c r="AU148" s="162" t="s">
        <v>83</v>
      </c>
      <c r="AV148" s="12" t="s">
        <v>83</v>
      </c>
      <c r="AW148" s="12" t="s">
        <v>36</v>
      </c>
      <c r="AX148" s="12" t="s">
        <v>81</v>
      </c>
      <c r="AY148" s="162" t="s">
        <v>137</v>
      </c>
    </row>
    <row r="149" spans="2:65" s="1" customFormat="1" ht="16.5" customHeight="1">
      <c r="B149" s="144"/>
      <c r="C149" s="176" t="s">
        <v>223</v>
      </c>
      <c r="D149" s="176" t="s">
        <v>230</v>
      </c>
      <c r="E149" s="177" t="s">
        <v>525</v>
      </c>
      <c r="F149" s="178" t="s">
        <v>526</v>
      </c>
      <c r="G149" s="179" t="s">
        <v>173</v>
      </c>
      <c r="H149" s="180">
        <v>12</v>
      </c>
      <c r="I149" s="181"/>
      <c r="J149" s="182">
        <f>ROUND(I149*H149,2)</f>
        <v>0</v>
      </c>
      <c r="K149" s="178" t="s">
        <v>143</v>
      </c>
      <c r="L149" s="183"/>
      <c r="M149" s="184" t="s">
        <v>3</v>
      </c>
      <c r="N149" s="185" t="s">
        <v>45</v>
      </c>
      <c r="P149" s="154">
        <f>O149*H149</f>
        <v>0</v>
      </c>
      <c r="Q149" s="154">
        <v>0.00279</v>
      </c>
      <c r="R149" s="154">
        <f>Q149*H149</f>
        <v>0.033479999999999996</v>
      </c>
      <c r="S149" s="154">
        <v>0</v>
      </c>
      <c r="T149" s="155">
        <f>S149*H149</f>
        <v>0</v>
      </c>
      <c r="AR149" s="156" t="s">
        <v>177</v>
      </c>
      <c r="AT149" s="156" t="s">
        <v>230</v>
      </c>
      <c r="AU149" s="156" t="s">
        <v>83</v>
      </c>
      <c r="AY149" s="16" t="s">
        <v>137</v>
      </c>
      <c r="BE149" s="157">
        <f>IF(N149="základní",J149,0)</f>
        <v>0</v>
      </c>
      <c r="BF149" s="157">
        <f>IF(N149="snížená",J149,0)</f>
        <v>0</v>
      </c>
      <c r="BG149" s="157">
        <f>IF(N149="zákl. přenesená",J149,0)</f>
        <v>0</v>
      </c>
      <c r="BH149" s="157">
        <f>IF(N149="sníž. přenesená",J149,0)</f>
        <v>0</v>
      </c>
      <c r="BI149" s="157">
        <f>IF(N149="nulová",J149,0)</f>
        <v>0</v>
      </c>
      <c r="BJ149" s="16" t="s">
        <v>81</v>
      </c>
      <c r="BK149" s="157">
        <f>ROUND(I149*H149,2)</f>
        <v>0</v>
      </c>
      <c r="BL149" s="16" t="s">
        <v>98</v>
      </c>
      <c r="BM149" s="156" t="s">
        <v>527</v>
      </c>
    </row>
    <row r="150" spans="2:65" s="1" customFormat="1" ht="36" customHeight="1">
      <c r="B150" s="144"/>
      <c r="C150" s="145" t="s">
        <v>229</v>
      </c>
      <c r="D150" s="145" t="s">
        <v>139</v>
      </c>
      <c r="E150" s="146" t="s">
        <v>171</v>
      </c>
      <c r="F150" s="147" t="s">
        <v>172</v>
      </c>
      <c r="G150" s="148" t="s">
        <v>173</v>
      </c>
      <c r="H150" s="149">
        <v>40.24</v>
      </c>
      <c r="I150" s="150"/>
      <c r="J150" s="151">
        <f>ROUND(I150*H150,2)</f>
        <v>0</v>
      </c>
      <c r="K150" s="147" t="s">
        <v>143</v>
      </c>
      <c r="L150" s="31"/>
      <c r="M150" s="152" t="s">
        <v>3</v>
      </c>
      <c r="N150" s="153" t="s">
        <v>45</v>
      </c>
      <c r="P150" s="154">
        <f>O150*H150</f>
        <v>0</v>
      </c>
      <c r="Q150" s="154">
        <v>0.0018</v>
      </c>
      <c r="R150" s="154">
        <f>Q150*H150</f>
        <v>0.072432</v>
      </c>
      <c r="S150" s="154">
        <v>0</v>
      </c>
      <c r="T150" s="155">
        <f>S150*H150</f>
        <v>0</v>
      </c>
      <c r="AR150" s="156" t="s">
        <v>98</v>
      </c>
      <c r="AT150" s="156" t="s">
        <v>139</v>
      </c>
      <c r="AU150" s="156" t="s">
        <v>83</v>
      </c>
      <c r="AY150" s="16" t="s">
        <v>137</v>
      </c>
      <c r="BE150" s="157">
        <f>IF(N150="základní",J150,0)</f>
        <v>0</v>
      </c>
      <c r="BF150" s="157">
        <f>IF(N150="snížená",J150,0)</f>
        <v>0</v>
      </c>
      <c r="BG150" s="157">
        <f>IF(N150="zákl. přenesená",J150,0)</f>
        <v>0</v>
      </c>
      <c r="BH150" s="157">
        <f>IF(N150="sníž. přenesená",J150,0)</f>
        <v>0</v>
      </c>
      <c r="BI150" s="157">
        <f>IF(N150="nulová",J150,0)</f>
        <v>0</v>
      </c>
      <c r="BJ150" s="16" t="s">
        <v>81</v>
      </c>
      <c r="BK150" s="157">
        <f>ROUND(I150*H150,2)</f>
        <v>0</v>
      </c>
      <c r="BL150" s="16" t="s">
        <v>98</v>
      </c>
      <c r="BM150" s="156" t="s">
        <v>174</v>
      </c>
    </row>
    <row r="151" spans="2:47" s="1" customFormat="1" ht="204.75">
      <c r="B151" s="31"/>
      <c r="D151" s="158" t="s">
        <v>145</v>
      </c>
      <c r="F151" s="159" t="s">
        <v>175</v>
      </c>
      <c r="I151" s="92"/>
      <c r="L151" s="31"/>
      <c r="M151" s="160"/>
      <c r="T151" s="52"/>
      <c r="AT151" s="16" t="s">
        <v>145</v>
      </c>
      <c r="AU151" s="16" t="s">
        <v>83</v>
      </c>
    </row>
    <row r="152" spans="2:51" s="12" customFormat="1" ht="12">
      <c r="B152" s="161"/>
      <c r="D152" s="158" t="s">
        <v>147</v>
      </c>
      <c r="E152" s="162" t="s">
        <v>3</v>
      </c>
      <c r="F152" s="163" t="s">
        <v>1156</v>
      </c>
      <c r="H152" s="164">
        <v>40.24</v>
      </c>
      <c r="I152" s="165"/>
      <c r="L152" s="161"/>
      <c r="M152" s="166"/>
      <c r="T152" s="167"/>
      <c r="AT152" s="162" t="s">
        <v>147</v>
      </c>
      <c r="AU152" s="162" t="s">
        <v>83</v>
      </c>
      <c r="AV152" s="12" t="s">
        <v>83</v>
      </c>
      <c r="AW152" s="12" t="s">
        <v>36</v>
      </c>
      <c r="AX152" s="12" t="s">
        <v>81</v>
      </c>
      <c r="AY152" s="162" t="s">
        <v>137</v>
      </c>
    </row>
    <row r="153" spans="2:65" s="1" customFormat="1" ht="36" customHeight="1">
      <c r="B153" s="144"/>
      <c r="C153" s="145">
        <v>18</v>
      </c>
      <c r="D153" s="145" t="s">
        <v>139</v>
      </c>
      <c r="E153" s="146" t="s">
        <v>1153</v>
      </c>
      <c r="F153" s="147" t="s">
        <v>1154</v>
      </c>
      <c r="G153" s="148" t="s">
        <v>173</v>
      </c>
      <c r="H153" s="149">
        <v>40.24</v>
      </c>
      <c r="I153" s="150"/>
      <c r="J153" s="151">
        <f>ROUND(I153*H153,2)</f>
        <v>0</v>
      </c>
      <c r="K153" s="147"/>
      <c r="L153" s="31"/>
      <c r="M153" s="152"/>
      <c r="N153" s="153" t="s">
        <v>45</v>
      </c>
      <c r="P153" s="154">
        <f>O153*H153</f>
        <v>0</v>
      </c>
      <c r="Q153" s="154">
        <v>0.0018</v>
      </c>
      <c r="R153" s="154">
        <f>Q153*H153</f>
        <v>0.072432</v>
      </c>
      <c r="S153" s="154">
        <v>0</v>
      </c>
      <c r="T153" s="155">
        <f>S153*H153</f>
        <v>0</v>
      </c>
      <c r="AR153" s="156" t="s">
        <v>98</v>
      </c>
      <c r="AT153" s="156" t="s">
        <v>139</v>
      </c>
      <c r="AU153" s="156" t="s">
        <v>83</v>
      </c>
      <c r="AY153" s="16" t="s">
        <v>137</v>
      </c>
      <c r="BE153" s="157">
        <f>IF(N153="základní",J153,0)</f>
        <v>0</v>
      </c>
      <c r="BF153" s="157">
        <f>IF(N153="snížená",J153,0)</f>
        <v>0</v>
      </c>
      <c r="BG153" s="157">
        <f>IF(N153="zákl. přenesená",J153,0)</f>
        <v>0</v>
      </c>
      <c r="BH153" s="157">
        <f>IF(N153="sníž. přenesená",J153,0)</f>
        <v>0</v>
      </c>
      <c r="BI153" s="157">
        <f>IF(N153="nulová",J153,0)</f>
        <v>0</v>
      </c>
      <c r="BJ153" s="16" t="s">
        <v>81</v>
      </c>
      <c r="BK153" s="157">
        <f>ROUND(I153*H153,2)</f>
        <v>0</v>
      </c>
      <c r="BL153" s="16" t="s">
        <v>98</v>
      </c>
      <c r="BM153" s="156" t="s">
        <v>174</v>
      </c>
    </row>
    <row r="154" spans="2:51" s="12" customFormat="1" ht="12">
      <c r="B154" s="161"/>
      <c r="D154" s="158" t="s">
        <v>147</v>
      </c>
      <c r="E154" s="162" t="s">
        <v>3</v>
      </c>
      <c r="F154" s="163" t="s">
        <v>1156</v>
      </c>
      <c r="H154" s="164">
        <v>40.24</v>
      </c>
      <c r="I154" s="165"/>
      <c r="L154" s="161"/>
      <c r="M154" s="166"/>
      <c r="T154" s="167"/>
      <c r="AT154" s="162" t="s">
        <v>147</v>
      </c>
      <c r="AU154" s="162" t="s">
        <v>83</v>
      </c>
      <c r="AV154" s="12" t="s">
        <v>83</v>
      </c>
      <c r="AW154" s="12" t="s">
        <v>36</v>
      </c>
      <c r="AX154" s="12" t="s">
        <v>81</v>
      </c>
      <c r="AY154" s="162" t="s">
        <v>137</v>
      </c>
    </row>
    <row r="155" spans="2:65" s="1" customFormat="1" ht="24" customHeight="1">
      <c r="B155" s="144"/>
      <c r="C155" s="145">
        <v>19</v>
      </c>
      <c r="D155" s="145" t="s">
        <v>139</v>
      </c>
      <c r="E155" s="146" t="s">
        <v>178</v>
      </c>
      <c r="F155" s="147" t="s">
        <v>179</v>
      </c>
      <c r="G155" s="148" t="s">
        <v>180</v>
      </c>
      <c r="H155" s="149">
        <v>450</v>
      </c>
      <c r="I155" s="150"/>
      <c r="J155" s="151">
        <f>ROUND(I155*H155,2)</f>
        <v>0</v>
      </c>
      <c r="K155" s="147" t="s">
        <v>143</v>
      </c>
      <c r="L155" s="31"/>
      <c r="M155" s="152" t="s">
        <v>3</v>
      </c>
      <c r="N155" s="153" t="s">
        <v>45</v>
      </c>
      <c r="P155" s="154">
        <f>O155*H155</f>
        <v>0</v>
      </c>
      <c r="Q155" s="154">
        <v>0.0007</v>
      </c>
      <c r="R155" s="154">
        <f>Q155*H155</f>
        <v>0.315</v>
      </c>
      <c r="S155" s="154">
        <v>0</v>
      </c>
      <c r="T155" s="155">
        <f>S155*H155</f>
        <v>0</v>
      </c>
      <c r="AR155" s="156" t="s">
        <v>98</v>
      </c>
      <c r="AT155" s="156" t="s">
        <v>139</v>
      </c>
      <c r="AU155" s="156" t="s">
        <v>83</v>
      </c>
      <c r="AY155" s="16" t="s">
        <v>137</v>
      </c>
      <c r="BE155" s="157">
        <f>IF(N155="základní",J155,0)</f>
        <v>0</v>
      </c>
      <c r="BF155" s="157">
        <f>IF(N155="snížená",J155,0)</f>
        <v>0</v>
      </c>
      <c r="BG155" s="157">
        <f>IF(N155="zákl. přenesená",J155,0)</f>
        <v>0</v>
      </c>
      <c r="BH155" s="157">
        <f>IF(N155="sníž. přenesená",J155,0)</f>
        <v>0</v>
      </c>
      <c r="BI155" s="157">
        <f>IF(N155="nulová",J155,0)</f>
        <v>0</v>
      </c>
      <c r="BJ155" s="16" t="s">
        <v>81</v>
      </c>
      <c r="BK155" s="157">
        <f>ROUND(I155*H155,2)</f>
        <v>0</v>
      </c>
      <c r="BL155" s="16" t="s">
        <v>98</v>
      </c>
      <c r="BM155" s="156" t="s">
        <v>181</v>
      </c>
    </row>
    <row r="156" spans="2:47" s="1" customFormat="1" ht="87.75">
      <c r="B156" s="31"/>
      <c r="D156" s="158" t="s">
        <v>145</v>
      </c>
      <c r="F156" s="159" t="s">
        <v>182</v>
      </c>
      <c r="I156" s="92"/>
      <c r="L156" s="31"/>
      <c r="M156" s="160"/>
      <c r="T156" s="52"/>
      <c r="AT156" s="16" t="s">
        <v>145</v>
      </c>
      <c r="AU156" s="16" t="s">
        <v>83</v>
      </c>
    </row>
    <row r="157" spans="2:51" s="12" customFormat="1" ht="12">
      <c r="B157" s="161"/>
      <c r="D157" s="158" t="s">
        <v>147</v>
      </c>
      <c r="E157" s="162" t="s">
        <v>3</v>
      </c>
      <c r="F157" s="163" t="s">
        <v>528</v>
      </c>
      <c r="H157" s="164">
        <v>450</v>
      </c>
      <c r="I157" s="165"/>
      <c r="L157" s="161"/>
      <c r="M157" s="166"/>
      <c r="T157" s="167"/>
      <c r="AT157" s="162" t="s">
        <v>147</v>
      </c>
      <c r="AU157" s="162" t="s">
        <v>83</v>
      </c>
      <c r="AV157" s="12" t="s">
        <v>83</v>
      </c>
      <c r="AW157" s="12" t="s">
        <v>36</v>
      </c>
      <c r="AX157" s="12" t="s">
        <v>81</v>
      </c>
      <c r="AY157" s="162" t="s">
        <v>137</v>
      </c>
    </row>
    <row r="158" spans="2:65" s="1" customFormat="1" ht="36" customHeight="1">
      <c r="B158" s="144"/>
      <c r="C158" s="145">
        <v>20</v>
      </c>
      <c r="D158" s="145" t="s">
        <v>139</v>
      </c>
      <c r="E158" s="146" t="s">
        <v>185</v>
      </c>
      <c r="F158" s="147" t="s">
        <v>186</v>
      </c>
      <c r="G158" s="148" t="s">
        <v>180</v>
      </c>
      <c r="H158" s="149">
        <v>450</v>
      </c>
      <c r="I158" s="150"/>
      <c r="J158" s="151">
        <f>ROUND(I158*H158,2)</f>
        <v>0</v>
      </c>
      <c r="K158" s="147" t="s">
        <v>143</v>
      </c>
      <c r="L158" s="31"/>
      <c r="M158" s="152" t="s">
        <v>3</v>
      </c>
      <c r="N158" s="153" t="s">
        <v>45</v>
      </c>
      <c r="P158" s="154">
        <f>O158*H158</f>
        <v>0</v>
      </c>
      <c r="Q158" s="154">
        <v>0</v>
      </c>
      <c r="R158" s="154">
        <f>Q158*H158</f>
        <v>0</v>
      </c>
      <c r="S158" s="154">
        <v>0</v>
      </c>
      <c r="T158" s="155">
        <f>S158*H158</f>
        <v>0</v>
      </c>
      <c r="AR158" s="156" t="s">
        <v>98</v>
      </c>
      <c r="AT158" s="156" t="s">
        <v>139</v>
      </c>
      <c r="AU158" s="156" t="s">
        <v>83</v>
      </c>
      <c r="AY158" s="16" t="s">
        <v>137</v>
      </c>
      <c r="BE158" s="157">
        <f>IF(N158="základní",J158,0)</f>
        <v>0</v>
      </c>
      <c r="BF158" s="157">
        <f>IF(N158="snížená",J158,0)</f>
        <v>0</v>
      </c>
      <c r="BG158" s="157">
        <f>IF(N158="zákl. přenesená",J158,0)</f>
        <v>0</v>
      </c>
      <c r="BH158" s="157">
        <f>IF(N158="sníž. přenesená",J158,0)</f>
        <v>0</v>
      </c>
      <c r="BI158" s="157">
        <f>IF(N158="nulová",J158,0)</f>
        <v>0</v>
      </c>
      <c r="BJ158" s="16" t="s">
        <v>81</v>
      </c>
      <c r="BK158" s="157">
        <f>ROUND(I158*H158,2)</f>
        <v>0</v>
      </c>
      <c r="BL158" s="16" t="s">
        <v>98</v>
      </c>
      <c r="BM158" s="156" t="s">
        <v>187</v>
      </c>
    </row>
    <row r="159" spans="2:51" s="12" customFormat="1" ht="12">
      <c r="B159" s="161"/>
      <c r="D159" s="158" t="s">
        <v>147</v>
      </c>
      <c r="E159" s="162" t="s">
        <v>3</v>
      </c>
      <c r="F159" s="163" t="s">
        <v>528</v>
      </c>
      <c r="H159" s="164">
        <v>450</v>
      </c>
      <c r="I159" s="165"/>
      <c r="L159" s="161"/>
      <c r="M159" s="166"/>
      <c r="T159" s="167"/>
      <c r="AT159" s="162" t="s">
        <v>147</v>
      </c>
      <c r="AU159" s="162" t="s">
        <v>83</v>
      </c>
      <c r="AV159" s="12" t="s">
        <v>83</v>
      </c>
      <c r="AW159" s="12" t="s">
        <v>36</v>
      </c>
      <c r="AX159" s="12" t="s">
        <v>81</v>
      </c>
      <c r="AY159" s="162" t="s">
        <v>137</v>
      </c>
    </row>
    <row r="160" spans="2:65" s="1" customFormat="1" ht="24" customHeight="1">
      <c r="B160" s="144"/>
      <c r="C160" s="145">
        <v>21</v>
      </c>
      <c r="D160" s="145" t="s">
        <v>139</v>
      </c>
      <c r="E160" s="146" t="s">
        <v>189</v>
      </c>
      <c r="F160" s="147" t="s">
        <v>190</v>
      </c>
      <c r="G160" s="148" t="s">
        <v>142</v>
      </c>
      <c r="H160" s="149">
        <v>300</v>
      </c>
      <c r="I160" s="150"/>
      <c r="J160" s="151">
        <f>ROUND(I160*H160,2)</f>
        <v>0</v>
      </c>
      <c r="K160" s="147" t="s">
        <v>143</v>
      </c>
      <c r="L160" s="31"/>
      <c r="M160" s="152" t="s">
        <v>3</v>
      </c>
      <c r="N160" s="153" t="s">
        <v>45</v>
      </c>
      <c r="P160" s="154">
        <f>O160*H160</f>
        <v>0</v>
      </c>
      <c r="Q160" s="154">
        <v>0.00046</v>
      </c>
      <c r="R160" s="154">
        <f>Q160*H160</f>
        <v>0.138</v>
      </c>
      <c r="S160" s="154">
        <v>0</v>
      </c>
      <c r="T160" s="155">
        <f>S160*H160</f>
        <v>0</v>
      </c>
      <c r="AR160" s="156" t="s">
        <v>98</v>
      </c>
      <c r="AT160" s="156" t="s">
        <v>139</v>
      </c>
      <c r="AU160" s="156" t="s">
        <v>83</v>
      </c>
      <c r="AY160" s="16" t="s">
        <v>137</v>
      </c>
      <c r="BE160" s="157">
        <f>IF(N160="základní",J160,0)</f>
        <v>0</v>
      </c>
      <c r="BF160" s="157">
        <f>IF(N160="snížená",J160,0)</f>
        <v>0</v>
      </c>
      <c r="BG160" s="157">
        <f>IF(N160="zákl. přenesená",J160,0)</f>
        <v>0</v>
      </c>
      <c r="BH160" s="157">
        <f>IF(N160="sníž. přenesená",J160,0)</f>
        <v>0</v>
      </c>
      <c r="BI160" s="157">
        <f>IF(N160="nulová",J160,0)</f>
        <v>0</v>
      </c>
      <c r="BJ160" s="16" t="s">
        <v>81</v>
      </c>
      <c r="BK160" s="157">
        <f>ROUND(I160*H160,2)</f>
        <v>0</v>
      </c>
      <c r="BL160" s="16" t="s">
        <v>98</v>
      </c>
      <c r="BM160" s="156" t="s">
        <v>191</v>
      </c>
    </row>
    <row r="161" spans="2:47" s="1" customFormat="1" ht="58.5">
      <c r="B161" s="31"/>
      <c r="D161" s="158" t="s">
        <v>145</v>
      </c>
      <c r="F161" s="159" t="s">
        <v>192</v>
      </c>
      <c r="I161" s="92"/>
      <c r="L161" s="31"/>
      <c r="M161" s="160"/>
      <c r="T161" s="52"/>
      <c r="AT161" s="16" t="s">
        <v>145</v>
      </c>
      <c r="AU161" s="16" t="s">
        <v>83</v>
      </c>
    </row>
    <row r="162" spans="2:51" s="12" customFormat="1" ht="12">
      <c r="B162" s="161"/>
      <c r="D162" s="158" t="s">
        <v>147</v>
      </c>
      <c r="E162" s="162" t="s">
        <v>3</v>
      </c>
      <c r="F162" s="163" t="s">
        <v>529</v>
      </c>
      <c r="H162" s="164">
        <v>300</v>
      </c>
      <c r="I162" s="165"/>
      <c r="L162" s="161"/>
      <c r="M162" s="166"/>
      <c r="T162" s="167"/>
      <c r="AT162" s="162" t="s">
        <v>147</v>
      </c>
      <c r="AU162" s="162" t="s">
        <v>83</v>
      </c>
      <c r="AV162" s="12" t="s">
        <v>83</v>
      </c>
      <c r="AW162" s="12" t="s">
        <v>36</v>
      </c>
      <c r="AX162" s="12" t="s">
        <v>81</v>
      </c>
      <c r="AY162" s="162" t="s">
        <v>137</v>
      </c>
    </row>
    <row r="163" spans="2:65" s="1" customFormat="1" ht="36" customHeight="1">
      <c r="B163" s="144"/>
      <c r="C163" s="145">
        <v>22</v>
      </c>
      <c r="D163" s="145" t="s">
        <v>139</v>
      </c>
      <c r="E163" s="146" t="s">
        <v>194</v>
      </c>
      <c r="F163" s="147" t="s">
        <v>195</v>
      </c>
      <c r="G163" s="148" t="s">
        <v>142</v>
      </c>
      <c r="H163" s="149">
        <v>300</v>
      </c>
      <c r="I163" s="150"/>
      <c r="J163" s="151">
        <f>ROUND(I163*H163,2)</f>
        <v>0</v>
      </c>
      <c r="K163" s="147" t="s">
        <v>143</v>
      </c>
      <c r="L163" s="31"/>
      <c r="M163" s="152" t="s">
        <v>3</v>
      </c>
      <c r="N163" s="153" t="s">
        <v>45</v>
      </c>
      <c r="P163" s="154">
        <f>O163*H163</f>
        <v>0</v>
      </c>
      <c r="Q163" s="154">
        <v>0</v>
      </c>
      <c r="R163" s="154">
        <f>Q163*H163</f>
        <v>0</v>
      </c>
      <c r="S163" s="154">
        <v>0</v>
      </c>
      <c r="T163" s="155">
        <f>S163*H163</f>
        <v>0</v>
      </c>
      <c r="AR163" s="156" t="s">
        <v>98</v>
      </c>
      <c r="AT163" s="156" t="s">
        <v>139</v>
      </c>
      <c r="AU163" s="156" t="s">
        <v>83</v>
      </c>
      <c r="AY163" s="16" t="s">
        <v>137</v>
      </c>
      <c r="BE163" s="157">
        <f>IF(N163="základní",J163,0)</f>
        <v>0</v>
      </c>
      <c r="BF163" s="157">
        <f>IF(N163="snížená",J163,0)</f>
        <v>0</v>
      </c>
      <c r="BG163" s="157">
        <f>IF(N163="zákl. přenesená",J163,0)</f>
        <v>0</v>
      </c>
      <c r="BH163" s="157">
        <f>IF(N163="sníž. přenesená",J163,0)</f>
        <v>0</v>
      </c>
      <c r="BI163" s="157">
        <f>IF(N163="nulová",J163,0)</f>
        <v>0</v>
      </c>
      <c r="BJ163" s="16" t="s">
        <v>81</v>
      </c>
      <c r="BK163" s="157">
        <f>ROUND(I163*H163,2)</f>
        <v>0</v>
      </c>
      <c r="BL163" s="16" t="s">
        <v>98</v>
      </c>
      <c r="BM163" s="156" t="s">
        <v>196</v>
      </c>
    </row>
    <row r="164" spans="2:51" s="12" customFormat="1" ht="12">
      <c r="B164" s="161"/>
      <c r="D164" s="158" t="s">
        <v>147</v>
      </c>
      <c r="E164" s="162" t="s">
        <v>3</v>
      </c>
      <c r="F164" s="163" t="s">
        <v>529</v>
      </c>
      <c r="H164" s="164">
        <v>300</v>
      </c>
      <c r="I164" s="165"/>
      <c r="L164" s="161"/>
      <c r="M164" s="166"/>
      <c r="T164" s="167"/>
      <c r="AT164" s="162" t="s">
        <v>147</v>
      </c>
      <c r="AU164" s="162" t="s">
        <v>83</v>
      </c>
      <c r="AV164" s="12" t="s">
        <v>83</v>
      </c>
      <c r="AW164" s="12" t="s">
        <v>36</v>
      </c>
      <c r="AX164" s="12" t="s">
        <v>81</v>
      </c>
      <c r="AY164" s="162" t="s">
        <v>137</v>
      </c>
    </row>
    <row r="165" spans="2:65" s="1" customFormat="1" ht="36" customHeight="1">
      <c r="B165" s="144"/>
      <c r="C165" s="145">
        <v>23</v>
      </c>
      <c r="D165" s="145" t="s">
        <v>139</v>
      </c>
      <c r="E165" s="146" t="s">
        <v>445</v>
      </c>
      <c r="F165" s="147" t="s">
        <v>446</v>
      </c>
      <c r="G165" s="148" t="s">
        <v>180</v>
      </c>
      <c r="H165" s="149">
        <v>19.2</v>
      </c>
      <c r="I165" s="150"/>
      <c r="J165" s="151">
        <f>ROUND(I165*H165,2)</f>
        <v>0</v>
      </c>
      <c r="K165" s="147" t="s">
        <v>143</v>
      </c>
      <c r="L165" s="31"/>
      <c r="M165" s="152" t="s">
        <v>3</v>
      </c>
      <c r="N165" s="153" t="s">
        <v>45</v>
      </c>
      <c r="P165" s="154">
        <f>O165*H165</f>
        <v>0</v>
      </c>
      <c r="Q165" s="154">
        <v>0.00058</v>
      </c>
      <c r="R165" s="154">
        <f>Q165*H165</f>
        <v>0.011136</v>
      </c>
      <c r="S165" s="154">
        <v>0</v>
      </c>
      <c r="T165" s="155">
        <f>S165*H165</f>
        <v>0</v>
      </c>
      <c r="AR165" s="156" t="s">
        <v>98</v>
      </c>
      <c r="AT165" s="156" t="s">
        <v>139</v>
      </c>
      <c r="AU165" s="156" t="s">
        <v>83</v>
      </c>
      <c r="AY165" s="16" t="s">
        <v>137</v>
      </c>
      <c r="BE165" s="157">
        <f>IF(N165="základní",J165,0)</f>
        <v>0</v>
      </c>
      <c r="BF165" s="157">
        <f>IF(N165="snížená",J165,0)</f>
        <v>0</v>
      </c>
      <c r="BG165" s="157">
        <f>IF(N165="zákl. přenesená",J165,0)</f>
        <v>0</v>
      </c>
      <c r="BH165" s="157">
        <f>IF(N165="sníž. přenesená",J165,0)</f>
        <v>0</v>
      </c>
      <c r="BI165" s="157">
        <f>IF(N165="nulová",J165,0)</f>
        <v>0</v>
      </c>
      <c r="BJ165" s="16" t="s">
        <v>81</v>
      </c>
      <c r="BK165" s="157">
        <f>ROUND(I165*H165,2)</f>
        <v>0</v>
      </c>
      <c r="BL165" s="16" t="s">
        <v>98</v>
      </c>
      <c r="BM165" s="156" t="s">
        <v>530</v>
      </c>
    </row>
    <row r="166" spans="2:47" s="1" customFormat="1" ht="39">
      <c r="B166" s="31"/>
      <c r="D166" s="158" t="s">
        <v>145</v>
      </c>
      <c r="F166" s="159" t="s">
        <v>448</v>
      </c>
      <c r="I166" s="92"/>
      <c r="L166" s="31"/>
      <c r="M166" s="160"/>
      <c r="T166" s="52"/>
      <c r="AT166" s="16" t="s">
        <v>145</v>
      </c>
      <c r="AU166" s="16" t="s">
        <v>83</v>
      </c>
    </row>
    <row r="167" spans="2:51" s="12" customFormat="1" ht="12">
      <c r="B167" s="161"/>
      <c r="D167" s="158" t="s">
        <v>147</v>
      </c>
      <c r="E167" s="162" t="s">
        <v>3</v>
      </c>
      <c r="F167" s="163" t="s">
        <v>531</v>
      </c>
      <c r="H167" s="164">
        <v>19.2</v>
      </c>
      <c r="I167" s="165"/>
      <c r="L167" s="161"/>
      <c r="M167" s="166"/>
      <c r="T167" s="167"/>
      <c r="AT167" s="162" t="s">
        <v>147</v>
      </c>
      <c r="AU167" s="162" t="s">
        <v>83</v>
      </c>
      <c r="AV167" s="12" t="s">
        <v>83</v>
      </c>
      <c r="AW167" s="12" t="s">
        <v>36</v>
      </c>
      <c r="AX167" s="12" t="s">
        <v>81</v>
      </c>
      <c r="AY167" s="162" t="s">
        <v>137</v>
      </c>
    </row>
    <row r="168" spans="2:65" s="1" customFormat="1" ht="36" customHeight="1">
      <c r="B168" s="144"/>
      <c r="C168" s="145">
        <v>24</v>
      </c>
      <c r="D168" s="145" t="s">
        <v>139</v>
      </c>
      <c r="E168" s="146" t="s">
        <v>450</v>
      </c>
      <c r="F168" s="147" t="s">
        <v>451</v>
      </c>
      <c r="G168" s="148" t="s">
        <v>180</v>
      </c>
      <c r="H168" s="149">
        <v>19.2</v>
      </c>
      <c r="I168" s="150"/>
      <c r="J168" s="151">
        <f>ROUND(I168*H168,2)</f>
        <v>0</v>
      </c>
      <c r="K168" s="147" t="s">
        <v>143</v>
      </c>
      <c r="L168" s="31"/>
      <c r="M168" s="152" t="s">
        <v>3</v>
      </c>
      <c r="N168" s="153" t="s">
        <v>45</v>
      </c>
      <c r="P168" s="154">
        <f>O168*H168</f>
        <v>0</v>
      </c>
      <c r="Q168" s="154">
        <v>0</v>
      </c>
      <c r="R168" s="154">
        <f>Q168*H168</f>
        <v>0</v>
      </c>
      <c r="S168" s="154">
        <v>0</v>
      </c>
      <c r="T168" s="155">
        <f>S168*H168</f>
        <v>0</v>
      </c>
      <c r="AR168" s="156" t="s">
        <v>98</v>
      </c>
      <c r="AT168" s="156" t="s">
        <v>139</v>
      </c>
      <c r="AU168" s="156" t="s">
        <v>83</v>
      </c>
      <c r="AY168" s="16" t="s">
        <v>137</v>
      </c>
      <c r="BE168" s="157">
        <f>IF(N168="základní",J168,0)</f>
        <v>0</v>
      </c>
      <c r="BF168" s="157">
        <f>IF(N168="snížená",J168,0)</f>
        <v>0</v>
      </c>
      <c r="BG168" s="157">
        <f>IF(N168="zákl. přenesená",J168,0)</f>
        <v>0</v>
      </c>
      <c r="BH168" s="157">
        <f>IF(N168="sníž. přenesená",J168,0)</f>
        <v>0</v>
      </c>
      <c r="BI168" s="157">
        <f>IF(N168="nulová",J168,0)</f>
        <v>0</v>
      </c>
      <c r="BJ168" s="16" t="s">
        <v>81</v>
      </c>
      <c r="BK168" s="157">
        <f>ROUND(I168*H168,2)</f>
        <v>0</v>
      </c>
      <c r="BL168" s="16" t="s">
        <v>98</v>
      </c>
      <c r="BM168" s="156" t="s">
        <v>532</v>
      </c>
    </row>
    <row r="169" spans="2:65" s="1" customFormat="1" ht="48" customHeight="1">
      <c r="B169" s="144"/>
      <c r="C169" s="145">
        <v>25</v>
      </c>
      <c r="D169" s="145" t="s">
        <v>139</v>
      </c>
      <c r="E169" s="146" t="s">
        <v>453</v>
      </c>
      <c r="F169" s="147" t="s">
        <v>454</v>
      </c>
      <c r="G169" s="148" t="s">
        <v>142</v>
      </c>
      <c r="H169" s="149">
        <v>4.8</v>
      </c>
      <c r="I169" s="150"/>
      <c r="J169" s="151">
        <f>ROUND(I169*H169,2)</f>
        <v>0</v>
      </c>
      <c r="K169" s="147" t="s">
        <v>143</v>
      </c>
      <c r="L169" s="31"/>
      <c r="M169" s="152" t="s">
        <v>3</v>
      </c>
      <c r="N169" s="153" t="s">
        <v>45</v>
      </c>
      <c r="P169" s="154">
        <f>O169*H169</f>
        <v>0</v>
      </c>
      <c r="Q169" s="154">
        <v>0</v>
      </c>
      <c r="R169" s="154">
        <f>Q169*H169</f>
        <v>0</v>
      </c>
      <c r="S169" s="154">
        <v>0</v>
      </c>
      <c r="T169" s="155">
        <f>S169*H169</f>
        <v>0</v>
      </c>
      <c r="AR169" s="156" t="s">
        <v>98</v>
      </c>
      <c r="AT169" s="156" t="s">
        <v>139</v>
      </c>
      <c r="AU169" s="156" t="s">
        <v>83</v>
      </c>
      <c r="AY169" s="16" t="s">
        <v>137</v>
      </c>
      <c r="BE169" s="157">
        <f>IF(N169="základní",J169,0)</f>
        <v>0</v>
      </c>
      <c r="BF169" s="157">
        <f>IF(N169="snížená",J169,0)</f>
        <v>0</v>
      </c>
      <c r="BG169" s="157">
        <f>IF(N169="zákl. přenesená",J169,0)</f>
        <v>0</v>
      </c>
      <c r="BH169" s="157">
        <f>IF(N169="sníž. přenesená",J169,0)</f>
        <v>0</v>
      </c>
      <c r="BI169" s="157">
        <f>IF(N169="nulová",J169,0)</f>
        <v>0</v>
      </c>
      <c r="BJ169" s="16" t="s">
        <v>81</v>
      </c>
      <c r="BK169" s="157">
        <f>ROUND(I169*H169,2)</f>
        <v>0</v>
      </c>
      <c r="BL169" s="16" t="s">
        <v>98</v>
      </c>
      <c r="BM169" s="156" t="s">
        <v>533</v>
      </c>
    </row>
    <row r="170" spans="2:47" s="1" customFormat="1" ht="107.25">
      <c r="B170" s="31"/>
      <c r="D170" s="158" t="s">
        <v>145</v>
      </c>
      <c r="F170" s="159" t="s">
        <v>456</v>
      </c>
      <c r="I170" s="92"/>
      <c r="L170" s="31"/>
      <c r="M170" s="160"/>
      <c r="T170" s="52"/>
      <c r="AT170" s="16" t="s">
        <v>145</v>
      </c>
      <c r="AU170" s="16" t="s">
        <v>83</v>
      </c>
    </row>
    <row r="171" spans="2:51" s="12" customFormat="1" ht="12">
      <c r="B171" s="161"/>
      <c r="D171" s="158" t="s">
        <v>147</v>
      </c>
      <c r="E171" s="162" t="s">
        <v>3</v>
      </c>
      <c r="F171" s="163" t="s">
        <v>509</v>
      </c>
      <c r="H171" s="164">
        <v>4.8</v>
      </c>
      <c r="I171" s="165"/>
      <c r="L171" s="161"/>
      <c r="M171" s="166"/>
      <c r="T171" s="167"/>
      <c r="AT171" s="162" t="s">
        <v>147</v>
      </c>
      <c r="AU171" s="162" t="s">
        <v>83</v>
      </c>
      <c r="AV171" s="12" t="s">
        <v>83</v>
      </c>
      <c r="AW171" s="12" t="s">
        <v>36</v>
      </c>
      <c r="AX171" s="12" t="s">
        <v>81</v>
      </c>
      <c r="AY171" s="162" t="s">
        <v>137</v>
      </c>
    </row>
    <row r="172" spans="2:65" s="1" customFormat="1" ht="48" customHeight="1">
      <c r="B172" s="144"/>
      <c r="C172" s="145">
        <v>26</v>
      </c>
      <c r="D172" s="145" t="s">
        <v>139</v>
      </c>
      <c r="E172" s="146" t="s">
        <v>198</v>
      </c>
      <c r="F172" s="147" t="s">
        <v>199</v>
      </c>
      <c r="G172" s="148" t="s">
        <v>142</v>
      </c>
      <c r="H172" s="149">
        <v>44.87</v>
      </c>
      <c r="I172" s="150"/>
      <c r="J172" s="151">
        <f>ROUND(I172*H172,2)</f>
        <v>0</v>
      </c>
      <c r="K172" s="147" t="s">
        <v>143</v>
      </c>
      <c r="L172" s="31"/>
      <c r="M172" s="152" t="s">
        <v>3</v>
      </c>
      <c r="N172" s="153" t="s">
        <v>45</v>
      </c>
      <c r="P172" s="154">
        <f>O172*H172</f>
        <v>0</v>
      </c>
      <c r="Q172" s="154">
        <v>0</v>
      </c>
      <c r="R172" s="154">
        <f>Q172*H172</f>
        <v>0</v>
      </c>
      <c r="S172" s="154">
        <v>0</v>
      </c>
      <c r="T172" s="155">
        <f>S172*H172</f>
        <v>0</v>
      </c>
      <c r="AR172" s="156" t="s">
        <v>98</v>
      </c>
      <c r="AT172" s="156" t="s">
        <v>139</v>
      </c>
      <c r="AU172" s="156" t="s">
        <v>83</v>
      </c>
      <c r="AY172" s="16" t="s">
        <v>137</v>
      </c>
      <c r="BE172" s="157">
        <f>IF(N172="základní",J172,0)</f>
        <v>0</v>
      </c>
      <c r="BF172" s="157">
        <f>IF(N172="snížená",J172,0)</f>
        <v>0</v>
      </c>
      <c r="BG172" s="157">
        <f>IF(N172="zákl. přenesená",J172,0)</f>
        <v>0</v>
      </c>
      <c r="BH172" s="157">
        <f>IF(N172="sníž. přenesená",J172,0)</f>
        <v>0</v>
      </c>
      <c r="BI172" s="157">
        <f>IF(N172="nulová",J172,0)</f>
        <v>0</v>
      </c>
      <c r="BJ172" s="16" t="s">
        <v>81</v>
      </c>
      <c r="BK172" s="157">
        <f>ROUND(I172*H172,2)</f>
        <v>0</v>
      </c>
      <c r="BL172" s="16" t="s">
        <v>98</v>
      </c>
      <c r="BM172" s="156" t="s">
        <v>200</v>
      </c>
    </row>
    <row r="173" spans="2:47" s="1" customFormat="1" ht="224.25">
      <c r="B173" s="31"/>
      <c r="D173" s="158" t="s">
        <v>145</v>
      </c>
      <c r="F173" s="159" t="s">
        <v>201</v>
      </c>
      <c r="I173" s="92"/>
      <c r="L173" s="31"/>
      <c r="M173" s="160"/>
      <c r="T173" s="52"/>
      <c r="AT173" s="16" t="s">
        <v>145</v>
      </c>
      <c r="AU173" s="16" t="s">
        <v>83</v>
      </c>
    </row>
    <row r="174" spans="2:51" s="12" customFormat="1" ht="12">
      <c r="B174" s="161"/>
      <c r="D174" s="158" t="s">
        <v>147</v>
      </c>
      <c r="E174" s="162" t="s">
        <v>3</v>
      </c>
      <c r="F174" s="163" t="s">
        <v>534</v>
      </c>
      <c r="H174" s="164">
        <v>304.8</v>
      </c>
      <c r="I174" s="165"/>
      <c r="L174" s="161"/>
      <c r="M174" s="166"/>
      <c r="T174" s="167"/>
      <c r="AT174" s="162" t="s">
        <v>147</v>
      </c>
      <c r="AU174" s="162" t="s">
        <v>83</v>
      </c>
      <c r="AV174" s="12" t="s">
        <v>83</v>
      </c>
      <c r="AW174" s="12" t="s">
        <v>36</v>
      </c>
      <c r="AX174" s="12" t="s">
        <v>74</v>
      </c>
      <c r="AY174" s="162" t="s">
        <v>137</v>
      </c>
    </row>
    <row r="175" spans="2:51" s="12" customFormat="1" ht="12">
      <c r="B175" s="161"/>
      <c r="D175" s="158" t="s">
        <v>147</v>
      </c>
      <c r="E175" s="162" t="s">
        <v>3</v>
      </c>
      <c r="F175" s="163" t="s">
        <v>535</v>
      </c>
      <c r="H175" s="164">
        <v>-261.12</v>
      </c>
      <c r="I175" s="165"/>
      <c r="L175" s="161"/>
      <c r="M175" s="166"/>
      <c r="T175" s="167"/>
      <c r="AT175" s="162" t="s">
        <v>147</v>
      </c>
      <c r="AU175" s="162" t="s">
        <v>83</v>
      </c>
      <c r="AV175" s="12" t="s">
        <v>83</v>
      </c>
      <c r="AW175" s="12" t="s">
        <v>36</v>
      </c>
      <c r="AX175" s="12" t="s">
        <v>74</v>
      </c>
      <c r="AY175" s="162" t="s">
        <v>137</v>
      </c>
    </row>
    <row r="176" spans="2:51" s="12" customFormat="1" ht="12">
      <c r="B176" s="161"/>
      <c r="D176" s="158" t="s">
        <v>147</v>
      </c>
      <c r="E176" s="162" t="s">
        <v>3</v>
      </c>
      <c r="F176" s="163" t="s">
        <v>536</v>
      </c>
      <c r="H176" s="164">
        <v>1.19</v>
      </c>
      <c r="I176" s="165"/>
      <c r="L176" s="161"/>
      <c r="M176" s="166"/>
      <c r="T176" s="167"/>
      <c r="AT176" s="162" t="s">
        <v>147</v>
      </c>
      <c r="AU176" s="162" t="s">
        <v>83</v>
      </c>
      <c r="AV176" s="12" t="s">
        <v>83</v>
      </c>
      <c r="AW176" s="12" t="s">
        <v>36</v>
      </c>
      <c r="AX176" s="12" t="s">
        <v>74</v>
      </c>
      <c r="AY176" s="162" t="s">
        <v>137</v>
      </c>
    </row>
    <row r="177" spans="2:51" s="13" customFormat="1" ht="12">
      <c r="B177" s="168"/>
      <c r="D177" s="158" t="s">
        <v>147</v>
      </c>
      <c r="E177" s="169" t="s">
        <v>3</v>
      </c>
      <c r="F177" s="170" t="s">
        <v>205</v>
      </c>
      <c r="H177" s="171">
        <v>44.870000000000005</v>
      </c>
      <c r="I177" s="172"/>
      <c r="L177" s="168"/>
      <c r="M177" s="173"/>
      <c r="T177" s="174"/>
      <c r="AT177" s="169" t="s">
        <v>147</v>
      </c>
      <c r="AU177" s="169" t="s">
        <v>83</v>
      </c>
      <c r="AV177" s="13" t="s">
        <v>98</v>
      </c>
      <c r="AW177" s="13" t="s">
        <v>36</v>
      </c>
      <c r="AX177" s="13" t="s">
        <v>81</v>
      </c>
      <c r="AY177" s="169" t="s">
        <v>137</v>
      </c>
    </row>
    <row r="178" spans="2:65" s="1" customFormat="1" ht="36" customHeight="1">
      <c r="B178" s="144"/>
      <c r="C178" s="145">
        <v>27</v>
      </c>
      <c r="D178" s="145" t="s">
        <v>139</v>
      </c>
      <c r="E178" s="146" t="s">
        <v>207</v>
      </c>
      <c r="F178" s="147" t="s">
        <v>208</v>
      </c>
      <c r="G178" s="148" t="s">
        <v>142</v>
      </c>
      <c r="H178" s="149">
        <v>44.87</v>
      </c>
      <c r="I178" s="150"/>
      <c r="J178" s="151">
        <f>ROUND(I178*H178,2)</f>
        <v>0</v>
      </c>
      <c r="K178" s="147" t="s">
        <v>143</v>
      </c>
      <c r="L178" s="31"/>
      <c r="M178" s="152" t="s">
        <v>3</v>
      </c>
      <c r="N178" s="153" t="s">
        <v>45</v>
      </c>
      <c r="P178" s="154">
        <f>O178*H178</f>
        <v>0</v>
      </c>
      <c r="Q178" s="154">
        <v>0</v>
      </c>
      <c r="R178" s="154">
        <f>Q178*H178</f>
        <v>0</v>
      </c>
      <c r="S178" s="154">
        <v>0</v>
      </c>
      <c r="T178" s="155">
        <f>S178*H178</f>
        <v>0</v>
      </c>
      <c r="AR178" s="156" t="s">
        <v>98</v>
      </c>
      <c r="AT178" s="156" t="s">
        <v>139</v>
      </c>
      <c r="AU178" s="156" t="s">
        <v>83</v>
      </c>
      <c r="AY178" s="16" t="s">
        <v>137</v>
      </c>
      <c r="BE178" s="157">
        <f>IF(N178="základní",J178,0)</f>
        <v>0</v>
      </c>
      <c r="BF178" s="157">
        <f>IF(N178="snížená",J178,0)</f>
        <v>0</v>
      </c>
      <c r="BG178" s="157">
        <f>IF(N178="zákl. přenesená",J178,0)</f>
        <v>0</v>
      </c>
      <c r="BH178" s="157">
        <f>IF(N178="sníž. přenesená",J178,0)</f>
        <v>0</v>
      </c>
      <c r="BI178" s="157">
        <f>IF(N178="nulová",J178,0)</f>
        <v>0</v>
      </c>
      <c r="BJ178" s="16" t="s">
        <v>81</v>
      </c>
      <c r="BK178" s="157">
        <f>ROUND(I178*H178,2)</f>
        <v>0</v>
      </c>
      <c r="BL178" s="16" t="s">
        <v>98</v>
      </c>
      <c r="BM178" s="156" t="s">
        <v>209</v>
      </c>
    </row>
    <row r="179" spans="2:47" s="1" customFormat="1" ht="175.5">
      <c r="B179" s="31"/>
      <c r="D179" s="158" t="s">
        <v>145</v>
      </c>
      <c r="F179" s="159" t="s">
        <v>210</v>
      </c>
      <c r="I179" s="92"/>
      <c r="L179" s="31"/>
      <c r="M179" s="160"/>
      <c r="T179" s="52"/>
      <c r="AT179" s="16" t="s">
        <v>145</v>
      </c>
      <c r="AU179" s="16" t="s">
        <v>83</v>
      </c>
    </row>
    <row r="180" spans="2:51" s="12" customFormat="1" ht="12">
      <c r="B180" s="161"/>
      <c r="D180" s="158" t="s">
        <v>147</v>
      </c>
      <c r="E180" s="162" t="s">
        <v>3</v>
      </c>
      <c r="F180" s="163" t="s">
        <v>534</v>
      </c>
      <c r="H180" s="164">
        <v>304.8</v>
      </c>
      <c r="I180" s="165"/>
      <c r="L180" s="161"/>
      <c r="M180" s="166"/>
      <c r="T180" s="167"/>
      <c r="AT180" s="162" t="s">
        <v>147</v>
      </c>
      <c r="AU180" s="162" t="s">
        <v>83</v>
      </c>
      <c r="AV180" s="12" t="s">
        <v>83</v>
      </c>
      <c r="AW180" s="12" t="s">
        <v>36</v>
      </c>
      <c r="AX180" s="12" t="s">
        <v>74</v>
      </c>
      <c r="AY180" s="162" t="s">
        <v>137</v>
      </c>
    </row>
    <row r="181" spans="2:51" s="12" customFormat="1" ht="12">
      <c r="B181" s="161"/>
      <c r="D181" s="158" t="s">
        <v>147</v>
      </c>
      <c r="E181" s="162" t="s">
        <v>3</v>
      </c>
      <c r="F181" s="163" t="s">
        <v>535</v>
      </c>
      <c r="H181" s="164">
        <v>-261.12</v>
      </c>
      <c r="I181" s="165"/>
      <c r="L181" s="161"/>
      <c r="M181" s="166"/>
      <c r="T181" s="167"/>
      <c r="AT181" s="162" t="s">
        <v>147</v>
      </c>
      <c r="AU181" s="162" t="s">
        <v>83</v>
      </c>
      <c r="AV181" s="12" t="s">
        <v>83</v>
      </c>
      <c r="AW181" s="12" t="s">
        <v>36</v>
      </c>
      <c r="AX181" s="12" t="s">
        <v>74</v>
      </c>
      <c r="AY181" s="162" t="s">
        <v>137</v>
      </c>
    </row>
    <row r="182" spans="2:51" s="12" customFormat="1" ht="12">
      <c r="B182" s="161"/>
      <c r="D182" s="158" t="s">
        <v>147</v>
      </c>
      <c r="E182" s="162" t="s">
        <v>3</v>
      </c>
      <c r="F182" s="163" t="s">
        <v>536</v>
      </c>
      <c r="H182" s="164">
        <v>1.19</v>
      </c>
      <c r="I182" s="165"/>
      <c r="L182" s="161"/>
      <c r="M182" s="166"/>
      <c r="T182" s="167"/>
      <c r="AT182" s="162" t="s">
        <v>147</v>
      </c>
      <c r="AU182" s="162" t="s">
        <v>83</v>
      </c>
      <c r="AV182" s="12" t="s">
        <v>83</v>
      </c>
      <c r="AW182" s="12" t="s">
        <v>36</v>
      </c>
      <c r="AX182" s="12" t="s">
        <v>74</v>
      </c>
      <c r="AY182" s="162" t="s">
        <v>137</v>
      </c>
    </row>
    <row r="183" spans="2:51" s="13" customFormat="1" ht="12">
      <c r="B183" s="168"/>
      <c r="D183" s="158" t="s">
        <v>147</v>
      </c>
      <c r="E183" s="169" t="s">
        <v>3</v>
      </c>
      <c r="F183" s="170" t="s">
        <v>205</v>
      </c>
      <c r="H183" s="171">
        <v>44.870000000000005</v>
      </c>
      <c r="I183" s="172"/>
      <c r="L183" s="168"/>
      <c r="M183" s="173"/>
      <c r="T183" s="174"/>
      <c r="AT183" s="169" t="s">
        <v>147</v>
      </c>
      <c r="AU183" s="169" t="s">
        <v>83</v>
      </c>
      <c r="AV183" s="13" t="s">
        <v>98</v>
      </c>
      <c r="AW183" s="13" t="s">
        <v>36</v>
      </c>
      <c r="AX183" s="13" t="s">
        <v>81</v>
      </c>
      <c r="AY183" s="169" t="s">
        <v>137</v>
      </c>
    </row>
    <row r="184" spans="2:65" s="1" customFormat="1" ht="16.5" customHeight="1">
      <c r="B184" s="144"/>
      <c r="C184" s="145">
        <v>28</v>
      </c>
      <c r="D184" s="145" t="s">
        <v>139</v>
      </c>
      <c r="E184" s="146" t="s">
        <v>212</v>
      </c>
      <c r="F184" s="147" t="s">
        <v>213</v>
      </c>
      <c r="G184" s="148" t="s">
        <v>142</v>
      </c>
      <c r="H184" s="149">
        <v>44.87</v>
      </c>
      <c r="I184" s="150"/>
      <c r="J184" s="151">
        <f>ROUND(I184*H184,2)</f>
        <v>0</v>
      </c>
      <c r="K184" s="147" t="s">
        <v>143</v>
      </c>
      <c r="L184" s="31"/>
      <c r="M184" s="152" t="s">
        <v>3</v>
      </c>
      <c r="N184" s="153" t="s">
        <v>45</v>
      </c>
      <c r="P184" s="154">
        <f>O184*H184</f>
        <v>0</v>
      </c>
      <c r="Q184" s="154">
        <v>0</v>
      </c>
      <c r="R184" s="154">
        <f>Q184*H184</f>
        <v>0</v>
      </c>
      <c r="S184" s="154">
        <v>0</v>
      </c>
      <c r="T184" s="155">
        <f>S184*H184</f>
        <v>0</v>
      </c>
      <c r="AR184" s="156" t="s">
        <v>98</v>
      </c>
      <c r="AT184" s="156" t="s">
        <v>139</v>
      </c>
      <c r="AU184" s="156" t="s">
        <v>83</v>
      </c>
      <c r="AY184" s="16" t="s">
        <v>137</v>
      </c>
      <c r="BE184" s="157">
        <f>IF(N184="základní",J184,0)</f>
        <v>0</v>
      </c>
      <c r="BF184" s="157">
        <f>IF(N184="snížená",J184,0)</f>
        <v>0</v>
      </c>
      <c r="BG184" s="157">
        <f>IF(N184="zákl. přenesená",J184,0)</f>
        <v>0</v>
      </c>
      <c r="BH184" s="157">
        <f>IF(N184="sníž. přenesená",J184,0)</f>
        <v>0</v>
      </c>
      <c r="BI184" s="157">
        <f>IF(N184="nulová",J184,0)</f>
        <v>0</v>
      </c>
      <c r="BJ184" s="16" t="s">
        <v>81</v>
      </c>
      <c r="BK184" s="157">
        <f>ROUND(I184*H184,2)</f>
        <v>0</v>
      </c>
      <c r="BL184" s="16" t="s">
        <v>98</v>
      </c>
      <c r="BM184" s="156" t="s">
        <v>214</v>
      </c>
    </row>
    <row r="185" spans="2:47" s="1" customFormat="1" ht="370.5">
      <c r="B185" s="31"/>
      <c r="D185" s="158" t="s">
        <v>145</v>
      </c>
      <c r="F185" s="159" t="s">
        <v>215</v>
      </c>
      <c r="I185" s="92"/>
      <c r="L185" s="31"/>
      <c r="M185" s="160"/>
      <c r="T185" s="52"/>
      <c r="AT185" s="16" t="s">
        <v>145</v>
      </c>
      <c r="AU185" s="16" t="s">
        <v>83</v>
      </c>
    </row>
    <row r="186" spans="2:51" s="12" customFormat="1" ht="12">
      <c r="B186" s="161"/>
      <c r="D186" s="158" t="s">
        <v>147</v>
      </c>
      <c r="E186" s="162" t="s">
        <v>3</v>
      </c>
      <c r="F186" s="163" t="s">
        <v>534</v>
      </c>
      <c r="H186" s="164">
        <v>304.8</v>
      </c>
      <c r="I186" s="165"/>
      <c r="L186" s="161"/>
      <c r="M186" s="166"/>
      <c r="T186" s="167"/>
      <c r="AT186" s="162" t="s">
        <v>147</v>
      </c>
      <c r="AU186" s="162" t="s">
        <v>83</v>
      </c>
      <c r="AV186" s="12" t="s">
        <v>83</v>
      </c>
      <c r="AW186" s="12" t="s">
        <v>36</v>
      </c>
      <c r="AX186" s="12" t="s">
        <v>74</v>
      </c>
      <c r="AY186" s="162" t="s">
        <v>137</v>
      </c>
    </row>
    <row r="187" spans="2:51" s="12" customFormat="1" ht="12">
      <c r="B187" s="161"/>
      <c r="D187" s="158" t="s">
        <v>147</v>
      </c>
      <c r="E187" s="162" t="s">
        <v>3</v>
      </c>
      <c r="F187" s="163" t="s">
        <v>535</v>
      </c>
      <c r="H187" s="164">
        <v>-261.12</v>
      </c>
      <c r="I187" s="165"/>
      <c r="L187" s="161"/>
      <c r="M187" s="166"/>
      <c r="T187" s="167"/>
      <c r="AT187" s="162" t="s">
        <v>147</v>
      </c>
      <c r="AU187" s="162" t="s">
        <v>83</v>
      </c>
      <c r="AV187" s="12" t="s">
        <v>83</v>
      </c>
      <c r="AW187" s="12" t="s">
        <v>36</v>
      </c>
      <c r="AX187" s="12" t="s">
        <v>74</v>
      </c>
      <c r="AY187" s="162" t="s">
        <v>137</v>
      </c>
    </row>
    <row r="188" spans="2:51" s="12" customFormat="1" ht="12">
      <c r="B188" s="161"/>
      <c r="D188" s="158" t="s">
        <v>147</v>
      </c>
      <c r="E188" s="162" t="s">
        <v>3</v>
      </c>
      <c r="F188" s="163" t="s">
        <v>536</v>
      </c>
      <c r="H188" s="164">
        <v>1.19</v>
      </c>
      <c r="I188" s="165"/>
      <c r="L188" s="161"/>
      <c r="M188" s="166"/>
      <c r="T188" s="167"/>
      <c r="AT188" s="162" t="s">
        <v>147</v>
      </c>
      <c r="AU188" s="162" t="s">
        <v>83</v>
      </c>
      <c r="AV188" s="12" t="s">
        <v>83</v>
      </c>
      <c r="AW188" s="12" t="s">
        <v>36</v>
      </c>
      <c r="AX188" s="12" t="s">
        <v>74</v>
      </c>
      <c r="AY188" s="162" t="s">
        <v>137</v>
      </c>
    </row>
    <row r="189" spans="2:51" s="13" customFormat="1" ht="12">
      <c r="B189" s="168"/>
      <c r="D189" s="158" t="s">
        <v>147</v>
      </c>
      <c r="E189" s="169" t="s">
        <v>3</v>
      </c>
      <c r="F189" s="170" t="s">
        <v>205</v>
      </c>
      <c r="H189" s="171">
        <v>44.870000000000005</v>
      </c>
      <c r="I189" s="172"/>
      <c r="L189" s="168"/>
      <c r="M189" s="173"/>
      <c r="T189" s="174"/>
      <c r="AT189" s="169" t="s">
        <v>147</v>
      </c>
      <c r="AU189" s="169" t="s">
        <v>83</v>
      </c>
      <c r="AV189" s="13" t="s">
        <v>98</v>
      </c>
      <c r="AW189" s="13" t="s">
        <v>36</v>
      </c>
      <c r="AX189" s="13" t="s">
        <v>81</v>
      </c>
      <c r="AY189" s="169" t="s">
        <v>137</v>
      </c>
    </row>
    <row r="190" spans="2:65" s="1" customFormat="1" ht="36" customHeight="1">
      <c r="B190" s="144"/>
      <c r="C190" s="145">
        <v>29</v>
      </c>
      <c r="D190" s="145" t="s">
        <v>139</v>
      </c>
      <c r="E190" s="146" t="s">
        <v>216</v>
      </c>
      <c r="F190" s="147" t="s">
        <v>217</v>
      </c>
      <c r="G190" s="148" t="s">
        <v>142</v>
      </c>
      <c r="H190" s="149">
        <v>261.12</v>
      </c>
      <c r="I190" s="150"/>
      <c r="J190" s="151">
        <f>ROUND(I190*H190,2)</f>
        <v>0</v>
      </c>
      <c r="K190" s="147" t="s">
        <v>143</v>
      </c>
      <c r="L190" s="31"/>
      <c r="M190" s="152" t="s">
        <v>3</v>
      </c>
      <c r="N190" s="153" t="s">
        <v>45</v>
      </c>
      <c r="P190" s="154">
        <f>O190*H190</f>
        <v>0</v>
      </c>
      <c r="Q190" s="154">
        <v>0</v>
      </c>
      <c r="R190" s="154">
        <f>Q190*H190</f>
        <v>0</v>
      </c>
      <c r="S190" s="154">
        <v>0</v>
      </c>
      <c r="T190" s="155">
        <f>S190*H190</f>
        <v>0</v>
      </c>
      <c r="AR190" s="156" t="s">
        <v>98</v>
      </c>
      <c r="AT190" s="156" t="s">
        <v>139</v>
      </c>
      <c r="AU190" s="156" t="s">
        <v>83</v>
      </c>
      <c r="AY190" s="16" t="s">
        <v>137</v>
      </c>
      <c r="BE190" s="157">
        <f>IF(N190="základní",J190,0)</f>
        <v>0</v>
      </c>
      <c r="BF190" s="157">
        <f>IF(N190="snížená",J190,0)</f>
        <v>0</v>
      </c>
      <c r="BG190" s="157">
        <f>IF(N190="zákl. přenesená",J190,0)</f>
        <v>0</v>
      </c>
      <c r="BH190" s="157">
        <f>IF(N190="sníž. přenesená",J190,0)</f>
        <v>0</v>
      </c>
      <c r="BI190" s="157">
        <f>IF(N190="nulová",J190,0)</f>
        <v>0</v>
      </c>
      <c r="BJ190" s="16" t="s">
        <v>81</v>
      </c>
      <c r="BK190" s="157">
        <f>ROUND(I190*H190,2)</f>
        <v>0</v>
      </c>
      <c r="BL190" s="16" t="s">
        <v>98</v>
      </c>
      <c r="BM190" s="156" t="s">
        <v>218</v>
      </c>
    </row>
    <row r="191" spans="2:47" s="1" customFormat="1" ht="409.5">
      <c r="B191" s="31"/>
      <c r="D191" s="158" t="s">
        <v>145</v>
      </c>
      <c r="F191" s="175" t="s">
        <v>219</v>
      </c>
      <c r="I191" s="92"/>
      <c r="L191" s="31"/>
      <c r="M191" s="160"/>
      <c r="T191" s="52"/>
      <c r="AT191" s="16" t="s">
        <v>145</v>
      </c>
      <c r="AU191" s="16" t="s">
        <v>83</v>
      </c>
    </row>
    <row r="192" spans="2:51" s="12" customFormat="1" ht="12">
      <c r="B192" s="161"/>
      <c r="D192" s="158" t="s">
        <v>147</v>
      </c>
      <c r="E192" s="162" t="s">
        <v>3</v>
      </c>
      <c r="F192" s="163" t="s">
        <v>537</v>
      </c>
      <c r="H192" s="164">
        <v>304.8</v>
      </c>
      <c r="I192" s="165"/>
      <c r="L192" s="161"/>
      <c r="M192" s="166"/>
      <c r="T192" s="167"/>
      <c r="AT192" s="162" t="s">
        <v>147</v>
      </c>
      <c r="AU192" s="162" t="s">
        <v>83</v>
      </c>
      <c r="AV192" s="12" t="s">
        <v>83</v>
      </c>
      <c r="AW192" s="12" t="s">
        <v>36</v>
      </c>
      <c r="AX192" s="12" t="s">
        <v>74</v>
      </c>
      <c r="AY192" s="162" t="s">
        <v>137</v>
      </c>
    </row>
    <row r="193" spans="2:51" s="12" customFormat="1" ht="12">
      <c r="B193" s="161"/>
      <c r="D193" s="158" t="s">
        <v>147</v>
      </c>
      <c r="E193" s="162" t="s">
        <v>3</v>
      </c>
      <c r="F193" s="163" t="s">
        <v>538</v>
      </c>
      <c r="H193" s="164">
        <v>-12.48</v>
      </c>
      <c r="I193" s="165"/>
      <c r="L193" s="161"/>
      <c r="M193" s="166"/>
      <c r="T193" s="167"/>
      <c r="AT193" s="162" t="s">
        <v>147</v>
      </c>
      <c r="AU193" s="162" t="s">
        <v>83</v>
      </c>
      <c r="AV193" s="12" t="s">
        <v>83</v>
      </c>
      <c r="AW193" s="12" t="s">
        <v>36</v>
      </c>
      <c r="AX193" s="12" t="s">
        <v>74</v>
      </c>
      <c r="AY193" s="162" t="s">
        <v>137</v>
      </c>
    </row>
    <row r="194" spans="2:51" s="12" customFormat="1" ht="12">
      <c r="B194" s="161"/>
      <c r="D194" s="158" t="s">
        <v>147</v>
      </c>
      <c r="E194" s="162" t="s">
        <v>3</v>
      </c>
      <c r="F194" s="163" t="s">
        <v>539</v>
      </c>
      <c r="H194" s="164">
        <v>-31.2</v>
      </c>
      <c r="I194" s="165"/>
      <c r="L194" s="161"/>
      <c r="M194" s="166"/>
      <c r="T194" s="167"/>
      <c r="AT194" s="162" t="s">
        <v>147</v>
      </c>
      <c r="AU194" s="162" t="s">
        <v>83</v>
      </c>
      <c r="AV194" s="12" t="s">
        <v>83</v>
      </c>
      <c r="AW194" s="12" t="s">
        <v>36</v>
      </c>
      <c r="AX194" s="12" t="s">
        <v>74</v>
      </c>
      <c r="AY194" s="162" t="s">
        <v>137</v>
      </c>
    </row>
    <row r="195" spans="2:51" s="13" customFormat="1" ht="12">
      <c r="B195" s="168"/>
      <c r="D195" s="158" t="s">
        <v>147</v>
      </c>
      <c r="E195" s="169" t="s">
        <v>3</v>
      </c>
      <c r="F195" s="170" t="s">
        <v>205</v>
      </c>
      <c r="H195" s="171">
        <v>261.12</v>
      </c>
      <c r="I195" s="172"/>
      <c r="L195" s="168"/>
      <c r="M195" s="173"/>
      <c r="T195" s="174"/>
      <c r="AT195" s="169" t="s">
        <v>147</v>
      </c>
      <c r="AU195" s="169" t="s">
        <v>83</v>
      </c>
      <c r="AV195" s="13" t="s">
        <v>98</v>
      </c>
      <c r="AW195" s="13" t="s">
        <v>36</v>
      </c>
      <c r="AX195" s="13" t="s">
        <v>81</v>
      </c>
      <c r="AY195" s="169" t="s">
        <v>137</v>
      </c>
    </row>
    <row r="196" spans="2:65" s="1" customFormat="1" ht="60" customHeight="1">
      <c r="B196" s="144"/>
      <c r="C196" s="145">
        <v>30</v>
      </c>
      <c r="D196" s="145" t="s">
        <v>139</v>
      </c>
      <c r="E196" s="146" t="s">
        <v>224</v>
      </c>
      <c r="F196" s="147" t="s">
        <v>225</v>
      </c>
      <c r="G196" s="148" t="s">
        <v>142</v>
      </c>
      <c r="H196" s="149">
        <v>31.2</v>
      </c>
      <c r="I196" s="150"/>
      <c r="J196" s="151">
        <f>ROUND(I196*H196,2)</f>
        <v>0</v>
      </c>
      <c r="K196" s="147" t="s">
        <v>143</v>
      </c>
      <c r="L196" s="31"/>
      <c r="M196" s="152" t="s">
        <v>3</v>
      </c>
      <c r="N196" s="153" t="s">
        <v>45</v>
      </c>
      <c r="P196" s="154">
        <f>O196*H196</f>
        <v>0</v>
      </c>
      <c r="Q196" s="154">
        <v>0</v>
      </c>
      <c r="R196" s="154">
        <f>Q196*H196</f>
        <v>0</v>
      </c>
      <c r="S196" s="154">
        <v>0</v>
      </c>
      <c r="T196" s="155">
        <f>S196*H196</f>
        <v>0</v>
      </c>
      <c r="AR196" s="156" t="s">
        <v>98</v>
      </c>
      <c r="AT196" s="156" t="s">
        <v>139</v>
      </c>
      <c r="AU196" s="156" t="s">
        <v>83</v>
      </c>
      <c r="AY196" s="16" t="s">
        <v>137</v>
      </c>
      <c r="BE196" s="157">
        <f>IF(N196="základní",J196,0)</f>
        <v>0</v>
      </c>
      <c r="BF196" s="157">
        <f>IF(N196="snížená",J196,0)</f>
        <v>0</v>
      </c>
      <c r="BG196" s="157">
        <f>IF(N196="zákl. přenesená",J196,0)</f>
        <v>0</v>
      </c>
      <c r="BH196" s="157">
        <f>IF(N196="sníž. přenesená",J196,0)</f>
        <v>0</v>
      </c>
      <c r="BI196" s="157">
        <f>IF(N196="nulová",J196,0)</f>
        <v>0</v>
      </c>
      <c r="BJ196" s="16" t="s">
        <v>81</v>
      </c>
      <c r="BK196" s="157">
        <f>ROUND(I196*H196,2)</f>
        <v>0</v>
      </c>
      <c r="BL196" s="16" t="s">
        <v>98</v>
      </c>
      <c r="BM196" s="156" t="s">
        <v>226</v>
      </c>
    </row>
    <row r="197" spans="2:47" s="1" customFormat="1" ht="136.5">
      <c r="B197" s="31"/>
      <c r="D197" s="158" t="s">
        <v>145</v>
      </c>
      <c r="F197" s="159" t="s">
        <v>227</v>
      </c>
      <c r="I197" s="92"/>
      <c r="L197" s="31"/>
      <c r="M197" s="160"/>
      <c r="T197" s="52"/>
      <c r="AT197" s="16" t="s">
        <v>145</v>
      </c>
      <c r="AU197" s="16" t="s">
        <v>83</v>
      </c>
    </row>
    <row r="198" spans="2:51" s="12" customFormat="1" ht="12">
      <c r="B198" s="161"/>
      <c r="D198" s="158" t="s">
        <v>147</v>
      </c>
      <c r="E198" s="162" t="s">
        <v>3</v>
      </c>
      <c r="F198" s="163" t="s">
        <v>540</v>
      </c>
      <c r="H198" s="164">
        <v>31.2</v>
      </c>
      <c r="I198" s="165"/>
      <c r="L198" s="161"/>
      <c r="M198" s="166"/>
      <c r="T198" s="167"/>
      <c r="AT198" s="162" t="s">
        <v>147</v>
      </c>
      <c r="AU198" s="162" t="s">
        <v>83</v>
      </c>
      <c r="AV198" s="12" t="s">
        <v>83</v>
      </c>
      <c r="AW198" s="12" t="s">
        <v>36</v>
      </c>
      <c r="AX198" s="12" t="s">
        <v>81</v>
      </c>
      <c r="AY198" s="162" t="s">
        <v>137</v>
      </c>
    </row>
    <row r="199" spans="2:65" s="1" customFormat="1" ht="16.5" customHeight="1">
      <c r="B199" s="144"/>
      <c r="C199" s="176">
        <v>31</v>
      </c>
      <c r="D199" s="176" t="s">
        <v>230</v>
      </c>
      <c r="E199" s="177" t="s">
        <v>231</v>
      </c>
      <c r="F199" s="178" t="s">
        <v>232</v>
      </c>
      <c r="G199" s="179" t="s">
        <v>233</v>
      </c>
      <c r="H199" s="180">
        <v>62.4</v>
      </c>
      <c r="I199" s="181"/>
      <c r="J199" s="182">
        <f>ROUND(I199*H199,2)</f>
        <v>0</v>
      </c>
      <c r="K199" s="178" t="s">
        <v>143</v>
      </c>
      <c r="L199" s="183"/>
      <c r="M199" s="184" t="s">
        <v>3</v>
      </c>
      <c r="N199" s="185" t="s">
        <v>45</v>
      </c>
      <c r="P199" s="154">
        <f>O199*H199</f>
        <v>0</v>
      </c>
      <c r="Q199" s="154">
        <v>1</v>
      </c>
      <c r="R199" s="154">
        <f>Q199*H199</f>
        <v>62.4</v>
      </c>
      <c r="S199" s="154">
        <v>0</v>
      </c>
      <c r="T199" s="155">
        <f>S199*H199</f>
        <v>0</v>
      </c>
      <c r="AR199" s="156" t="s">
        <v>177</v>
      </c>
      <c r="AT199" s="156" t="s">
        <v>230</v>
      </c>
      <c r="AU199" s="156" t="s">
        <v>83</v>
      </c>
      <c r="AY199" s="16" t="s">
        <v>137</v>
      </c>
      <c r="BE199" s="157">
        <f>IF(N199="základní",J199,0)</f>
        <v>0</v>
      </c>
      <c r="BF199" s="157">
        <f>IF(N199="snížená",J199,0)</f>
        <v>0</v>
      </c>
      <c r="BG199" s="157">
        <f>IF(N199="zákl. přenesená",J199,0)</f>
        <v>0</v>
      </c>
      <c r="BH199" s="157">
        <f>IF(N199="sníž. přenesená",J199,0)</f>
        <v>0</v>
      </c>
      <c r="BI199" s="157">
        <f>IF(N199="nulová",J199,0)</f>
        <v>0</v>
      </c>
      <c r="BJ199" s="16" t="s">
        <v>81</v>
      </c>
      <c r="BK199" s="157">
        <f>ROUND(I199*H199,2)</f>
        <v>0</v>
      </c>
      <c r="BL199" s="16" t="s">
        <v>98</v>
      </c>
      <c r="BM199" s="156" t="s">
        <v>234</v>
      </c>
    </row>
    <row r="200" spans="2:51" s="12" customFormat="1" ht="12">
      <c r="B200" s="161"/>
      <c r="D200" s="158" t="s">
        <v>147</v>
      </c>
      <c r="F200" s="163" t="s">
        <v>541</v>
      </c>
      <c r="H200" s="164">
        <v>62.4</v>
      </c>
      <c r="I200" s="165"/>
      <c r="L200" s="161"/>
      <c r="M200" s="166"/>
      <c r="T200" s="167"/>
      <c r="AT200" s="162" t="s">
        <v>147</v>
      </c>
      <c r="AU200" s="162" t="s">
        <v>83</v>
      </c>
      <c r="AV200" s="12" t="s">
        <v>83</v>
      </c>
      <c r="AW200" s="12" t="s">
        <v>4</v>
      </c>
      <c r="AX200" s="12" t="s">
        <v>81</v>
      </c>
      <c r="AY200" s="162" t="s">
        <v>137</v>
      </c>
    </row>
    <row r="201" spans="2:65" s="1" customFormat="1" ht="36" customHeight="1">
      <c r="B201" s="144"/>
      <c r="C201" s="145">
        <v>32</v>
      </c>
      <c r="D201" s="145" t="s">
        <v>139</v>
      </c>
      <c r="E201" s="146" t="s">
        <v>237</v>
      </c>
      <c r="F201" s="147" t="s">
        <v>238</v>
      </c>
      <c r="G201" s="148" t="s">
        <v>180</v>
      </c>
      <c r="H201" s="149">
        <v>135</v>
      </c>
      <c r="I201" s="150"/>
      <c r="J201" s="151">
        <f>ROUND(I201*H201,2)</f>
        <v>0</v>
      </c>
      <c r="K201" s="147" t="s">
        <v>143</v>
      </c>
      <c r="L201" s="31"/>
      <c r="M201" s="152" t="s">
        <v>3</v>
      </c>
      <c r="N201" s="153" t="s">
        <v>45</v>
      </c>
      <c r="P201" s="154">
        <f>O201*H201</f>
        <v>0</v>
      </c>
      <c r="Q201" s="154">
        <v>0</v>
      </c>
      <c r="R201" s="154">
        <f>Q201*H201</f>
        <v>0</v>
      </c>
      <c r="S201" s="154">
        <v>0</v>
      </c>
      <c r="T201" s="155">
        <f>S201*H201</f>
        <v>0</v>
      </c>
      <c r="AR201" s="156" t="s">
        <v>98</v>
      </c>
      <c r="AT201" s="156" t="s">
        <v>139</v>
      </c>
      <c r="AU201" s="156" t="s">
        <v>83</v>
      </c>
      <c r="AY201" s="16" t="s">
        <v>137</v>
      </c>
      <c r="BE201" s="157">
        <f>IF(N201="základní",J201,0)</f>
        <v>0</v>
      </c>
      <c r="BF201" s="157">
        <f>IF(N201="snížená",J201,0)</f>
        <v>0</v>
      </c>
      <c r="BG201" s="157">
        <f>IF(N201="zákl. přenesená",J201,0)</f>
        <v>0</v>
      </c>
      <c r="BH201" s="157">
        <f>IF(N201="sníž. přenesená",J201,0)</f>
        <v>0</v>
      </c>
      <c r="BI201" s="157">
        <f>IF(N201="nulová",J201,0)</f>
        <v>0</v>
      </c>
      <c r="BJ201" s="16" t="s">
        <v>81</v>
      </c>
      <c r="BK201" s="157">
        <f>ROUND(I201*H201,2)</f>
        <v>0</v>
      </c>
      <c r="BL201" s="16" t="s">
        <v>98</v>
      </c>
      <c r="BM201" s="156" t="s">
        <v>239</v>
      </c>
    </row>
    <row r="202" spans="2:47" s="1" customFormat="1" ht="146.25">
      <c r="B202" s="31"/>
      <c r="D202" s="158" t="s">
        <v>145</v>
      </c>
      <c r="F202" s="159" t="s">
        <v>240</v>
      </c>
      <c r="I202" s="92"/>
      <c r="L202" s="31"/>
      <c r="M202" s="160"/>
      <c r="T202" s="52"/>
      <c r="AT202" s="16" t="s">
        <v>145</v>
      </c>
      <c r="AU202" s="16" t="s">
        <v>83</v>
      </c>
    </row>
    <row r="203" spans="2:51" s="12" customFormat="1" ht="12">
      <c r="B203" s="161"/>
      <c r="D203" s="158" t="s">
        <v>147</v>
      </c>
      <c r="E203" s="162" t="s">
        <v>3</v>
      </c>
      <c r="F203" s="163" t="s">
        <v>542</v>
      </c>
      <c r="H203" s="164">
        <v>135</v>
      </c>
      <c r="I203" s="165"/>
      <c r="L203" s="161"/>
      <c r="M203" s="166"/>
      <c r="T203" s="167"/>
      <c r="AT203" s="162" t="s">
        <v>147</v>
      </c>
      <c r="AU203" s="162" t="s">
        <v>83</v>
      </c>
      <c r="AV203" s="12" t="s">
        <v>83</v>
      </c>
      <c r="AW203" s="12" t="s">
        <v>36</v>
      </c>
      <c r="AX203" s="12" t="s">
        <v>81</v>
      </c>
      <c r="AY203" s="162" t="s">
        <v>137</v>
      </c>
    </row>
    <row r="204" spans="2:65" s="1" customFormat="1" ht="36" customHeight="1">
      <c r="B204" s="144"/>
      <c r="C204" s="145">
        <v>33</v>
      </c>
      <c r="D204" s="145" t="s">
        <v>139</v>
      </c>
      <c r="E204" s="146" t="s">
        <v>243</v>
      </c>
      <c r="F204" s="147" t="s">
        <v>244</v>
      </c>
      <c r="G204" s="148" t="s">
        <v>180</v>
      </c>
      <c r="H204" s="149">
        <v>135</v>
      </c>
      <c r="I204" s="150"/>
      <c r="J204" s="151">
        <f>ROUND(I204*H204,2)</f>
        <v>0</v>
      </c>
      <c r="K204" s="147" t="s">
        <v>143</v>
      </c>
      <c r="L204" s="31"/>
      <c r="M204" s="152" t="s">
        <v>3</v>
      </c>
      <c r="N204" s="153" t="s">
        <v>45</v>
      </c>
      <c r="P204" s="154">
        <f>O204*H204</f>
        <v>0</v>
      </c>
      <c r="Q204" s="154">
        <v>0</v>
      </c>
      <c r="R204" s="154">
        <f>Q204*H204</f>
        <v>0</v>
      </c>
      <c r="S204" s="154">
        <v>0</v>
      </c>
      <c r="T204" s="155">
        <f>S204*H204</f>
        <v>0</v>
      </c>
      <c r="AR204" s="156" t="s">
        <v>98</v>
      </c>
      <c r="AT204" s="156" t="s">
        <v>139</v>
      </c>
      <c r="AU204" s="156" t="s">
        <v>83</v>
      </c>
      <c r="AY204" s="16" t="s">
        <v>137</v>
      </c>
      <c r="BE204" s="157">
        <f>IF(N204="základní",J204,0)</f>
        <v>0</v>
      </c>
      <c r="BF204" s="157">
        <f>IF(N204="snížená",J204,0)</f>
        <v>0</v>
      </c>
      <c r="BG204" s="157">
        <f>IF(N204="zákl. přenesená",J204,0)</f>
        <v>0</v>
      </c>
      <c r="BH204" s="157">
        <f>IF(N204="sníž. přenesená",J204,0)</f>
        <v>0</v>
      </c>
      <c r="BI204" s="157">
        <f>IF(N204="nulová",J204,0)</f>
        <v>0</v>
      </c>
      <c r="BJ204" s="16" t="s">
        <v>81</v>
      </c>
      <c r="BK204" s="157">
        <f>ROUND(I204*H204,2)</f>
        <v>0</v>
      </c>
      <c r="BL204" s="16" t="s">
        <v>98</v>
      </c>
      <c r="BM204" s="156" t="s">
        <v>245</v>
      </c>
    </row>
    <row r="205" spans="2:47" s="1" customFormat="1" ht="156">
      <c r="B205" s="31"/>
      <c r="D205" s="158" t="s">
        <v>145</v>
      </c>
      <c r="F205" s="159" t="s">
        <v>246</v>
      </c>
      <c r="I205" s="92"/>
      <c r="L205" s="31"/>
      <c r="M205" s="160"/>
      <c r="T205" s="52"/>
      <c r="AT205" s="16" t="s">
        <v>145</v>
      </c>
      <c r="AU205" s="16" t="s">
        <v>83</v>
      </c>
    </row>
    <row r="206" spans="2:51" s="12" customFormat="1" ht="12">
      <c r="B206" s="161"/>
      <c r="D206" s="158" t="s">
        <v>147</v>
      </c>
      <c r="E206" s="162" t="s">
        <v>3</v>
      </c>
      <c r="F206" s="163" t="s">
        <v>542</v>
      </c>
      <c r="H206" s="164">
        <v>135</v>
      </c>
      <c r="I206" s="165"/>
      <c r="L206" s="161"/>
      <c r="M206" s="166"/>
      <c r="T206" s="167"/>
      <c r="AT206" s="162" t="s">
        <v>147</v>
      </c>
      <c r="AU206" s="162" t="s">
        <v>83</v>
      </c>
      <c r="AV206" s="12" t="s">
        <v>83</v>
      </c>
      <c r="AW206" s="12" t="s">
        <v>36</v>
      </c>
      <c r="AX206" s="12" t="s">
        <v>81</v>
      </c>
      <c r="AY206" s="162" t="s">
        <v>137</v>
      </c>
    </row>
    <row r="207" spans="2:65" s="1" customFormat="1" ht="16.5" customHeight="1">
      <c r="B207" s="144"/>
      <c r="C207" s="176">
        <v>34</v>
      </c>
      <c r="D207" s="176" t="s">
        <v>230</v>
      </c>
      <c r="E207" s="177" t="s">
        <v>248</v>
      </c>
      <c r="F207" s="178" t="s">
        <v>249</v>
      </c>
      <c r="G207" s="179" t="s">
        <v>250</v>
      </c>
      <c r="H207" s="180">
        <v>3.375</v>
      </c>
      <c r="I207" s="181"/>
      <c r="J207" s="182">
        <f>ROUND(I207*H207,2)</f>
        <v>0</v>
      </c>
      <c r="K207" s="178" t="s">
        <v>143</v>
      </c>
      <c r="L207" s="183"/>
      <c r="M207" s="184" t="s">
        <v>3</v>
      </c>
      <c r="N207" s="185" t="s">
        <v>45</v>
      </c>
      <c r="P207" s="154">
        <f>O207*H207</f>
        <v>0</v>
      </c>
      <c r="Q207" s="154">
        <v>0.001</v>
      </c>
      <c r="R207" s="154">
        <f>Q207*H207</f>
        <v>0.003375</v>
      </c>
      <c r="S207" s="154">
        <v>0</v>
      </c>
      <c r="T207" s="155">
        <f>S207*H207</f>
        <v>0</v>
      </c>
      <c r="AR207" s="156" t="s">
        <v>177</v>
      </c>
      <c r="AT207" s="156" t="s">
        <v>230</v>
      </c>
      <c r="AU207" s="156" t="s">
        <v>83</v>
      </c>
      <c r="AY207" s="16" t="s">
        <v>137</v>
      </c>
      <c r="BE207" s="157">
        <f>IF(N207="základní",J207,0)</f>
        <v>0</v>
      </c>
      <c r="BF207" s="157">
        <f>IF(N207="snížená",J207,0)</f>
        <v>0</v>
      </c>
      <c r="BG207" s="157">
        <f>IF(N207="zákl. přenesená",J207,0)</f>
        <v>0</v>
      </c>
      <c r="BH207" s="157">
        <f>IF(N207="sníž. přenesená",J207,0)</f>
        <v>0</v>
      </c>
      <c r="BI207" s="157">
        <f>IF(N207="nulová",J207,0)</f>
        <v>0</v>
      </c>
      <c r="BJ207" s="16" t="s">
        <v>81</v>
      </c>
      <c r="BK207" s="157">
        <f>ROUND(I207*H207,2)</f>
        <v>0</v>
      </c>
      <c r="BL207" s="16" t="s">
        <v>98</v>
      </c>
      <c r="BM207" s="156" t="s">
        <v>251</v>
      </c>
    </row>
    <row r="208" spans="2:51" s="12" customFormat="1" ht="12">
      <c r="B208" s="161"/>
      <c r="D208" s="158" t="s">
        <v>147</v>
      </c>
      <c r="F208" s="163" t="s">
        <v>543</v>
      </c>
      <c r="H208" s="164">
        <v>3.375</v>
      </c>
      <c r="I208" s="165"/>
      <c r="L208" s="161"/>
      <c r="M208" s="166"/>
      <c r="T208" s="167"/>
      <c r="AT208" s="162" t="s">
        <v>147</v>
      </c>
      <c r="AU208" s="162" t="s">
        <v>83</v>
      </c>
      <c r="AV208" s="12" t="s">
        <v>83</v>
      </c>
      <c r="AW208" s="12" t="s">
        <v>4</v>
      </c>
      <c r="AX208" s="12" t="s">
        <v>81</v>
      </c>
      <c r="AY208" s="162" t="s">
        <v>137</v>
      </c>
    </row>
    <row r="209" spans="2:63" s="11" customFormat="1" ht="22.9" customHeight="1">
      <c r="B209" s="132"/>
      <c r="D209" s="133" t="s">
        <v>73</v>
      </c>
      <c r="E209" s="142" t="s">
        <v>98</v>
      </c>
      <c r="F209" s="142" t="s">
        <v>253</v>
      </c>
      <c r="I209" s="135"/>
      <c r="J209" s="143">
        <f>BK209</f>
        <v>0</v>
      </c>
      <c r="L209" s="132"/>
      <c r="M209" s="137"/>
      <c r="P209" s="138">
        <f>SUM(P210:P212)</f>
        <v>0</v>
      </c>
      <c r="R209" s="138">
        <f>SUM(R210:R212)</f>
        <v>0</v>
      </c>
      <c r="T209" s="139">
        <f>SUM(T210:T212)</f>
        <v>0</v>
      </c>
      <c r="AR209" s="133" t="s">
        <v>81</v>
      </c>
      <c r="AT209" s="140" t="s">
        <v>73</v>
      </c>
      <c r="AU209" s="140" t="s">
        <v>81</v>
      </c>
      <c r="AY209" s="133" t="s">
        <v>137</v>
      </c>
      <c r="BK209" s="141">
        <f>SUM(BK210:BK212)</f>
        <v>0</v>
      </c>
    </row>
    <row r="210" spans="2:65" s="1" customFormat="1" ht="24" customHeight="1">
      <c r="B210" s="144"/>
      <c r="C210" s="145">
        <v>35</v>
      </c>
      <c r="D210" s="145" t="s">
        <v>139</v>
      </c>
      <c r="E210" s="146" t="s">
        <v>254</v>
      </c>
      <c r="F210" s="147" t="s">
        <v>255</v>
      </c>
      <c r="G210" s="148" t="s">
        <v>142</v>
      </c>
      <c r="H210" s="149">
        <v>12.48</v>
      </c>
      <c r="I210" s="150"/>
      <c r="J210" s="151">
        <f>ROUND(I210*H210,2)</f>
        <v>0</v>
      </c>
      <c r="K210" s="147" t="s">
        <v>143</v>
      </c>
      <c r="L210" s="31"/>
      <c r="M210" s="152" t="s">
        <v>3</v>
      </c>
      <c r="N210" s="153" t="s">
        <v>45</v>
      </c>
      <c r="P210" s="154">
        <f>O210*H210</f>
        <v>0</v>
      </c>
      <c r="Q210" s="154">
        <v>0</v>
      </c>
      <c r="R210" s="154">
        <f>Q210*H210</f>
        <v>0</v>
      </c>
      <c r="S210" s="154">
        <v>0</v>
      </c>
      <c r="T210" s="155">
        <f>S210*H210</f>
        <v>0</v>
      </c>
      <c r="AR210" s="156" t="s">
        <v>98</v>
      </c>
      <c r="AT210" s="156" t="s">
        <v>139</v>
      </c>
      <c r="AU210" s="156" t="s">
        <v>83</v>
      </c>
      <c r="AY210" s="16" t="s">
        <v>137</v>
      </c>
      <c r="BE210" s="157">
        <f>IF(N210="základní",J210,0)</f>
        <v>0</v>
      </c>
      <c r="BF210" s="157">
        <f>IF(N210="snížená",J210,0)</f>
        <v>0</v>
      </c>
      <c r="BG210" s="157">
        <f>IF(N210="zákl. přenesená",J210,0)</f>
        <v>0</v>
      </c>
      <c r="BH210" s="157">
        <f>IF(N210="sníž. přenesená",J210,0)</f>
        <v>0</v>
      </c>
      <c r="BI210" s="157">
        <f>IF(N210="nulová",J210,0)</f>
        <v>0</v>
      </c>
      <c r="BJ210" s="16" t="s">
        <v>81</v>
      </c>
      <c r="BK210" s="157">
        <f>ROUND(I210*H210,2)</f>
        <v>0</v>
      </c>
      <c r="BL210" s="16" t="s">
        <v>98</v>
      </c>
      <c r="BM210" s="156" t="s">
        <v>256</v>
      </c>
    </row>
    <row r="211" spans="2:47" s="1" customFormat="1" ht="58.5">
      <c r="B211" s="31"/>
      <c r="D211" s="158" t="s">
        <v>145</v>
      </c>
      <c r="F211" s="159" t="s">
        <v>257</v>
      </c>
      <c r="I211" s="92"/>
      <c r="L211" s="31"/>
      <c r="M211" s="160"/>
      <c r="T211" s="52"/>
      <c r="AT211" s="16" t="s">
        <v>145</v>
      </c>
      <c r="AU211" s="16" t="s">
        <v>83</v>
      </c>
    </row>
    <row r="212" spans="2:51" s="12" customFormat="1" ht="12">
      <c r="B212" s="161"/>
      <c r="D212" s="158" t="s">
        <v>147</v>
      </c>
      <c r="E212" s="162" t="s">
        <v>3</v>
      </c>
      <c r="F212" s="163" t="s">
        <v>544</v>
      </c>
      <c r="H212" s="164">
        <v>12.48</v>
      </c>
      <c r="I212" s="165"/>
      <c r="L212" s="161"/>
      <c r="M212" s="166"/>
      <c r="T212" s="167"/>
      <c r="AT212" s="162" t="s">
        <v>147</v>
      </c>
      <c r="AU212" s="162" t="s">
        <v>83</v>
      </c>
      <c r="AV212" s="12" t="s">
        <v>83</v>
      </c>
      <c r="AW212" s="12" t="s">
        <v>36</v>
      </c>
      <c r="AX212" s="12" t="s">
        <v>81</v>
      </c>
      <c r="AY212" s="162" t="s">
        <v>137</v>
      </c>
    </row>
    <row r="213" spans="2:63" s="11" customFormat="1" ht="22.9" customHeight="1">
      <c r="B213" s="132"/>
      <c r="D213" s="133" t="s">
        <v>73</v>
      </c>
      <c r="E213" s="142" t="s">
        <v>100</v>
      </c>
      <c r="F213" s="142" t="s">
        <v>472</v>
      </c>
      <c r="I213" s="135"/>
      <c r="J213" s="143">
        <f>BK213</f>
        <v>0</v>
      </c>
      <c r="L213" s="132"/>
      <c r="M213" s="137"/>
      <c r="P213" s="138">
        <f>SUM(P214:P235)</f>
        <v>0</v>
      </c>
      <c r="R213" s="138">
        <f>SUM(R214:R235)</f>
        <v>22.05508</v>
      </c>
      <c r="T213" s="139">
        <f>SUM(T214:T235)</f>
        <v>0</v>
      </c>
      <c r="AR213" s="133" t="s">
        <v>81</v>
      </c>
      <c r="AT213" s="140" t="s">
        <v>73</v>
      </c>
      <c r="AU213" s="140" t="s">
        <v>81</v>
      </c>
      <c r="AY213" s="133" t="s">
        <v>137</v>
      </c>
      <c r="BK213" s="141">
        <f>SUM(BK214:BK235)</f>
        <v>0</v>
      </c>
    </row>
    <row r="214" spans="2:65" s="1" customFormat="1" ht="36" customHeight="1">
      <c r="B214" s="144"/>
      <c r="C214" s="145">
        <v>36</v>
      </c>
      <c r="D214" s="145" t="s">
        <v>139</v>
      </c>
      <c r="E214" s="146" t="s">
        <v>545</v>
      </c>
      <c r="F214" s="147" t="s">
        <v>546</v>
      </c>
      <c r="G214" s="148" t="s">
        <v>180</v>
      </c>
      <c r="H214" s="149">
        <v>36</v>
      </c>
      <c r="I214" s="150"/>
      <c r="J214" s="151">
        <f>ROUND(I214*H214,2)</f>
        <v>0</v>
      </c>
      <c r="K214" s="147" t="s">
        <v>143</v>
      </c>
      <c r="L214" s="31"/>
      <c r="M214" s="152" t="s">
        <v>3</v>
      </c>
      <c r="N214" s="153" t="s">
        <v>45</v>
      </c>
      <c r="P214" s="154">
        <f>O214*H214</f>
        <v>0</v>
      </c>
      <c r="Q214" s="154">
        <v>0.3708</v>
      </c>
      <c r="R214" s="154">
        <f>Q214*H214</f>
        <v>13.3488</v>
      </c>
      <c r="S214" s="154">
        <v>0</v>
      </c>
      <c r="T214" s="155">
        <f>S214*H214</f>
        <v>0</v>
      </c>
      <c r="AR214" s="156" t="s">
        <v>98</v>
      </c>
      <c r="AT214" s="156" t="s">
        <v>139</v>
      </c>
      <c r="AU214" s="156" t="s">
        <v>83</v>
      </c>
      <c r="AY214" s="16" t="s">
        <v>137</v>
      </c>
      <c r="BE214" s="157">
        <f>IF(N214="základní",J214,0)</f>
        <v>0</v>
      </c>
      <c r="BF214" s="157">
        <f>IF(N214="snížená",J214,0)</f>
        <v>0</v>
      </c>
      <c r="BG214" s="157">
        <f>IF(N214="zákl. přenesená",J214,0)</f>
        <v>0</v>
      </c>
      <c r="BH214" s="157">
        <f>IF(N214="sníž. přenesená",J214,0)</f>
        <v>0</v>
      </c>
      <c r="BI214" s="157">
        <f>IF(N214="nulová",J214,0)</f>
        <v>0</v>
      </c>
      <c r="BJ214" s="16" t="s">
        <v>81</v>
      </c>
      <c r="BK214" s="157">
        <f>ROUND(I214*H214,2)</f>
        <v>0</v>
      </c>
      <c r="BL214" s="16" t="s">
        <v>98</v>
      </c>
      <c r="BM214" s="156" t="s">
        <v>547</v>
      </c>
    </row>
    <row r="215" spans="2:47" s="1" customFormat="1" ht="97.5">
      <c r="B215" s="31"/>
      <c r="D215" s="158" t="s">
        <v>145</v>
      </c>
      <c r="F215" s="159" t="s">
        <v>548</v>
      </c>
      <c r="I215" s="92"/>
      <c r="L215" s="31"/>
      <c r="M215" s="160"/>
      <c r="T215" s="52"/>
      <c r="AT215" s="16" t="s">
        <v>145</v>
      </c>
      <c r="AU215" s="16" t="s">
        <v>83</v>
      </c>
    </row>
    <row r="216" spans="2:51" s="12" customFormat="1" ht="12">
      <c r="B216" s="161"/>
      <c r="D216" s="158" t="s">
        <v>147</v>
      </c>
      <c r="E216" s="162" t="s">
        <v>3</v>
      </c>
      <c r="F216" s="163" t="s">
        <v>503</v>
      </c>
      <c r="H216" s="164">
        <v>16</v>
      </c>
      <c r="I216" s="165"/>
      <c r="L216" s="161"/>
      <c r="M216" s="166"/>
      <c r="T216" s="167"/>
      <c r="AT216" s="162" t="s">
        <v>147</v>
      </c>
      <c r="AU216" s="162" t="s">
        <v>83</v>
      </c>
      <c r="AV216" s="12" t="s">
        <v>83</v>
      </c>
      <c r="AW216" s="12" t="s">
        <v>36</v>
      </c>
      <c r="AX216" s="12" t="s">
        <v>74</v>
      </c>
      <c r="AY216" s="162" t="s">
        <v>137</v>
      </c>
    </row>
    <row r="217" spans="2:51" s="12" customFormat="1" ht="12">
      <c r="B217" s="161"/>
      <c r="D217" s="158" t="s">
        <v>147</v>
      </c>
      <c r="E217" s="162" t="s">
        <v>3</v>
      </c>
      <c r="F217" s="163" t="s">
        <v>503</v>
      </c>
      <c r="H217" s="164">
        <v>16</v>
      </c>
      <c r="I217" s="165"/>
      <c r="L217" s="161"/>
      <c r="M217" s="166"/>
      <c r="T217" s="167"/>
      <c r="AT217" s="162" t="s">
        <v>147</v>
      </c>
      <c r="AU217" s="162" t="s">
        <v>83</v>
      </c>
      <c r="AV217" s="12" t="s">
        <v>83</v>
      </c>
      <c r="AW217" s="12" t="s">
        <v>36</v>
      </c>
      <c r="AX217" s="12" t="s">
        <v>74</v>
      </c>
      <c r="AY217" s="162" t="s">
        <v>137</v>
      </c>
    </row>
    <row r="218" spans="2:51" s="12" customFormat="1" ht="12">
      <c r="B218" s="161"/>
      <c r="D218" s="158" t="s">
        <v>147</v>
      </c>
      <c r="E218" s="162" t="s">
        <v>3</v>
      </c>
      <c r="F218" s="163" t="s">
        <v>498</v>
      </c>
      <c r="H218" s="164">
        <v>4</v>
      </c>
      <c r="I218" s="165"/>
      <c r="L218" s="161"/>
      <c r="M218" s="166"/>
      <c r="T218" s="167"/>
      <c r="AT218" s="162" t="s">
        <v>147</v>
      </c>
      <c r="AU218" s="162" t="s">
        <v>83</v>
      </c>
      <c r="AV218" s="12" t="s">
        <v>83</v>
      </c>
      <c r="AW218" s="12" t="s">
        <v>36</v>
      </c>
      <c r="AX218" s="12" t="s">
        <v>74</v>
      </c>
      <c r="AY218" s="162" t="s">
        <v>137</v>
      </c>
    </row>
    <row r="219" spans="2:51" s="13" customFormat="1" ht="12">
      <c r="B219" s="168"/>
      <c r="D219" s="158" t="s">
        <v>147</v>
      </c>
      <c r="E219" s="169" t="s">
        <v>3</v>
      </c>
      <c r="F219" s="170" t="s">
        <v>205</v>
      </c>
      <c r="H219" s="171">
        <v>36</v>
      </c>
      <c r="I219" s="172"/>
      <c r="L219" s="168"/>
      <c r="M219" s="173"/>
      <c r="T219" s="174"/>
      <c r="AT219" s="169" t="s">
        <v>147</v>
      </c>
      <c r="AU219" s="169" t="s">
        <v>83</v>
      </c>
      <c r="AV219" s="13" t="s">
        <v>98</v>
      </c>
      <c r="AW219" s="13" t="s">
        <v>36</v>
      </c>
      <c r="AX219" s="13" t="s">
        <v>81</v>
      </c>
      <c r="AY219" s="169" t="s">
        <v>137</v>
      </c>
    </row>
    <row r="220" spans="2:65" s="1" customFormat="1" ht="36" customHeight="1">
      <c r="B220" s="144"/>
      <c r="C220" s="145">
        <v>37</v>
      </c>
      <c r="D220" s="145" t="s">
        <v>139</v>
      </c>
      <c r="E220" s="146" t="s">
        <v>549</v>
      </c>
      <c r="F220" s="147" t="s">
        <v>550</v>
      </c>
      <c r="G220" s="148" t="s">
        <v>180</v>
      </c>
      <c r="H220" s="149">
        <v>16</v>
      </c>
      <c r="I220" s="150"/>
      <c r="J220" s="151">
        <f>ROUND(I220*H220,2)</f>
        <v>0</v>
      </c>
      <c r="K220" s="147" t="s">
        <v>143</v>
      </c>
      <c r="L220" s="31"/>
      <c r="M220" s="152" t="s">
        <v>3</v>
      </c>
      <c r="N220" s="153" t="s">
        <v>45</v>
      </c>
      <c r="P220" s="154">
        <f>O220*H220</f>
        <v>0</v>
      </c>
      <c r="Q220" s="154">
        <v>0.26376</v>
      </c>
      <c r="R220" s="154">
        <f>Q220*H220</f>
        <v>4.22016</v>
      </c>
      <c r="S220" s="154">
        <v>0</v>
      </c>
      <c r="T220" s="155">
        <f>S220*H220</f>
        <v>0</v>
      </c>
      <c r="AR220" s="156" t="s">
        <v>98</v>
      </c>
      <c r="AT220" s="156" t="s">
        <v>139</v>
      </c>
      <c r="AU220" s="156" t="s">
        <v>83</v>
      </c>
      <c r="AY220" s="16" t="s">
        <v>137</v>
      </c>
      <c r="BE220" s="157">
        <f>IF(N220="základní",J220,0)</f>
        <v>0</v>
      </c>
      <c r="BF220" s="157">
        <f>IF(N220="snížená",J220,0)</f>
        <v>0</v>
      </c>
      <c r="BG220" s="157">
        <f>IF(N220="zákl. přenesená",J220,0)</f>
        <v>0</v>
      </c>
      <c r="BH220" s="157">
        <f>IF(N220="sníž. přenesená",J220,0)</f>
        <v>0</v>
      </c>
      <c r="BI220" s="157">
        <f>IF(N220="nulová",J220,0)</f>
        <v>0</v>
      </c>
      <c r="BJ220" s="16" t="s">
        <v>81</v>
      </c>
      <c r="BK220" s="157">
        <f>ROUND(I220*H220,2)</f>
        <v>0</v>
      </c>
      <c r="BL220" s="16" t="s">
        <v>98</v>
      </c>
      <c r="BM220" s="156" t="s">
        <v>551</v>
      </c>
    </row>
    <row r="221" spans="2:47" s="1" customFormat="1" ht="97.5">
      <c r="B221" s="31"/>
      <c r="D221" s="158" t="s">
        <v>145</v>
      </c>
      <c r="F221" s="159" t="s">
        <v>548</v>
      </c>
      <c r="I221" s="92"/>
      <c r="L221" s="31"/>
      <c r="M221" s="160"/>
      <c r="T221" s="52"/>
      <c r="AT221" s="16" t="s">
        <v>145</v>
      </c>
      <c r="AU221" s="16" t="s">
        <v>83</v>
      </c>
    </row>
    <row r="222" spans="2:51" s="12" customFormat="1" ht="12">
      <c r="B222" s="161"/>
      <c r="D222" s="158" t="s">
        <v>147</v>
      </c>
      <c r="E222" s="162" t="s">
        <v>3</v>
      </c>
      <c r="F222" s="163" t="s">
        <v>503</v>
      </c>
      <c r="H222" s="164">
        <v>16</v>
      </c>
      <c r="I222" s="165"/>
      <c r="L222" s="161"/>
      <c r="M222" s="166"/>
      <c r="T222" s="167"/>
      <c r="AT222" s="162" t="s">
        <v>147</v>
      </c>
      <c r="AU222" s="162" t="s">
        <v>83</v>
      </c>
      <c r="AV222" s="12" t="s">
        <v>83</v>
      </c>
      <c r="AW222" s="12" t="s">
        <v>36</v>
      </c>
      <c r="AX222" s="12" t="s">
        <v>81</v>
      </c>
      <c r="AY222" s="162" t="s">
        <v>137</v>
      </c>
    </row>
    <row r="223" spans="2:65" s="1" customFormat="1" ht="36" customHeight="1">
      <c r="B223" s="144"/>
      <c r="C223" s="145">
        <v>38</v>
      </c>
      <c r="D223" s="145" t="s">
        <v>139</v>
      </c>
      <c r="E223" s="146" t="s">
        <v>552</v>
      </c>
      <c r="F223" s="147" t="s">
        <v>553</v>
      </c>
      <c r="G223" s="148" t="s">
        <v>180</v>
      </c>
      <c r="H223" s="149">
        <v>16</v>
      </c>
      <c r="I223" s="150"/>
      <c r="J223" s="151">
        <f>ROUND(I223*H223,2)</f>
        <v>0</v>
      </c>
      <c r="K223" s="147" t="s">
        <v>3</v>
      </c>
      <c r="L223" s="31"/>
      <c r="M223" s="152" t="s">
        <v>3</v>
      </c>
      <c r="N223" s="153" t="s">
        <v>45</v>
      </c>
      <c r="P223" s="154">
        <f>O223*H223</f>
        <v>0</v>
      </c>
      <c r="Q223" s="154">
        <v>0.12966</v>
      </c>
      <c r="R223" s="154">
        <f>Q223*H223</f>
        <v>2.07456</v>
      </c>
      <c r="S223" s="154">
        <v>0</v>
      </c>
      <c r="T223" s="155">
        <f>S223*H223</f>
        <v>0</v>
      </c>
      <c r="AR223" s="156" t="s">
        <v>98</v>
      </c>
      <c r="AT223" s="156" t="s">
        <v>139</v>
      </c>
      <c r="AU223" s="156" t="s">
        <v>83</v>
      </c>
      <c r="AY223" s="16" t="s">
        <v>137</v>
      </c>
      <c r="BE223" s="157">
        <f>IF(N223="základní",J223,0)</f>
        <v>0</v>
      </c>
      <c r="BF223" s="157">
        <f>IF(N223="snížená",J223,0)</f>
        <v>0</v>
      </c>
      <c r="BG223" s="157">
        <f>IF(N223="zákl. přenesená",J223,0)</f>
        <v>0</v>
      </c>
      <c r="BH223" s="157">
        <f>IF(N223="sníž. přenesená",J223,0)</f>
        <v>0</v>
      </c>
      <c r="BI223" s="157">
        <f>IF(N223="nulová",J223,0)</f>
        <v>0</v>
      </c>
      <c r="BJ223" s="16" t="s">
        <v>81</v>
      </c>
      <c r="BK223" s="157">
        <f>ROUND(I223*H223,2)</f>
        <v>0</v>
      </c>
      <c r="BL223" s="16" t="s">
        <v>98</v>
      </c>
      <c r="BM223" s="156" t="s">
        <v>554</v>
      </c>
    </row>
    <row r="224" spans="2:47" s="1" customFormat="1" ht="136.5">
      <c r="B224" s="31"/>
      <c r="D224" s="158" t="s">
        <v>145</v>
      </c>
      <c r="F224" s="159" t="s">
        <v>555</v>
      </c>
      <c r="I224" s="92"/>
      <c r="L224" s="31"/>
      <c r="M224" s="160"/>
      <c r="T224" s="52"/>
      <c r="AT224" s="16" t="s">
        <v>145</v>
      </c>
      <c r="AU224" s="16" t="s">
        <v>83</v>
      </c>
    </row>
    <row r="225" spans="2:51" s="12" customFormat="1" ht="12">
      <c r="B225" s="161"/>
      <c r="D225" s="158" t="s">
        <v>147</v>
      </c>
      <c r="E225" s="162" t="s">
        <v>3</v>
      </c>
      <c r="F225" s="163" t="s">
        <v>503</v>
      </c>
      <c r="H225" s="164">
        <v>16</v>
      </c>
      <c r="I225" s="165"/>
      <c r="L225" s="161"/>
      <c r="M225" s="166"/>
      <c r="T225" s="167"/>
      <c r="AT225" s="162" t="s">
        <v>147</v>
      </c>
      <c r="AU225" s="162" t="s">
        <v>83</v>
      </c>
      <c r="AV225" s="12" t="s">
        <v>83</v>
      </c>
      <c r="AW225" s="12" t="s">
        <v>36</v>
      </c>
      <c r="AX225" s="12" t="s">
        <v>81</v>
      </c>
      <c r="AY225" s="162" t="s">
        <v>137</v>
      </c>
    </row>
    <row r="226" spans="2:65" s="1" customFormat="1" ht="36" customHeight="1">
      <c r="B226" s="144"/>
      <c r="C226" s="145">
        <v>39</v>
      </c>
      <c r="D226" s="145" t="s">
        <v>139</v>
      </c>
      <c r="E226" s="146" t="s">
        <v>556</v>
      </c>
      <c r="F226" s="147" t="s">
        <v>557</v>
      </c>
      <c r="G226" s="148" t="s">
        <v>180</v>
      </c>
      <c r="H226" s="149">
        <v>16</v>
      </c>
      <c r="I226" s="150"/>
      <c r="J226" s="151">
        <f>ROUND(I226*H226,2)</f>
        <v>0</v>
      </c>
      <c r="K226" s="147" t="s">
        <v>143</v>
      </c>
      <c r="L226" s="31"/>
      <c r="M226" s="152" t="s">
        <v>3</v>
      </c>
      <c r="N226" s="153" t="s">
        <v>45</v>
      </c>
      <c r="P226" s="154">
        <f>O226*H226</f>
        <v>0</v>
      </c>
      <c r="Q226" s="154">
        <v>0.12966</v>
      </c>
      <c r="R226" s="154">
        <f>Q226*H226</f>
        <v>2.07456</v>
      </c>
      <c r="S226" s="154">
        <v>0</v>
      </c>
      <c r="T226" s="155">
        <f>S226*H226</f>
        <v>0</v>
      </c>
      <c r="AR226" s="156" t="s">
        <v>98</v>
      </c>
      <c r="AT226" s="156" t="s">
        <v>139</v>
      </c>
      <c r="AU226" s="156" t="s">
        <v>83</v>
      </c>
      <c r="AY226" s="16" t="s">
        <v>137</v>
      </c>
      <c r="BE226" s="157">
        <f>IF(N226="základní",J226,0)</f>
        <v>0</v>
      </c>
      <c r="BF226" s="157">
        <f>IF(N226="snížená",J226,0)</f>
        <v>0</v>
      </c>
      <c r="BG226" s="157">
        <f>IF(N226="zákl. přenesená",J226,0)</f>
        <v>0</v>
      </c>
      <c r="BH226" s="157">
        <f>IF(N226="sníž. přenesená",J226,0)</f>
        <v>0</v>
      </c>
      <c r="BI226" s="157">
        <f>IF(N226="nulová",J226,0)</f>
        <v>0</v>
      </c>
      <c r="BJ226" s="16" t="s">
        <v>81</v>
      </c>
      <c r="BK226" s="157">
        <f>ROUND(I226*H226,2)</f>
        <v>0</v>
      </c>
      <c r="BL226" s="16" t="s">
        <v>98</v>
      </c>
      <c r="BM226" s="156" t="s">
        <v>558</v>
      </c>
    </row>
    <row r="227" spans="2:47" s="1" customFormat="1" ht="136.5">
      <c r="B227" s="31"/>
      <c r="D227" s="158" t="s">
        <v>145</v>
      </c>
      <c r="F227" s="159" t="s">
        <v>555</v>
      </c>
      <c r="I227" s="92"/>
      <c r="L227" s="31"/>
      <c r="M227" s="160"/>
      <c r="T227" s="52"/>
      <c r="AT227" s="16" t="s">
        <v>145</v>
      </c>
      <c r="AU227" s="16" t="s">
        <v>83</v>
      </c>
    </row>
    <row r="228" spans="2:51" s="12" customFormat="1" ht="12">
      <c r="B228" s="161"/>
      <c r="D228" s="158" t="s">
        <v>147</v>
      </c>
      <c r="E228" s="162" t="s">
        <v>3</v>
      </c>
      <c r="F228" s="163" t="s">
        <v>503</v>
      </c>
      <c r="H228" s="164">
        <v>16</v>
      </c>
      <c r="I228" s="165"/>
      <c r="L228" s="161"/>
      <c r="M228" s="166"/>
      <c r="T228" s="167"/>
      <c r="AT228" s="162" t="s">
        <v>147</v>
      </c>
      <c r="AU228" s="162" t="s">
        <v>83</v>
      </c>
      <c r="AV228" s="12" t="s">
        <v>83</v>
      </c>
      <c r="AW228" s="12" t="s">
        <v>36</v>
      </c>
      <c r="AX228" s="12" t="s">
        <v>81</v>
      </c>
      <c r="AY228" s="162" t="s">
        <v>137</v>
      </c>
    </row>
    <row r="229" spans="2:65" s="1" customFormat="1" ht="24" customHeight="1">
      <c r="B229" s="144"/>
      <c r="C229" s="145">
        <v>40</v>
      </c>
      <c r="D229" s="145" t="s">
        <v>139</v>
      </c>
      <c r="E229" s="146" t="s">
        <v>559</v>
      </c>
      <c r="F229" s="147" t="s">
        <v>560</v>
      </c>
      <c r="G229" s="148" t="s">
        <v>180</v>
      </c>
      <c r="H229" s="149">
        <v>32</v>
      </c>
      <c r="I229" s="150"/>
      <c r="J229" s="151">
        <f>ROUND(I229*H229,2)</f>
        <v>0</v>
      </c>
      <c r="K229" s="147" t="s">
        <v>143</v>
      </c>
      <c r="L229" s="31"/>
      <c r="M229" s="152" t="s">
        <v>3</v>
      </c>
      <c r="N229" s="153" t="s">
        <v>45</v>
      </c>
      <c r="P229" s="154">
        <f>O229*H229</f>
        <v>0</v>
      </c>
      <c r="Q229" s="154">
        <v>0</v>
      </c>
      <c r="R229" s="154">
        <f>Q229*H229</f>
        <v>0</v>
      </c>
      <c r="S229" s="154">
        <v>0</v>
      </c>
      <c r="T229" s="155">
        <f>S229*H229</f>
        <v>0</v>
      </c>
      <c r="AR229" s="156" t="s">
        <v>98</v>
      </c>
      <c r="AT229" s="156" t="s">
        <v>139</v>
      </c>
      <c r="AU229" s="156" t="s">
        <v>83</v>
      </c>
      <c r="AY229" s="16" t="s">
        <v>137</v>
      </c>
      <c r="BE229" s="157">
        <f>IF(N229="základní",J229,0)</f>
        <v>0</v>
      </c>
      <c r="BF229" s="157">
        <f>IF(N229="snížená",J229,0)</f>
        <v>0</v>
      </c>
      <c r="BG229" s="157">
        <f>IF(N229="zákl. přenesená",J229,0)</f>
        <v>0</v>
      </c>
      <c r="BH229" s="157">
        <f>IF(N229="sníž. přenesená",J229,0)</f>
        <v>0</v>
      </c>
      <c r="BI229" s="157">
        <f>IF(N229="nulová",J229,0)</f>
        <v>0</v>
      </c>
      <c r="BJ229" s="16" t="s">
        <v>81</v>
      </c>
      <c r="BK229" s="157">
        <f>ROUND(I229*H229,2)</f>
        <v>0</v>
      </c>
      <c r="BL229" s="16" t="s">
        <v>98</v>
      </c>
      <c r="BM229" s="156" t="s">
        <v>561</v>
      </c>
    </row>
    <row r="230" spans="2:51" s="12" customFormat="1" ht="12">
      <c r="B230" s="161"/>
      <c r="D230" s="158" t="s">
        <v>147</v>
      </c>
      <c r="E230" s="162" t="s">
        <v>3</v>
      </c>
      <c r="F230" s="163" t="s">
        <v>503</v>
      </c>
      <c r="H230" s="164">
        <v>16</v>
      </c>
      <c r="I230" s="165"/>
      <c r="L230" s="161"/>
      <c r="M230" s="166"/>
      <c r="T230" s="167"/>
      <c r="AT230" s="162" t="s">
        <v>147</v>
      </c>
      <c r="AU230" s="162" t="s">
        <v>83</v>
      </c>
      <c r="AV230" s="12" t="s">
        <v>83</v>
      </c>
      <c r="AW230" s="12" t="s">
        <v>36</v>
      </c>
      <c r="AX230" s="12" t="s">
        <v>74</v>
      </c>
      <c r="AY230" s="162" t="s">
        <v>137</v>
      </c>
    </row>
    <row r="231" spans="2:51" s="12" customFormat="1" ht="12">
      <c r="B231" s="161"/>
      <c r="D231" s="158" t="s">
        <v>147</v>
      </c>
      <c r="E231" s="162" t="s">
        <v>3</v>
      </c>
      <c r="F231" s="163" t="s">
        <v>503</v>
      </c>
      <c r="H231" s="164">
        <v>16</v>
      </c>
      <c r="I231" s="165"/>
      <c r="L231" s="161"/>
      <c r="M231" s="166"/>
      <c r="T231" s="167"/>
      <c r="AT231" s="162" t="s">
        <v>147</v>
      </c>
      <c r="AU231" s="162" t="s">
        <v>83</v>
      </c>
      <c r="AV231" s="12" t="s">
        <v>83</v>
      </c>
      <c r="AW231" s="12" t="s">
        <v>36</v>
      </c>
      <c r="AX231" s="12" t="s">
        <v>74</v>
      </c>
      <c r="AY231" s="162" t="s">
        <v>137</v>
      </c>
    </row>
    <row r="232" spans="2:51" s="13" customFormat="1" ht="12">
      <c r="B232" s="168"/>
      <c r="D232" s="158" t="s">
        <v>147</v>
      </c>
      <c r="E232" s="169" t="s">
        <v>3</v>
      </c>
      <c r="F232" s="170" t="s">
        <v>205</v>
      </c>
      <c r="H232" s="171">
        <v>32</v>
      </c>
      <c r="I232" s="172"/>
      <c r="L232" s="168"/>
      <c r="M232" s="173"/>
      <c r="T232" s="174"/>
      <c r="AT232" s="169" t="s">
        <v>147</v>
      </c>
      <c r="AU232" s="169" t="s">
        <v>83</v>
      </c>
      <c r="AV232" s="13" t="s">
        <v>98</v>
      </c>
      <c r="AW232" s="13" t="s">
        <v>36</v>
      </c>
      <c r="AX232" s="13" t="s">
        <v>81</v>
      </c>
      <c r="AY232" s="169" t="s">
        <v>137</v>
      </c>
    </row>
    <row r="233" spans="2:65" s="1" customFormat="1" ht="72" customHeight="1">
      <c r="B233" s="144"/>
      <c r="C233" s="145">
        <v>41</v>
      </c>
      <c r="D233" s="145" t="s">
        <v>139</v>
      </c>
      <c r="E233" s="146" t="s">
        <v>562</v>
      </c>
      <c r="F233" s="147" t="s">
        <v>563</v>
      </c>
      <c r="G233" s="148" t="s">
        <v>180</v>
      </c>
      <c r="H233" s="149">
        <v>4</v>
      </c>
      <c r="I233" s="150"/>
      <c r="J233" s="151">
        <f>ROUND(I233*H233,2)</f>
        <v>0</v>
      </c>
      <c r="K233" s="147" t="s">
        <v>143</v>
      </c>
      <c r="L233" s="31"/>
      <c r="M233" s="152" t="s">
        <v>3</v>
      </c>
      <c r="N233" s="153" t="s">
        <v>45</v>
      </c>
      <c r="P233" s="154">
        <f>O233*H233</f>
        <v>0</v>
      </c>
      <c r="Q233" s="154">
        <v>0.08425</v>
      </c>
      <c r="R233" s="154">
        <f>Q233*H233</f>
        <v>0.337</v>
      </c>
      <c r="S233" s="154">
        <v>0</v>
      </c>
      <c r="T233" s="155">
        <f>S233*H233</f>
        <v>0</v>
      </c>
      <c r="AR233" s="156" t="s">
        <v>98</v>
      </c>
      <c r="AT233" s="156" t="s">
        <v>139</v>
      </c>
      <c r="AU233" s="156" t="s">
        <v>83</v>
      </c>
      <c r="AY233" s="16" t="s">
        <v>137</v>
      </c>
      <c r="BE233" s="157">
        <f>IF(N233="základní",J233,0)</f>
        <v>0</v>
      </c>
      <c r="BF233" s="157">
        <f>IF(N233="snížená",J233,0)</f>
        <v>0</v>
      </c>
      <c r="BG233" s="157">
        <f>IF(N233="zákl. přenesená",J233,0)</f>
        <v>0</v>
      </c>
      <c r="BH233" s="157">
        <f>IF(N233="sníž. přenesená",J233,0)</f>
        <v>0</v>
      </c>
      <c r="BI233" s="157">
        <f>IF(N233="nulová",J233,0)</f>
        <v>0</v>
      </c>
      <c r="BJ233" s="16" t="s">
        <v>81</v>
      </c>
      <c r="BK233" s="157">
        <f>ROUND(I233*H233,2)</f>
        <v>0</v>
      </c>
      <c r="BL233" s="16" t="s">
        <v>98</v>
      </c>
      <c r="BM233" s="156" t="s">
        <v>564</v>
      </c>
    </row>
    <row r="234" spans="2:47" s="1" customFormat="1" ht="156">
      <c r="B234" s="31"/>
      <c r="D234" s="158" t="s">
        <v>145</v>
      </c>
      <c r="F234" s="159" t="s">
        <v>565</v>
      </c>
      <c r="I234" s="92"/>
      <c r="L234" s="31"/>
      <c r="M234" s="160"/>
      <c r="T234" s="52"/>
      <c r="AT234" s="16" t="s">
        <v>145</v>
      </c>
      <c r="AU234" s="16" t="s">
        <v>83</v>
      </c>
    </row>
    <row r="235" spans="2:51" s="12" customFormat="1" ht="12">
      <c r="B235" s="161"/>
      <c r="D235" s="158" t="s">
        <v>147</v>
      </c>
      <c r="E235" s="162" t="s">
        <v>3</v>
      </c>
      <c r="F235" s="163" t="s">
        <v>498</v>
      </c>
      <c r="H235" s="164">
        <v>4</v>
      </c>
      <c r="I235" s="165"/>
      <c r="L235" s="161"/>
      <c r="M235" s="166"/>
      <c r="T235" s="167"/>
      <c r="AT235" s="162" t="s">
        <v>147</v>
      </c>
      <c r="AU235" s="162" t="s">
        <v>83</v>
      </c>
      <c r="AV235" s="12" t="s">
        <v>83</v>
      </c>
      <c r="AW235" s="12" t="s">
        <v>36</v>
      </c>
      <c r="AX235" s="12" t="s">
        <v>81</v>
      </c>
      <c r="AY235" s="162" t="s">
        <v>137</v>
      </c>
    </row>
    <row r="236" spans="2:63" s="11" customFormat="1" ht="22.9" customHeight="1">
      <c r="B236" s="132"/>
      <c r="D236" s="133" t="s">
        <v>73</v>
      </c>
      <c r="E236" s="142" t="s">
        <v>177</v>
      </c>
      <c r="F236" s="142" t="s">
        <v>259</v>
      </c>
      <c r="I236" s="135"/>
      <c r="J236" s="143">
        <f>BK236</f>
        <v>0</v>
      </c>
      <c r="L236" s="132"/>
      <c r="M236" s="137"/>
      <c r="P236" s="138">
        <f>SUM(P237:P287)</f>
        <v>0</v>
      </c>
      <c r="R236" s="138">
        <f>SUM(R237:R287)</f>
        <v>3.02849424</v>
      </c>
      <c r="T236" s="139">
        <f>SUM(T237:T287)</f>
        <v>0</v>
      </c>
      <c r="AR236" s="133" t="s">
        <v>81</v>
      </c>
      <c r="AT236" s="140" t="s">
        <v>73</v>
      </c>
      <c r="AU236" s="140" t="s">
        <v>81</v>
      </c>
      <c r="AY236" s="133" t="s">
        <v>137</v>
      </c>
      <c r="BK236" s="141">
        <f>SUM(BK237:BK287)</f>
        <v>0</v>
      </c>
    </row>
    <row r="237" spans="2:65" s="1" customFormat="1" ht="36" customHeight="1">
      <c r="B237" s="144"/>
      <c r="C237" s="145">
        <v>42</v>
      </c>
      <c r="D237" s="145" t="s">
        <v>139</v>
      </c>
      <c r="E237" s="146" t="s">
        <v>261</v>
      </c>
      <c r="F237" s="147" t="s">
        <v>262</v>
      </c>
      <c r="G237" s="148" t="s">
        <v>263</v>
      </c>
      <c r="H237" s="149">
        <v>12</v>
      </c>
      <c r="I237" s="150"/>
      <c r="J237" s="151">
        <f>ROUND(I237*H237,2)</f>
        <v>0</v>
      </c>
      <c r="K237" s="147" t="s">
        <v>143</v>
      </c>
      <c r="L237" s="31"/>
      <c r="M237" s="152" t="s">
        <v>3</v>
      </c>
      <c r="N237" s="153" t="s">
        <v>45</v>
      </c>
      <c r="P237" s="154">
        <f>O237*H237</f>
        <v>0</v>
      </c>
      <c r="Q237" s="154">
        <v>0.00167</v>
      </c>
      <c r="R237" s="154">
        <f>Q237*H237</f>
        <v>0.020040000000000002</v>
      </c>
      <c r="S237" s="154">
        <v>0</v>
      </c>
      <c r="T237" s="155">
        <f>S237*H237</f>
        <v>0</v>
      </c>
      <c r="AR237" s="156" t="s">
        <v>98</v>
      </c>
      <c r="AT237" s="156" t="s">
        <v>139</v>
      </c>
      <c r="AU237" s="156" t="s">
        <v>83</v>
      </c>
      <c r="AY237" s="16" t="s">
        <v>137</v>
      </c>
      <c r="BE237" s="157">
        <f>IF(N237="základní",J237,0)</f>
        <v>0</v>
      </c>
      <c r="BF237" s="157">
        <f>IF(N237="snížená",J237,0)</f>
        <v>0</v>
      </c>
      <c r="BG237" s="157">
        <f>IF(N237="zákl. přenesená",J237,0)</f>
        <v>0</v>
      </c>
      <c r="BH237" s="157">
        <f>IF(N237="sníž. přenesená",J237,0)</f>
        <v>0</v>
      </c>
      <c r="BI237" s="157">
        <f>IF(N237="nulová",J237,0)</f>
        <v>0</v>
      </c>
      <c r="BJ237" s="16" t="s">
        <v>81</v>
      </c>
      <c r="BK237" s="157">
        <f>ROUND(I237*H237,2)</f>
        <v>0</v>
      </c>
      <c r="BL237" s="16" t="s">
        <v>98</v>
      </c>
      <c r="BM237" s="156" t="s">
        <v>264</v>
      </c>
    </row>
    <row r="238" spans="2:47" s="1" customFormat="1" ht="87.75">
      <c r="B238" s="31"/>
      <c r="D238" s="158" t="s">
        <v>145</v>
      </c>
      <c r="F238" s="159" t="s">
        <v>265</v>
      </c>
      <c r="I238" s="92"/>
      <c r="L238" s="31"/>
      <c r="M238" s="160"/>
      <c r="T238" s="52"/>
      <c r="AT238" s="16" t="s">
        <v>145</v>
      </c>
      <c r="AU238" s="16" t="s">
        <v>83</v>
      </c>
    </row>
    <row r="239" spans="2:51" s="12" customFormat="1" ht="12">
      <c r="B239" s="161"/>
      <c r="D239" s="158" t="s">
        <v>147</v>
      </c>
      <c r="E239" s="162" t="s">
        <v>3</v>
      </c>
      <c r="F239" s="163" t="s">
        <v>566</v>
      </c>
      <c r="H239" s="164">
        <v>12</v>
      </c>
      <c r="I239" s="165"/>
      <c r="L239" s="161"/>
      <c r="M239" s="166"/>
      <c r="T239" s="167"/>
      <c r="AT239" s="162" t="s">
        <v>147</v>
      </c>
      <c r="AU239" s="162" t="s">
        <v>83</v>
      </c>
      <c r="AV239" s="12" t="s">
        <v>83</v>
      </c>
      <c r="AW239" s="12" t="s">
        <v>36</v>
      </c>
      <c r="AX239" s="12" t="s">
        <v>81</v>
      </c>
      <c r="AY239" s="162" t="s">
        <v>137</v>
      </c>
    </row>
    <row r="240" spans="2:65" s="1" customFormat="1" ht="24" customHeight="1">
      <c r="B240" s="144"/>
      <c r="C240" s="176">
        <v>43</v>
      </c>
      <c r="D240" s="176" t="s">
        <v>230</v>
      </c>
      <c r="E240" s="177" t="s">
        <v>268</v>
      </c>
      <c r="F240" s="178" t="s">
        <v>269</v>
      </c>
      <c r="G240" s="179" t="s">
        <v>263</v>
      </c>
      <c r="H240" s="180">
        <v>2</v>
      </c>
      <c r="I240" s="181"/>
      <c r="J240" s="182">
        <f aca="true" t="shared" si="0" ref="J240:J245">ROUND(I240*H240,2)</f>
        <v>0</v>
      </c>
      <c r="K240" s="178" t="s">
        <v>143</v>
      </c>
      <c r="L240" s="183"/>
      <c r="M240" s="184" t="s">
        <v>3</v>
      </c>
      <c r="N240" s="185" t="s">
        <v>45</v>
      </c>
      <c r="P240" s="154">
        <f aca="true" t="shared" si="1" ref="P240:P245">O240*H240</f>
        <v>0</v>
      </c>
      <c r="Q240" s="154">
        <v>0.0122</v>
      </c>
      <c r="R240" s="154">
        <f aca="true" t="shared" si="2" ref="R240:R245">Q240*H240</f>
        <v>0.0244</v>
      </c>
      <c r="S240" s="154">
        <v>0</v>
      </c>
      <c r="T240" s="155">
        <f aca="true" t="shared" si="3" ref="T240:T245">S240*H240</f>
        <v>0</v>
      </c>
      <c r="AR240" s="156" t="s">
        <v>177</v>
      </c>
      <c r="AT240" s="156" t="s">
        <v>230</v>
      </c>
      <c r="AU240" s="156" t="s">
        <v>83</v>
      </c>
      <c r="AY240" s="16" t="s">
        <v>137</v>
      </c>
      <c r="BE240" s="157">
        <f aca="true" t="shared" si="4" ref="BE240:BE245">IF(N240="základní",J240,0)</f>
        <v>0</v>
      </c>
      <c r="BF240" s="157">
        <f aca="true" t="shared" si="5" ref="BF240:BF245">IF(N240="snížená",J240,0)</f>
        <v>0</v>
      </c>
      <c r="BG240" s="157">
        <f aca="true" t="shared" si="6" ref="BG240:BG245">IF(N240="zákl. přenesená",J240,0)</f>
        <v>0</v>
      </c>
      <c r="BH240" s="157">
        <f aca="true" t="shared" si="7" ref="BH240:BH245">IF(N240="sníž. přenesená",J240,0)</f>
        <v>0</v>
      </c>
      <c r="BI240" s="157">
        <f aca="true" t="shared" si="8" ref="BI240:BI245">IF(N240="nulová",J240,0)</f>
        <v>0</v>
      </c>
      <c r="BJ240" s="16" t="s">
        <v>81</v>
      </c>
      <c r="BK240" s="157">
        <f aca="true" t="shared" si="9" ref="BK240:BK245">ROUND(I240*H240,2)</f>
        <v>0</v>
      </c>
      <c r="BL240" s="16" t="s">
        <v>98</v>
      </c>
      <c r="BM240" s="156" t="s">
        <v>270</v>
      </c>
    </row>
    <row r="241" spans="2:65" s="1" customFormat="1" ht="24" customHeight="1">
      <c r="B241" s="144"/>
      <c r="C241" s="176">
        <v>44</v>
      </c>
      <c r="D241" s="176" t="s">
        <v>230</v>
      </c>
      <c r="E241" s="177" t="s">
        <v>272</v>
      </c>
      <c r="F241" s="178" t="s">
        <v>273</v>
      </c>
      <c r="G241" s="179" t="s">
        <v>263</v>
      </c>
      <c r="H241" s="180">
        <v>1</v>
      </c>
      <c r="I241" s="181"/>
      <c r="J241" s="182">
        <f t="shared" si="0"/>
        <v>0</v>
      </c>
      <c r="K241" s="178" t="s">
        <v>143</v>
      </c>
      <c r="L241" s="183"/>
      <c r="M241" s="184" t="s">
        <v>3</v>
      </c>
      <c r="N241" s="185" t="s">
        <v>45</v>
      </c>
      <c r="P241" s="154">
        <f t="shared" si="1"/>
        <v>0</v>
      </c>
      <c r="Q241" s="154">
        <v>0.05534</v>
      </c>
      <c r="R241" s="154">
        <f t="shared" si="2"/>
        <v>0.05534</v>
      </c>
      <c r="S241" s="154">
        <v>0</v>
      </c>
      <c r="T241" s="155">
        <f t="shared" si="3"/>
        <v>0</v>
      </c>
      <c r="AR241" s="156" t="s">
        <v>177</v>
      </c>
      <c r="AT241" s="156" t="s">
        <v>230</v>
      </c>
      <c r="AU241" s="156" t="s">
        <v>83</v>
      </c>
      <c r="AY241" s="16" t="s">
        <v>137</v>
      </c>
      <c r="BE241" s="157">
        <f t="shared" si="4"/>
        <v>0</v>
      </c>
      <c r="BF241" s="157">
        <f t="shared" si="5"/>
        <v>0</v>
      </c>
      <c r="BG241" s="157">
        <f t="shared" si="6"/>
        <v>0</v>
      </c>
      <c r="BH241" s="157">
        <f t="shared" si="7"/>
        <v>0</v>
      </c>
      <c r="BI241" s="157">
        <f t="shared" si="8"/>
        <v>0</v>
      </c>
      <c r="BJ241" s="16" t="s">
        <v>81</v>
      </c>
      <c r="BK241" s="157">
        <f t="shared" si="9"/>
        <v>0</v>
      </c>
      <c r="BL241" s="16" t="s">
        <v>98</v>
      </c>
      <c r="BM241" s="156" t="s">
        <v>274</v>
      </c>
    </row>
    <row r="242" spans="2:65" s="1" customFormat="1" ht="24" customHeight="1">
      <c r="B242" s="144"/>
      <c r="C242" s="176">
        <v>45</v>
      </c>
      <c r="D242" s="176" t="s">
        <v>230</v>
      </c>
      <c r="E242" s="177" t="s">
        <v>567</v>
      </c>
      <c r="F242" s="178" t="s">
        <v>568</v>
      </c>
      <c r="G242" s="179" t="s">
        <v>263</v>
      </c>
      <c r="H242" s="180">
        <v>1</v>
      </c>
      <c r="I242" s="181"/>
      <c r="J242" s="182">
        <f t="shared" si="0"/>
        <v>0</v>
      </c>
      <c r="K242" s="178" t="s">
        <v>143</v>
      </c>
      <c r="L242" s="183"/>
      <c r="M242" s="184" t="s">
        <v>3</v>
      </c>
      <c r="N242" s="185" t="s">
        <v>45</v>
      </c>
      <c r="P242" s="154">
        <f t="shared" si="1"/>
        <v>0</v>
      </c>
      <c r="Q242" s="154">
        <v>0.01833</v>
      </c>
      <c r="R242" s="154">
        <f t="shared" si="2"/>
        <v>0.01833</v>
      </c>
      <c r="S242" s="154">
        <v>0</v>
      </c>
      <c r="T242" s="155">
        <f t="shared" si="3"/>
        <v>0</v>
      </c>
      <c r="AR242" s="156" t="s">
        <v>177</v>
      </c>
      <c r="AT242" s="156" t="s">
        <v>230</v>
      </c>
      <c r="AU242" s="156" t="s">
        <v>83</v>
      </c>
      <c r="AY242" s="16" t="s">
        <v>137</v>
      </c>
      <c r="BE242" s="157">
        <f t="shared" si="4"/>
        <v>0</v>
      </c>
      <c r="BF242" s="157">
        <f t="shared" si="5"/>
        <v>0</v>
      </c>
      <c r="BG242" s="157">
        <f t="shared" si="6"/>
        <v>0</v>
      </c>
      <c r="BH242" s="157">
        <f t="shared" si="7"/>
        <v>0</v>
      </c>
      <c r="BI242" s="157">
        <f t="shared" si="8"/>
        <v>0</v>
      </c>
      <c r="BJ242" s="16" t="s">
        <v>81</v>
      </c>
      <c r="BK242" s="157">
        <f t="shared" si="9"/>
        <v>0</v>
      </c>
      <c r="BL242" s="16" t="s">
        <v>98</v>
      </c>
      <c r="BM242" s="156" t="s">
        <v>569</v>
      </c>
    </row>
    <row r="243" spans="2:65" s="1" customFormat="1" ht="16.5" customHeight="1">
      <c r="B243" s="144"/>
      <c r="C243" s="176">
        <v>46</v>
      </c>
      <c r="D243" s="176" t="s">
        <v>230</v>
      </c>
      <c r="E243" s="177" t="s">
        <v>276</v>
      </c>
      <c r="F243" s="178" t="s">
        <v>277</v>
      </c>
      <c r="G243" s="179" t="s">
        <v>263</v>
      </c>
      <c r="H243" s="180">
        <v>6</v>
      </c>
      <c r="I243" s="181"/>
      <c r="J243" s="182">
        <f t="shared" si="0"/>
        <v>0</v>
      </c>
      <c r="K243" s="178" t="s">
        <v>3</v>
      </c>
      <c r="L243" s="183"/>
      <c r="M243" s="184" t="s">
        <v>3</v>
      </c>
      <c r="N243" s="185" t="s">
        <v>45</v>
      </c>
      <c r="P243" s="154">
        <f t="shared" si="1"/>
        <v>0</v>
      </c>
      <c r="Q243" s="154">
        <v>0.0042</v>
      </c>
      <c r="R243" s="154">
        <f t="shared" si="2"/>
        <v>0.0252</v>
      </c>
      <c r="S243" s="154">
        <v>0</v>
      </c>
      <c r="T243" s="155">
        <f t="shared" si="3"/>
        <v>0</v>
      </c>
      <c r="AR243" s="156" t="s">
        <v>177</v>
      </c>
      <c r="AT243" s="156" t="s">
        <v>230</v>
      </c>
      <c r="AU243" s="156" t="s">
        <v>83</v>
      </c>
      <c r="AY243" s="16" t="s">
        <v>137</v>
      </c>
      <c r="BE243" s="157">
        <f t="shared" si="4"/>
        <v>0</v>
      </c>
      <c r="BF243" s="157">
        <f t="shared" si="5"/>
        <v>0</v>
      </c>
      <c r="BG243" s="157">
        <f t="shared" si="6"/>
        <v>0</v>
      </c>
      <c r="BH243" s="157">
        <f t="shared" si="7"/>
        <v>0</v>
      </c>
      <c r="BI243" s="157">
        <f t="shared" si="8"/>
        <v>0</v>
      </c>
      <c r="BJ243" s="16" t="s">
        <v>81</v>
      </c>
      <c r="BK243" s="157">
        <f t="shared" si="9"/>
        <v>0</v>
      </c>
      <c r="BL243" s="16" t="s">
        <v>98</v>
      </c>
      <c r="BM243" s="156" t="s">
        <v>278</v>
      </c>
    </row>
    <row r="244" spans="2:65" s="1" customFormat="1" ht="16.5" customHeight="1">
      <c r="B244" s="144"/>
      <c r="C244" s="176">
        <v>47</v>
      </c>
      <c r="D244" s="176" t="s">
        <v>230</v>
      </c>
      <c r="E244" s="177" t="s">
        <v>280</v>
      </c>
      <c r="F244" s="178" t="s">
        <v>281</v>
      </c>
      <c r="G244" s="179" t="s">
        <v>263</v>
      </c>
      <c r="H244" s="180">
        <v>2</v>
      </c>
      <c r="I244" s="181"/>
      <c r="J244" s="182">
        <f t="shared" si="0"/>
        <v>0</v>
      </c>
      <c r="K244" s="178" t="s">
        <v>3</v>
      </c>
      <c r="L244" s="183"/>
      <c r="M244" s="184" t="s">
        <v>3</v>
      </c>
      <c r="N244" s="185" t="s">
        <v>45</v>
      </c>
      <c r="P244" s="154">
        <f t="shared" si="1"/>
        <v>0</v>
      </c>
      <c r="Q244" s="154">
        <v>0.00704</v>
      </c>
      <c r="R244" s="154">
        <f t="shared" si="2"/>
        <v>0.01408</v>
      </c>
      <c r="S244" s="154">
        <v>0</v>
      </c>
      <c r="T244" s="155">
        <f t="shared" si="3"/>
        <v>0</v>
      </c>
      <c r="AR244" s="156" t="s">
        <v>177</v>
      </c>
      <c r="AT244" s="156" t="s">
        <v>230</v>
      </c>
      <c r="AU244" s="156" t="s">
        <v>83</v>
      </c>
      <c r="AY244" s="16" t="s">
        <v>137</v>
      </c>
      <c r="BE244" s="157">
        <f t="shared" si="4"/>
        <v>0</v>
      </c>
      <c r="BF244" s="157">
        <f t="shared" si="5"/>
        <v>0</v>
      </c>
      <c r="BG244" s="157">
        <f t="shared" si="6"/>
        <v>0</v>
      </c>
      <c r="BH244" s="157">
        <f t="shared" si="7"/>
        <v>0</v>
      </c>
      <c r="BI244" s="157">
        <f t="shared" si="8"/>
        <v>0</v>
      </c>
      <c r="BJ244" s="16" t="s">
        <v>81</v>
      </c>
      <c r="BK244" s="157">
        <f t="shared" si="9"/>
        <v>0</v>
      </c>
      <c r="BL244" s="16" t="s">
        <v>98</v>
      </c>
      <c r="BM244" s="156" t="s">
        <v>282</v>
      </c>
    </row>
    <row r="245" spans="2:65" s="1" customFormat="1" ht="36" customHeight="1">
      <c r="B245" s="144"/>
      <c r="C245" s="145">
        <v>48</v>
      </c>
      <c r="D245" s="145" t="s">
        <v>139</v>
      </c>
      <c r="E245" s="146" t="s">
        <v>284</v>
      </c>
      <c r="F245" s="147" t="s">
        <v>285</v>
      </c>
      <c r="G245" s="148" t="s">
        <v>263</v>
      </c>
      <c r="H245" s="149">
        <v>4</v>
      </c>
      <c r="I245" s="150"/>
      <c r="J245" s="151">
        <f t="shared" si="0"/>
        <v>0</v>
      </c>
      <c r="K245" s="147" t="s">
        <v>143</v>
      </c>
      <c r="L245" s="31"/>
      <c r="M245" s="152" t="s">
        <v>3</v>
      </c>
      <c r="N245" s="153" t="s">
        <v>45</v>
      </c>
      <c r="P245" s="154">
        <f t="shared" si="1"/>
        <v>0</v>
      </c>
      <c r="Q245" s="154">
        <v>0.00171</v>
      </c>
      <c r="R245" s="154">
        <f t="shared" si="2"/>
        <v>0.00684</v>
      </c>
      <c r="S245" s="154">
        <v>0</v>
      </c>
      <c r="T245" s="155">
        <f t="shared" si="3"/>
        <v>0</v>
      </c>
      <c r="AR245" s="156" t="s">
        <v>98</v>
      </c>
      <c r="AT245" s="156" t="s">
        <v>139</v>
      </c>
      <c r="AU245" s="156" t="s">
        <v>83</v>
      </c>
      <c r="AY245" s="16" t="s">
        <v>137</v>
      </c>
      <c r="BE245" s="157">
        <f t="shared" si="4"/>
        <v>0</v>
      </c>
      <c r="BF245" s="157">
        <f t="shared" si="5"/>
        <v>0</v>
      </c>
      <c r="BG245" s="157">
        <f t="shared" si="6"/>
        <v>0</v>
      </c>
      <c r="BH245" s="157">
        <f t="shared" si="7"/>
        <v>0</v>
      </c>
      <c r="BI245" s="157">
        <f t="shared" si="8"/>
        <v>0</v>
      </c>
      <c r="BJ245" s="16" t="s">
        <v>81</v>
      </c>
      <c r="BK245" s="157">
        <f t="shared" si="9"/>
        <v>0</v>
      </c>
      <c r="BL245" s="16" t="s">
        <v>98</v>
      </c>
      <c r="BM245" s="156" t="s">
        <v>286</v>
      </c>
    </row>
    <row r="246" spans="2:47" s="1" customFormat="1" ht="87.75">
      <c r="B246" s="31"/>
      <c r="D246" s="158" t="s">
        <v>145</v>
      </c>
      <c r="F246" s="159" t="s">
        <v>265</v>
      </c>
      <c r="I246" s="92"/>
      <c r="L246" s="31"/>
      <c r="M246" s="160"/>
      <c r="T246" s="52"/>
      <c r="AT246" s="16" t="s">
        <v>145</v>
      </c>
      <c r="AU246" s="16" t="s">
        <v>83</v>
      </c>
    </row>
    <row r="247" spans="2:51" s="12" customFormat="1" ht="12">
      <c r="B247" s="161"/>
      <c r="D247" s="158" t="s">
        <v>147</v>
      </c>
      <c r="E247" s="162" t="s">
        <v>3</v>
      </c>
      <c r="F247" s="163" t="s">
        <v>570</v>
      </c>
      <c r="H247" s="164">
        <v>4</v>
      </c>
      <c r="I247" s="165"/>
      <c r="L247" s="161"/>
      <c r="M247" s="166"/>
      <c r="T247" s="167"/>
      <c r="AT247" s="162" t="s">
        <v>147</v>
      </c>
      <c r="AU247" s="162" t="s">
        <v>83</v>
      </c>
      <c r="AV247" s="12" t="s">
        <v>83</v>
      </c>
      <c r="AW247" s="12" t="s">
        <v>36</v>
      </c>
      <c r="AX247" s="12" t="s">
        <v>81</v>
      </c>
      <c r="AY247" s="162" t="s">
        <v>137</v>
      </c>
    </row>
    <row r="248" spans="2:65" s="1" customFormat="1" ht="24" customHeight="1">
      <c r="B248" s="144"/>
      <c r="C248" s="176">
        <v>49</v>
      </c>
      <c r="D248" s="176" t="s">
        <v>230</v>
      </c>
      <c r="E248" s="177" t="s">
        <v>289</v>
      </c>
      <c r="F248" s="178" t="s">
        <v>290</v>
      </c>
      <c r="G248" s="179" t="s">
        <v>263</v>
      </c>
      <c r="H248" s="180">
        <v>4</v>
      </c>
      <c r="I248" s="181"/>
      <c r="J248" s="182">
        <f>ROUND(I248*H248,2)</f>
        <v>0</v>
      </c>
      <c r="K248" s="178" t="s">
        <v>143</v>
      </c>
      <c r="L248" s="183"/>
      <c r="M248" s="184" t="s">
        <v>3</v>
      </c>
      <c r="N248" s="185" t="s">
        <v>45</v>
      </c>
      <c r="P248" s="154">
        <f>O248*H248</f>
        <v>0</v>
      </c>
      <c r="Q248" s="154">
        <v>0.0149</v>
      </c>
      <c r="R248" s="154">
        <f>Q248*H248</f>
        <v>0.0596</v>
      </c>
      <c r="S248" s="154">
        <v>0</v>
      </c>
      <c r="T248" s="155">
        <f>S248*H248</f>
        <v>0</v>
      </c>
      <c r="AR248" s="156" t="s">
        <v>177</v>
      </c>
      <c r="AT248" s="156" t="s">
        <v>230</v>
      </c>
      <c r="AU248" s="156" t="s">
        <v>83</v>
      </c>
      <c r="AY248" s="16" t="s">
        <v>137</v>
      </c>
      <c r="BE248" s="157">
        <f>IF(N248="základní",J248,0)</f>
        <v>0</v>
      </c>
      <c r="BF248" s="157">
        <f>IF(N248="snížená",J248,0)</f>
        <v>0</v>
      </c>
      <c r="BG248" s="157">
        <f>IF(N248="zákl. přenesená",J248,0)</f>
        <v>0</v>
      </c>
      <c r="BH248" s="157">
        <f>IF(N248="sníž. přenesená",J248,0)</f>
        <v>0</v>
      </c>
      <c r="BI248" s="157">
        <f>IF(N248="nulová",J248,0)</f>
        <v>0</v>
      </c>
      <c r="BJ248" s="16" t="s">
        <v>81</v>
      </c>
      <c r="BK248" s="157">
        <f>ROUND(I248*H248,2)</f>
        <v>0</v>
      </c>
      <c r="BL248" s="16" t="s">
        <v>98</v>
      </c>
      <c r="BM248" s="156" t="s">
        <v>291</v>
      </c>
    </row>
    <row r="249" spans="2:65" s="1" customFormat="1" ht="36" customHeight="1">
      <c r="B249" s="144"/>
      <c r="C249" s="145">
        <v>50</v>
      </c>
      <c r="D249" s="145" t="s">
        <v>139</v>
      </c>
      <c r="E249" s="146" t="s">
        <v>323</v>
      </c>
      <c r="F249" s="147" t="s">
        <v>324</v>
      </c>
      <c r="G249" s="148" t="s">
        <v>173</v>
      </c>
      <c r="H249" s="149">
        <v>187</v>
      </c>
      <c r="I249" s="150"/>
      <c r="J249" s="151">
        <f>ROUND(I249*H249,2)</f>
        <v>0</v>
      </c>
      <c r="K249" s="147" t="s">
        <v>143</v>
      </c>
      <c r="L249" s="31"/>
      <c r="M249" s="152" t="s">
        <v>3</v>
      </c>
      <c r="N249" s="153" t="s">
        <v>45</v>
      </c>
      <c r="P249" s="154">
        <f>O249*H249</f>
        <v>0</v>
      </c>
      <c r="Q249" s="154">
        <v>0</v>
      </c>
      <c r="R249" s="154">
        <f>Q249*H249</f>
        <v>0</v>
      </c>
      <c r="S249" s="154">
        <v>0</v>
      </c>
      <c r="T249" s="155">
        <f>S249*H249</f>
        <v>0</v>
      </c>
      <c r="AR249" s="156" t="s">
        <v>98</v>
      </c>
      <c r="AT249" s="156" t="s">
        <v>139</v>
      </c>
      <c r="AU249" s="156" t="s">
        <v>83</v>
      </c>
      <c r="AY249" s="16" t="s">
        <v>137</v>
      </c>
      <c r="BE249" s="157">
        <f>IF(N249="základní",J249,0)</f>
        <v>0</v>
      </c>
      <c r="BF249" s="157">
        <f>IF(N249="snížená",J249,0)</f>
        <v>0</v>
      </c>
      <c r="BG249" s="157">
        <f>IF(N249="zákl. přenesená",J249,0)</f>
        <v>0</v>
      </c>
      <c r="BH249" s="157">
        <f>IF(N249="sníž. přenesená",J249,0)</f>
        <v>0</v>
      </c>
      <c r="BI249" s="157">
        <f>IF(N249="nulová",J249,0)</f>
        <v>0</v>
      </c>
      <c r="BJ249" s="16" t="s">
        <v>81</v>
      </c>
      <c r="BK249" s="157">
        <f>ROUND(I249*H249,2)</f>
        <v>0</v>
      </c>
      <c r="BL249" s="16" t="s">
        <v>98</v>
      </c>
      <c r="BM249" s="156" t="s">
        <v>325</v>
      </c>
    </row>
    <row r="250" spans="2:47" s="1" customFormat="1" ht="87.75">
      <c r="B250" s="31"/>
      <c r="D250" s="158" t="s">
        <v>145</v>
      </c>
      <c r="F250" s="159" t="s">
        <v>326</v>
      </c>
      <c r="I250" s="92"/>
      <c r="L250" s="31"/>
      <c r="M250" s="160"/>
      <c r="T250" s="52"/>
      <c r="AT250" s="16" t="s">
        <v>145</v>
      </c>
      <c r="AU250" s="16" t="s">
        <v>83</v>
      </c>
    </row>
    <row r="251" spans="2:51" s="12" customFormat="1" ht="12">
      <c r="B251" s="161"/>
      <c r="D251" s="158" t="s">
        <v>147</v>
      </c>
      <c r="E251" s="162" t="s">
        <v>3</v>
      </c>
      <c r="F251" s="163" t="s">
        <v>571</v>
      </c>
      <c r="H251" s="164">
        <v>187</v>
      </c>
      <c r="I251" s="165"/>
      <c r="L251" s="161"/>
      <c r="M251" s="166"/>
      <c r="T251" s="167"/>
      <c r="AT251" s="162" t="s">
        <v>147</v>
      </c>
      <c r="AU251" s="162" t="s">
        <v>83</v>
      </c>
      <c r="AV251" s="12" t="s">
        <v>83</v>
      </c>
      <c r="AW251" s="12" t="s">
        <v>36</v>
      </c>
      <c r="AX251" s="12" t="s">
        <v>81</v>
      </c>
      <c r="AY251" s="162" t="s">
        <v>137</v>
      </c>
    </row>
    <row r="252" spans="2:65" s="1" customFormat="1" ht="16.5" customHeight="1">
      <c r="B252" s="144"/>
      <c r="C252" s="176">
        <v>51</v>
      </c>
      <c r="D252" s="176" t="s">
        <v>230</v>
      </c>
      <c r="E252" s="177" t="s">
        <v>328</v>
      </c>
      <c r="F252" s="178" t="s">
        <v>329</v>
      </c>
      <c r="G252" s="179" t="s">
        <v>173</v>
      </c>
      <c r="H252" s="180">
        <v>206.168</v>
      </c>
      <c r="I252" s="181"/>
      <c r="J252" s="182">
        <f>ROUND(I252*H252,2)</f>
        <v>0</v>
      </c>
      <c r="K252" s="178" t="s">
        <v>143</v>
      </c>
      <c r="L252" s="183"/>
      <c r="M252" s="184" t="s">
        <v>3</v>
      </c>
      <c r="N252" s="185" t="s">
        <v>45</v>
      </c>
      <c r="P252" s="154">
        <f>O252*H252</f>
        <v>0</v>
      </c>
      <c r="Q252" s="154">
        <v>0.00318</v>
      </c>
      <c r="R252" s="154">
        <f>Q252*H252</f>
        <v>0.65561424</v>
      </c>
      <c r="S252" s="154">
        <v>0</v>
      </c>
      <c r="T252" s="155">
        <f>S252*H252</f>
        <v>0</v>
      </c>
      <c r="AR252" s="156" t="s">
        <v>177</v>
      </c>
      <c r="AT252" s="156" t="s">
        <v>230</v>
      </c>
      <c r="AU252" s="156" t="s">
        <v>83</v>
      </c>
      <c r="AY252" s="16" t="s">
        <v>137</v>
      </c>
      <c r="BE252" s="157">
        <f>IF(N252="základní",J252,0)</f>
        <v>0</v>
      </c>
      <c r="BF252" s="157">
        <f>IF(N252="snížená",J252,0)</f>
        <v>0</v>
      </c>
      <c r="BG252" s="157">
        <f>IF(N252="zákl. přenesená",J252,0)</f>
        <v>0</v>
      </c>
      <c r="BH252" s="157">
        <f>IF(N252="sníž. přenesená",J252,0)</f>
        <v>0</v>
      </c>
      <c r="BI252" s="157">
        <f>IF(N252="nulová",J252,0)</f>
        <v>0</v>
      </c>
      <c r="BJ252" s="16" t="s">
        <v>81</v>
      </c>
      <c r="BK252" s="157">
        <f>ROUND(I252*H252,2)</f>
        <v>0</v>
      </c>
      <c r="BL252" s="16" t="s">
        <v>98</v>
      </c>
      <c r="BM252" s="156" t="s">
        <v>330</v>
      </c>
    </row>
    <row r="253" spans="2:51" s="12" customFormat="1" ht="12">
      <c r="B253" s="161"/>
      <c r="D253" s="158" t="s">
        <v>147</v>
      </c>
      <c r="E253" s="162" t="s">
        <v>3</v>
      </c>
      <c r="F253" s="163" t="s">
        <v>572</v>
      </c>
      <c r="H253" s="164">
        <v>196.35</v>
      </c>
      <c r="I253" s="165"/>
      <c r="L253" s="161"/>
      <c r="M253" s="166"/>
      <c r="T253" s="167"/>
      <c r="AT253" s="162" t="s">
        <v>147</v>
      </c>
      <c r="AU253" s="162" t="s">
        <v>83</v>
      </c>
      <c r="AV253" s="12" t="s">
        <v>83</v>
      </c>
      <c r="AW253" s="12" t="s">
        <v>36</v>
      </c>
      <c r="AX253" s="12" t="s">
        <v>81</v>
      </c>
      <c r="AY253" s="162" t="s">
        <v>137</v>
      </c>
    </row>
    <row r="254" spans="2:51" s="12" customFormat="1" ht="12">
      <c r="B254" s="161"/>
      <c r="D254" s="158" t="s">
        <v>147</v>
      </c>
      <c r="F254" s="163" t="s">
        <v>573</v>
      </c>
      <c r="H254" s="164">
        <v>206.168</v>
      </c>
      <c r="I254" s="165"/>
      <c r="L254" s="161"/>
      <c r="M254" s="166"/>
      <c r="T254" s="167"/>
      <c r="AT254" s="162" t="s">
        <v>147</v>
      </c>
      <c r="AU254" s="162" t="s">
        <v>83</v>
      </c>
      <c r="AV254" s="12" t="s">
        <v>83</v>
      </c>
      <c r="AW254" s="12" t="s">
        <v>4</v>
      </c>
      <c r="AX254" s="12" t="s">
        <v>81</v>
      </c>
      <c r="AY254" s="162" t="s">
        <v>137</v>
      </c>
    </row>
    <row r="255" spans="2:65" s="1" customFormat="1" ht="16.5" customHeight="1">
      <c r="B255" s="144"/>
      <c r="C255" s="176">
        <v>52</v>
      </c>
      <c r="D255" s="176" t="s">
        <v>230</v>
      </c>
      <c r="E255" s="177" t="s">
        <v>333</v>
      </c>
      <c r="F255" s="178" t="s">
        <v>334</v>
      </c>
      <c r="G255" s="179" t="s">
        <v>263</v>
      </c>
      <c r="H255" s="180">
        <v>10</v>
      </c>
      <c r="I255" s="181"/>
      <c r="J255" s="182">
        <f>ROUND(I255*H255,2)</f>
        <v>0</v>
      </c>
      <c r="K255" s="178" t="s">
        <v>143</v>
      </c>
      <c r="L255" s="183"/>
      <c r="M255" s="184" t="s">
        <v>3</v>
      </c>
      <c r="N255" s="185" t="s">
        <v>45</v>
      </c>
      <c r="P255" s="154">
        <f>O255*H255</f>
        <v>0</v>
      </c>
      <c r="Q255" s="154">
        <v>0.00039</v>
      </c>
      <c r="R255" s="154">
        <f>Q255*H255</f>
        <v>0.0039</v>
      </c>
      <c r="S255" s="154">
        <v>0</v>
      </c>
      <c r="T255" s="155">
        <f>S255*H255</f>
        <v>0</v>
      </c>
      <c r="AR255" s="156" t="s">
        <v>177</v>
      </c>
      <c r="AT255" s="156" t="s">
        <v>230</v>
      </c>
      <c r="AU255" s="156" t="s">
        <v>83</v>
      </c>
      <c r="AY255" s="16" t="s">
        <v>137</v>
      </c>
      <c r="BE255" s="157">
        <f>IF(N255="základní",J255,0)</f>
        <v>0</v>
      </c>
      <c r="BF255" s="157">
        <f>IF(N255="snížená",J255,0)</f>
        <v>0</v>
      </c>
      <c r="BG255" s="157">
        <f>IF(N255="zákl. přenesená",J255,0)</f>
        <v>0</v>
      </c>
      <c r="BH255" s="157">
        <f>IF(N255="sníž. přenesená",J255,0)</f>
        <v>0</v>
      </c>
      <c r="BI255" s="157">
        <f>IF(N255="nulová",J255,0)</f>
        <v>0</v>
      </c>
      <c r="BJ255" s="16" t="s">
        <v>81</v>
      </c>
      <c r="BK255" s="157">
        <f>ROUND(I255*H255,2)</f>
        <v>0</v>
      </c>
      <c r="BL255" s="16" t="s">
        <v>98</v>
      </c>
      <c r="BM255" s="156" t="s">
        <v>335</v>
      </c>
    </row>
    <row r="256" spans="2:51" s="12" customFormat="1" ht="12">
      <c r="B256" s="161"/>
      <c r="D256" s="158" t="s">
        <v>147</v>
      </c>
      <c r="E256" s="162" t="s">
        <v>3</v>
      </c>
      <c r="F256" s="163" t="s">
        <v>574</v>
      </c>
      <c r="H256" s="164">
        <v>10</v>
      </c>
      <c r="I256" s="165"/>
      <c r="L256" s="161"/>
      <c r="M256" s="166"/>
      <c r="T256" s="167"/>
      <c r="AT256" s="162" t="s">
        <v>147</v>
      </c>
      <c r="AU256" s="162" t="s">
        <v>83</v>
      </c>
      <c r="AV256" s="12" t="s">
        <v>83</v>
      </c>
      <c r="AW256" s="12" t="s">
        <v>36</v>
      </c>
      <c r="AX256" s="12" t="s">
        <v>81</v>
      </c>
      <c r="AY256" s="162" t="s">
        <v>137</v>
      </c>
    </row>
    <row r="257" spans="2:65" s="1" customFormat="1" ht="36" customHeight="1">
      <c r="B257" s="144"/>
      <c r="C257" s="145">
        <v>53</v>
      </c>
      <c r="D257" s="145" t="s">
        <v>139</v>
      </c>
      <c r="E257" s="146" t="s">
        <v>338</v>
      </c>
      <c r="F257" s="147" t="s">
        <v>339</v>
      </c>
      <c r="G257" s="148" t="s">
        <v>263</v>
      </c>
      <c r="H257" s="149">
        <v>2</v>
      </c>
      <c r="I257" s="150"/>
      <c r="J257" s="151">
        <f>ROUND(I257*H257,2)</f>
        <v>0</v>
      </c>
      <c r="K257" s="147" t="s">
        <v>143</v>
      </c>
      <c r="L257" s="31"/>
      <c r="M257" s="152" t="s">
        <v>3</v>
      </c>
      <c r="N257" s="153" t="s">
        <v>45</v>
      </c>
      <c r="P257" s="154">
        <f>O257*H257</f>
        <v>0</v>
      </c>
      <c r="Q257" s="154">
        <v>0</v>
      </c>
      <c r="R257" s="154">
        <f>Q257*H257</f>
        <v>0</v>
      </c>
      <c r="S257" s="154">
        <v>0</v>
      </c>
      <c r="T257" s="155">
        <f>S257*H257</f>
        <v>0</v>
      </c>
      <c r="AR257" s="156" t="s">
        <v>98</v>
      </c>
      <c r="AT257" s="156" t="s">
        <v>139</v>
      </c>
      <c r="AU257" s="156" t="s">
        <v>83</v>
      </c>
      <c r="AY257" s="16" t="s">
        <v>137</v>
      </c>
      <c r="BE257" s="157">
        <f>IF(N257="základní",J257,0)</f>
        <v>0</v>
      </c>
      <c r="BF257" s="157">
        <f>IF(N257="snížená",J257,0)</f>
        <v>0</v>
      </c>
      <c r="BG257" s="157">
        <f>IF(N257="zákl. přenesená",J257,0)</f>
        <v>0</v>
      </c>
      <c r="BH257" s="157">
        <f>IF(N257="sníž. přenesená",J257,0)</f>
        <v>0</v>
      </c>
      <c r="BI257" s="157">
        <f>IF(N257="nulová",J257,0)</f>
        <v>0</v>
      </c>
      <c r="BJ257" s="16" t="s">
        <v>81</v>
      </c>
      <c r="BK257" s="157">
        <f>ROUND(I257*H257,2)</f>
        <v>0</v>
      </c>
      <c r="BL257" s="16" t="s">
        <v>98</v>
      </c>
      <c r="BM257" s="156" t="s">
        <v>340</v>
      </c>
    </row>
    <row r="258" spans="2:47" s="1" customFormat="1" ht="39">
      <c r="B258" s="31"/>
      <c r="D258" s="158" t="s">
        <v>145</v>
      </c>
      <c r="F258" s="159" t="s">
        <v>341</v>
      </c>
      <c r="I258" s="92"/>
      <c r="L258" s="31"/>
      <c r="M258" s="160"/>
      <c r="T258" s="52"/>
      <c r="AT258" s="16" t="s">
        <v>145</v>
      </c>
      <c r="AU258" s="16" t="s">
        <v>83</v>
      </c>
    </row>
    <row r="259" spans="2:51" s="12" customFormat="1" ht="12">
      <c r="B259" s="161"/>
      <c r="D259" s="158" t="s">
        <v>147</v>
      </c>
      <c r="E259" s="162" t="s">
        <v>3</v>
      </c>
      <c r="F259" s="163" t="s">
        <v>360</v>
      </c>
      <c r="H259" s="164">
        <v>2</v>
      </c>
      <c r="I259" s="165"/>
      <c r="L259" s="161"/>
      <c r="M259" s="166"/>
      <c r="T259" s="167"/>
      <c r="AT259" s="162" t="s">
        <v>147</v>
      </c>
      <c r="AU259" s="162" t="s">
        <v>83</v>
      </c>
      <c r="AV259" s="12" t="s">
        <v>83</v>
      </c>
      <c r="AW259" s="12" t="s">
        <v>36</v>
      </c>
      <c r="AX259" s="12" t="s">
        <v>81</v>
      </c>
      <c r="AY259" s="162" t="s">
        <v>137</v>
      </c>
    </row>
    <row r="260" spans="2:65" s="1" customFormat="1" ht="16.5" customHeight="1">
      <c r="B260" s="144"/>
      <c r="C260" s="176">
        <v>54</v>
      </c>
      <c r="D260" s="176" t="s">
        <v>230</v>
      </c>
      <c r="E260" s="177" t="s">
        <v>343</v>
      </c>
      <c r="F260" s="178" t="s">
        <v>344</v>
      </c>
      <c r="G260" s="179" t="s">
        <v>263</v>
      </c>
      <c r="H260" s="180">
        <v>2</v>
      </c>
      <c r="I260" s="181"/>
      <c r="J260" s="182">
        <f>ROUND(I260*H260,2)</f>
        <v>0</v>
      </c>
      <c r="K260" s="178" t="s">
        <v>143</v>
      </c>
      <c r="L260" s="183"/>
      <c r="M260" s="184" t="s">
        <v>3</v>
      </c>
      <c r="N260" s="185" t="s">
        <v>45</v>
      </c>
      <c r="P260" s="154">
        <f>O260*H260</f>
        <v>0</v>
      </c>
      <c r="Q260" s="154">
        <v>0.00056</v>
      </c>
      <c r="R260" s="154">
        <f>Q260*H260</f>
        <v>0.00112</v>
      </c>
      <c r="S260" s="154">
        <v>0</v>
      </c>
      <c r="T260" s="155">
        <f>S260*H260</f>
        <v>0</v>
      </c>
      <c r="AR260" s="156" t="s">
        <v>177</v>
      </c>
      <c r="AT260" s="156" t="s">
        <v>230</v>
      </c>
      <c r="AU260" s="156" t="s">
        <v>83</v>
      </c>
      <c r="AY260" s="16" t="s">
        <v>137</v>
      </c>
      <c r="BE260" s="157">
        <f>IF(N260="základní",J260,0)</f>
        <v>0</v>
      </c>
      <c r="BF260" s="157">
        <f>IF(N260="snížená",J260,0)</f>
        <v>0</v>
      </c>
      <c r="BG260" s="157">
        <f>IF(N260="zákl. přenesená",J260,0)</f>
        <v>0</v>
      </c>
      <c r="BH260" s="157">
        <f>IF(N260="sníž. přenesená",J260,0)</f>
        <v>0</v>
      </c>
      <c r="BI260" s="157">
        <f>IF(N260="nulová",J260,0)</f>
        <v>0</v>
      </c>
      <c r="BJ260" s="16" t="s">
        <v>81</v>
      </c>
      <c r="BK260" s="157">
        <f>ROUND(I260*H260,2)</f>
        <v>0</v>
      </c>
      <c r="BL260" s="16" t="s">
        <v>98</v>
      </c>
      <c r="BM260" s="156" t="s">
        <v>345</v>
      </c>
    </row>
    <row r="261" spans="2:65" s="1" customFormat="1" ht="48" customHeight="1">
      <c r="B261" s="144"/>
      <c r="C261" s="145">
        <v>55</v>
      </c>
      <c r="D261" s="145" t="s">
        <v>139</v>
      </c>
      <c r="E261" s="146" t="s">
        <v>347</v>
      </c>
      <c r="F261" s="147" t="s">
        <v>348</v>
      </c>
      <c r="G261" s="148" t="s">
        <v>263</v>
      </c>
      <c r="H261" s="149">
        <v>8</v>
      </c>
      <c r="I261" s="150"/>
      <c r="J261" s="151">
        <f>ROUND(I261*H261,2)</f>
        <v>0</v>
      </c>
      <c r="K261" s="147" t="s">
        <v>143</v>
      </c>
      <c r="L261" s="31"/>
      <c r="M261" s="152" t="s">
        <v>3</v>
      </c>
      <c r="N261" s="153" t="s">
        <v>45</v>
      </c>
      <c r="P261" s="154">
        <f>O261*H261</f>
        <v>0</v>
      </c>
      <c r="Q261" s="154">
        <v>0.00162</v>
      </c>
      <c r="R261" s="154">
        <f>Q261*H261</f>
        <v>0.01296</v>
      </c>
      <c r="S261" s="154">
        <v>0</v>
      </c>
      <c r="T261" s="155">
        <f>S261*H261</f>
        <v>0</v>
      </c>
      <c r="AR261" s="156" t="s">
        <v>98</v>
      </c>
      <c r="AT261" s="156" t="s">
        <v>139</v>
      </c>
      <c r="AU261" s="156" t="s">
        <v>83</v>
      </c>
      <c r="AY261" s="16" t="s">
        <v>137</v>
      </c>
      <c r="BE261" s="157">
        <f>IF(N261="základní",J261,0)</f>
        <v>0</v>
      </c>
      <c r="BF261" s="157">
        <f>IF(N261="snížená",J261,0)</f>
        <v>0</v>
      </c>
      <c r="BG261" s="157">
        <f>IF(N261="zákl. přenesená",J261,0)</f>
        <v>0</v>
      </c>
      <c r="BH261" s="157">
        <f>IF(N261="sníž. přenesená",J261,0)</f>
        <v>0</v>
      </c>
      <c r="BI261" s="157">
        <f>IF(N261="nulová",J261,0)</f>
        <v>0</v>
      </c>
      <c r="BJ261" s="16" t="s">
        <v>81</v>
      </c>
      <c r="BK261" s="157">
        <f>ROUND(I261*H261,2)</f>
        <v>0</v>
      </c>
      <c r="BL261" s="16" t="s">
        <v>98</v>
      </c>
      <c r="BM261" s="156" t="s">
        <v>349</v>
      </c>
    </row>
    <row r="262" spans="2:47" s="1" customFormat="1" ht="302.25">
      <c r="B262" s="31"/>
      <c r="D262" s="158" t="s">
        <v>145</v>
      </c>
      <c r="F262" s="159" t="s">
        <v>350</v>
      </c>
      <c r="I262" s="92"/>
      <c r="L262" s="31"/>
      <c r="M262" s="160"/>
      <c r="T262" s="52"/>
      <c r="AT262" s="16" t="s">
        <v>145</v>
      </c>
      <c r="AU262" s="16" t="s">
        <v>83</v>
      </c>
    </row>
    <row r="263" spans="2:51" s="12" customFormat="1" ht="12">
      <c r="B263" s="161"/>
      <c r="D263" s="158" t="s">
        <v>147</v>
      </c>
      <c r="E263" s="162" t="s">
        <v>3</v>
      </c>
      <c r="F263" s="163" t="s">
        <v>575</v>
      </c>
      <c r="H263" s="164">
        <v>8</v>
      </c>
      <c r="I263" s="165"/>
      <c r="L263" s="161"/>
      <c r="M263" s="166"/>
      <c r="T263" s="167"/>
      <c r="AT263" s="162" t="s">
        <v>147</v>
      </c>
      <c r="AU263" s="162" t="s">
        <v>83</v>
      </c>
      <c r="AV263" s="12" t="s">
        <v>83</v>
      </c>
      <c r="AW263" s="12" t="s">
        <v>36</v>
      </c>
      <c r="AX263" s="12" t="s">
        <v>81</v>
      </c>
      <c r="AY263" s="162" t="s">
        <v>137</v>
      </c>
    </row>
    <row r="264" spans="2:65" s="1" customFormat="1" ht="16.5" customHeight="1">
      <c r="B264" s="144"/>
      <c r="C264" s="176">
        <v>56</v>
      </c>
      <c r="D264" s="176" t="s">
        <v>230</v>
      </c>
      <c r="E264" s="177" t="s">
        <v>353</v>
      </c>
      <c r="F264" s="178" t="s">
        <v>354</v>
      </c>
      <c r="G264" s="179" t="s">
        <v>263</v>
      </c>
      <c r="H264" s="180">
        <v>8</v>
      </c>
      <c r="I264" s="181"/>
      <c r="J264" s="182">
        <f>ROUND(I264*H264,2)</f>
        <v>0</v>
      </c>
      <c r="K264" s="178" t="s">
        <v>143</v>
      </c>
      <c r="L264" s="183"/>
      <c r="M264" s="184" t="s">
        <v>3</v>
      </c>
      <c r="N264" s="185" t="s">
        <v>45</v>
      </c>
      <c r="P264" s="154">
        <f>O264*H264</f>
        <v>0</v>
      </c>
      <c r="Q264" s="154">
        <v>0.01847</v>
      </c>
      <c r="R264" s="154">
        <f>Q264*H264</f>
        <v>0.14776</v>
      </c>
      <c r="S264" s="154">
        <v>0</v>
      </c>
      <c r="T264" s="155">
        <f>S264*H264</f>
        <v>0</v>
      </c>
      <c r="AR264" s="156" t="s">
        <v>177</v>
      </c>
      <c r="AT264" s="156" t="s">
        <v>230</v>
      </c>
      <c r="AU264" s="156" t="s">
        <v>83</v>
      </c>
      <c r="AY264" s="16" t="s">
        <v>137</v>
      </c>
      <c r="BE264" s="157">
        <f>IF(N264="základní",J264,0)</f>
        <v>0</v>
      </c>
      <c r="BF264" s="157">
        <f>IF(N264="snížená",J264,0)</f>
        <v>0</v>
      </c>
      <c r="BG264" s="157">
        <f>IF(N264="zákl. přenesená",J264,0)</f>
        <v>0</v>
      </c>
      <c r="BH264" s="157">
        <f>IF(N264="sníž. přenesená",J264,0)</f>
        <v>0</v>
      </c>
      <c r="BI264" s="157">
        <f>IF(N264="nulová",J264,0)</f>
        <v>0</v>
      </c>
      <c r="BJ264" s="16" t="s">
        <v>81</v>
      </c>
      <c r="BK264" s="157">
        <f>ROUND(I264*H264,2)</f>
        <v>0</v>
      </c>
      <c r="BL264" s="16" t="s">
        <v>98</v>
      </c>
      <c r="BM264" s="156" t="s">
        <v>355</v>
      </c>
    </row>
    <row r="265" spans="2:65" s="1" customFormat="1" ht="24" customHeight="1">
      <c r="B265" s="144"/>
      <c r="C265" s="145">
        <v>57</v>
      </c>
      <c r="D265" s="145" t="s">
        <v>139</v>
      </c>
      <c r="E265" s="146" t="s">
        <v>357</v>
      </c>
      <c r="F265" s="147" t="s">
        <v>358</v>
      </c>
      <c r="G265" s="148" t="s">
        <v>263</v>
      </c>
      <c r="H265" s="149">
        <v>2</v>
      </c>
      <c r="I265" s="150"/>
      <c r="J265" s="151">
        <f>ROUND(I265*H265,2)</f>
        <v>0</v>
      </c>
      <c r="K265" s="147" t="s">
        <v>143</v>
      </c>
      <c r="L265" s="31"/>
      <c r="M265" s="152" t="s">
        <v>3</v>
      </c>
      <c r="N265" s="153" t="s">
        <v>45</v>
      </c>
      <c r="P265" s="154">
        <f>O265*H265</f>
        <v>0</v>
      </c>
      <c r="Q265" s="154">
        <v>0.00034</v>
      </c>
      <c r="R265" s="154">
        <f>Q265*H265</f>
        <v>0.00068</v>
      </c>
      <c r="S265" s="154">
        <v>0</v>
      </c>
      <c r="T265" s="155">
        <f>S265*H265</f>
        <v>0</v>
      </c>
      <c r="AR265" s="156" t="s">
        <v>98</v>
      </c>
      <c r="AT265" s="156" t="s">
        <v>139</v>
      </c>
      <c r="AU265" s="156" t="s">
        <v>83</v>
      </c>
      <c r="AY265" s="16" t="s">
        <v>137</v>
      </c>
      <c r="BE265" s="157">
        <f>IF(N265="základní",J265,0)</f>
        <v>0</v>
      </c>
      <c r="BF265" s="157">
        <f>IF(N265="snížená",J265,0)</f>
        <v>0</v>
      </c>
      <c r="BG265" s="157">
        <f>IF(N265="zákl. přenesená",J265,0)</f>
        <v>0</v>
      </c>
      <c r="BH265" s="157">
        <f>IF(N265="sníž. přenesená",J265,0)</f>
        <v>0</v>
      </c>
      <c r="BI265" s="157">
        <f>IF(N265="nulová",J265,0)</f>
        <v>0</v>
      </c>
      <c r="BJ265" s="16" t="s">
        <v>81</v>
      </c>
      <c r="BK265" s="157">
        <f>ROUND(I265*H265,2)</f>
        <v>0</v>
      </c>
      <c r="BL265" s="16" t="s">
        <v>98</v>
      </c>
      <c r="BM265" s="156" t="s">
        <v>359</v>
      </c>
    </row>
    <row r="266" spans="2:47" s="1" customFormat="1" ht="302.25">
      <c r="B266" s="31"/>
      <c r="D266" s="158" t="s">
        <v>145</v>
      </c>
      <c r="F266" s="159" t="s">
        <v>350</v>
      </c>
      <c r="I266" s="92"/>
      <c r="L266" s="31"/>
      <c r="M266" s="160"/>
      <c r="T266" s="52"/>
      <c r="AT266" s="16" t="s">
        <v>145</v>
      </c>
      <c r="AU266" s="16" t="s">
        <v>83</v>
      </c>
    </row>
    <row r="267" spans="2:51" s="12" customFormat="1" ht="12">
      <c r="B267" s="161"/>
      <c r="D267" s="158" t="s">
        <v>147</v>
      </c>
      <c r="E267" s="162" t="s">
        <v>3</v>
      </c>
      <c r="F267" s="163" t="s">
        <v>360</v>
      </c>
      <c r="H267" s="164">
        <v>2</v>
      </c>
      <c r="I267" s="165"/>
      <c r="L267" s="161"/>
      <c r="M267" s="166"/>
      <c r="T267" s="167"/>
      <c r="AT267" s="162" t="s">
        <v>147</v>
      </c>
      <c r="AU267" s="162" t="s">
        <v>83</v>
      </c>
      <c r="AV267" s="12" t="s">
        <v>83</v>
      </c>
      <c r="AW267" s="12" t="s">
        <v>36</v>
      </c>
      <c r="AX267" s="12" t="s">
        <v>81</v>
      </c>
      <c r="AY267" s="162" t="s">
        <v>137</v>
      </c>
    </row>
    <row r="268" spans="2:65" s="1" customFormat="1" ht="24" customHeight="1">
      <c r="B268" s="144"/>
      <c r="C268" s="176">
        <v>58</v>
      </c>
      <c r="D268" s="176" t="s">
        <v>230</v>
      </c>
      <c r="E268" s="177" t="s">
        <v>362</v>
      </c>
      <c r="F268" s="178" t="s">
        <v>363</v>
      </c>
      <c r="G268" s="179" t="s">
        <v>263</v>
      </c>
      <c r="H268" s="180">
        <v>2</v>
      </c>
      <c r="I268" s="181"/>
      <c r="J268" s="182">
        <f>ROUND(I268*H268,2)</f>
        <v>0</v>
      </c>
      <c r="K268" s="178" t="s">
        <v>143</v>
      </c>
      <c r="L268" s="183"/>
      <c r="M268" s="184" t="s">
        <v>3</v>
      </c>
      <c r="N268" s="185" t="s">
        <v>45</v>
      </c>
      <c r="P268" s="154">
        <f>O268*H268</f>
        <v>0</v>
      </c>
      <c r="Q268" s="154">
        <v>0.0375</v>
      </c>
      <c r="R268" s="154">
        <f>Q268*H268</f>
        <v>0.075</v>
      </c>
      <c r="S268" s="154">
        <v>0</v>
      </c>
      <c r="T268" s="155">
        <f>S268*H268</f>
        <v>0</v>
      </c>
      <c r="AR268" s="156" t="s">
        <v>177</v>
      </c>
      <c r="AT268" s="156" t="s">
        <v>230</v>
      </c>
      <c r="AU268" s="156" t="s">
        <v>83</v>
      </c>
      <c r="AY268" s="16" t="s">
        <v>137</v>
      </c>
      <c r="BE268" s="157">
        <f>IF(N268="základní",J268,0)</f>
        <v>0</v>
      </c>
      <c r="BF268" s="157">
        <f>IF(N268="snížená",J268,0)</f>
        <v>0</v>
      </c>
      <c r="BG268" s="157">
        <f>IF(N268="zákl. přenesená",J268,0)</f>
        <v>0</v>
      </c>
      <c r="BH268" s="157">
        <f>IF(N268="sníž. přenesená",J268,0)</f>
        <v>0</v>
      </c>
      <c r="BI268" s="157">
        <f>IF(N268="nulová",J268,0)</f>
        <v>0</v>
      </c>
      <c r="BJ268" s="16" t="s">
        <v>81</v>
      </c>
      <c r="BK268" s="157">
        <f>ROUND(I268*H268,2)</f>
        <v>0</v>
      </c>
      <c r="BL268" s="16" t="s">
        <v>98</v>
      </c>
      <c r="BM268" s="156" t="s">
        <v>364</v>
      </c>
    </row>
    <row r="269" spans="2:65" s="1" customFormat="1" ht="24" customHeight="1">
      <c r="B269" s="144"/>
      <c r="C269" s="176">
        <v>59</v>
      </c>
      <c r="D269" s="176" t="s">
        <v>230</v>
      </c>
      <c r="E269" s="177" t="s">
        <v>374</v>
      </c>
      <c r="F269" s="178" t="s">
        <v>375</v>
      </c>
      <c r="G269" s="179" t="s">
        <v>263</v>
      </c>
      <c r="H269" s="180">
        <v>8</v>
      </c>
      <c r="I269" s="181"/>
      <c r="J269" s="182">
        <f>ROUND(I269*H269,2)</f>
        <v>0</v>
      </c>
      <c r="K269" s="178" t="s">
        <v>3</v>
      </c>
      <c r="L269" s="183"/>
      <c r="M269" s="184" t="s">
        <v>3</v>
      </c>
      <c r="N269" s="185" t="s">
        <v>45</v>
      </c>
      <c r="P269" s="154">
        <f>O269*H269</f>
        <v>0</v>
      </c>
      <c r="Q269" s="154">
        <v>0.0073</v>
      </c>
      <c r="R269" s="154">
        <f>Q269*H269</f>
        <v>0.0584</v>
      </c>
      <c r="S269" s="154">
        <v>0</v>
      </c>
      <c r="T269" s="155">
        <f>S269*H269</f>
        <v>0</v>
      </c>
      <c r="AR269" s="156" t="s">
        <v>177</v>
      </c>
      <c r="AT269" s="156" t="s">
        <v>230</v>
      </c>
      <c r="AU269" s="156" t="s">
        <v>83</v>
      </c>
      <c r="AY269" s="16" t="s">
        <v>137</v>
      </c>
      <c r="BE269" s="157">
        <f>IF(N269="základní",J269,0)</f>
        <v>0</v>
      </c>
      <c r="BF269" s="157">
        <f>IF(N269="snížená",J269,0)</f>
        <v>0</v>
      </c>
      <c r="BG269" s="157">
        <f>IF(N269="zákl. přenesená",J269,0)</f>
        <v>0</v>
      </c>
      <c r="BH269" s="157">
        <f>IF(N269="sníž. přenesená",J269,0)</f>
        <v>0</v>
      </c>
      <c r="BI269" s="157">
        <f>IF(N269="nulová",J269,0)</f>
        <v>0</v>
      </c>
      <c r="BJ269" s="16" t="s">
        <v>81</v>
      </c>
      <c r="BK269" s="157">
        <f>ROUND(I269*H269,2)</f>
        <v>0</v>
      </c>
      <c r="BL269" s="16" t="s">
        <v>98</v>
      </c>
      <c r="BM269" s="156" t="s">
        <v>376</v>
      </c>
    </row>
    <row r="270" spans="2:65" s="1" customFormat="1" ht="16.5" customHeight="1">
      <c r="B270" s="144"/>
      <c r="C270" s="145">
        <v>60</v>
      </c>
      <c r="D270" s="145" t="s">
        <v>139</v>
      </c>
      <c r="E270" s="146" t="s">
        <v>378</v>
      </c>
      <c r="F270" s="147" t="s">
        <v>379</v>
      </c>
      <c r="G270" s="148" t="s">
        <v>173</v>
      </c>
      <c r="H270" s="149">
        <v>187</v>
      </c>
      <c r="I270" s="150"/>
      <c r="J270" s="151">
        <f>ROUND(I270*H270,2)</f>
        <v>0</v>
      </c>
      <c r="K270" s="147" t="s">
        <v>143</v>
      </c>
      <c r="L270" s="31"/>
      <c r="M270" s="152" t="s">
        <v>3</v>
      </c>
      <c r="N270" s="153" t="s">
        <v>45</v>
      </c>
      <c r="P270" s="154">
        <f>O270*H270</f>
        <v>0</v>
      </c>
      <c r="Q270" s="154">
        <v>0</v>
      </c>
      <c r="R270" s="154">
        <f>Q270*H270</f>
        <v>0</v>
      </c>
      <c r="S270" s="154">
        <v>0</v>
      </c>
      <c r="T270" s="155">
        <f>S270*H270</f>
        <v>0</v>
      </c>
      <c r="AR270" s="156" t="s">
        <v>98</v>
      </c>
      <c r="AT270" s="156" t="s">
        <v>139</v>
      </c>
      <c r="AU270" s="156" t="s">
        <v>83</v>
      </c>
      <c r="AY270" s="16" t="s">
        <v>137</v>
      </c>
      <c r="BE270" s="157">
        <f>IF(N270="základní",J270,0)</f>
        <v>0</v>
      </c>
      <c r="BF270" s="157">
        <f>IF(N270="snížená",J270,0)</f>
        <v>0</v>
      </c>
      <c r="BG270" s="157">
        <f>IF(N270="zákl. přenesená",J270,0)</f>
        <v>0</v>
      </c>
      <c r="BH270" s="157">
        <f>IF(N270="sníž. přenesená",J270,0)</f>
        <v>0</v>
      </c>
      <c r="BI270" s="157">
        <f>IF(N270="nulová",J270,0)</f>
        <v>0</v>
      </c>
      <c r="BJ270" s="16" t="s">
        <v>81</v>
      </c>
      <c r="BK270" s="157">
        <f>ROUND(I270*H270,2)</f>
        <v>0</v>
      </c>
      <c r="BL270" s="16" t="s">
        <v>98</v>
      </c>
      <c r="BM270" s="156" t="s">
        <v>380</v>
      </c>
    </row>
    <row r="271" spans="2:47" s="1" customFormat="1" ht="126.75">
      <c r="B271" s="31"/>
      <c r="D271" s="158" t="s">
        <v>145</v>
      </c>
      <c r="F271" s="159" t="s">
        <v>381</v>
      </c>
      <c r="I271" s="92"/>
      <c r="L271" s="31"/>
      <c r="M271" s="160"/>
      <c r="T271" s="52"/>
      <c r="AT271" s="16" t="s">
        <v>145</v>
      </c>
      <c r="AU271" s="16" t="s">
        <v>83</v>
      </c>
    </row>
    <row r="272" spans="2:51" s="12" customFormat="1" ht="12">
      <c r="B272" s="161"/>
      <c r="D272" s="158" t="s">
        <v>147</v>
      </c>
      <c r="E272" s="162" t="s">
        <v>3</v>
      </c>
      <c r="F272" s="163" t="s">
        <v>571</v>
      </c>
      <c r="H272" s="164">
        <v>187</v>
      </c>
      <c r="I272" s="165"/>
      <c r="L272" s="161"/>
      <c r="M272" s="166"/>
      <c r="T272" s="167"/>
      <c r="AT272" s="162" t="s">
        <v>147</v>
      </c>
      <c r="AU272" s="162" t="s">
        <v>83</v>
      </c>
      <c r="AV272" s="12" t="s">
        <v>83</v>
      </c>
      <c r="AW272" s="12" t="s">
        <v>36</v>
      </c>
      <c r="AX272" s="12" t="s">
        <v>81</v>
      </c>
      <c r="AY272" s="162" t="s">
        <v>137</v>
      </c>
    </row>
    <row r="273" spans="2:65" s="1" customFormat="1" ht="24" customHeight="1">
      <c r="B273" s="144"/>
      <c r="C273" s="145">
        <v>61</v>
      </c>
      <c r="D273" s="145" t="s">
        <v>139</v>
      </c>
      <c r="E273" s="146" t="s">
        <v>383</v>
      </c>
      <c r="F273" s="147" t="s">
        <v>384</v>
      </c>
      <c r="G273" s="148" t="s">
        <v>173</v>
      </c>
      <c r="H273" s="149">
        <v>187</v>
      </c>
      <c r="I273" s="150"/>
      <c r="J273" s="151">
        <f>ROUND(I273*H273,2)</f>
        <v>0</v>
      </c>
      <c r="K273" s="147" t="s">
        <v>143</v>
      </c>
      <c r="L273" s="31"/>
      <c r="M273" s="152" t="s">
        <v>3</v>
      </c>
      <c r="N273" s="153" t="s">
        <v>45</v>
      </c>
      <c r="P273" s="154">
        <f>O273*H273</f>
        <v>0</v>
      </c>
      <c r="Q273" s="154">
        <v>0</v>
      </c>
      <c r="R273" s="154">
        <f>Q273*H273</f>
        <v>0</v>
      </c>
      <c r="S273" s="154">
        <v>0</v>
      </c>
      <c r="T273" s="155">
        <f>S273*H273</f>
        <v>0</v>
      </c>
      <c r="AR273" s="156" t="s">
        <v>98</v>
      </c>
      <c r="AT273" s="156" t="s">
        <v>139</v>
      </c>
      <c r="AU273" s="156" t="s">
        <v>83</v>
      </c>
      <c r="AY273" s="16" t="s">
        <v>137</v>
      </c>
      <c r="BE273" s="157">
        <f>IF(N273="základní",J273,0)</f>
        <v>0</v>
      </c>
      <c r="BF273" s="157">
        <f>IF(N273="snížená",J273,0)</f>
        <v>0</v>
      </c>
      <c r="BG273" s="157">
        <f>IF(N273="zákl. přenesená",J273,0)</f>
        <v>0</v>
      </c>
      <c r="BH273" s="157">
        <f>IF(N273="sníž. přenesená",J273,0)</f>
        <v>0</v>
      </c>
      <c r="BI273" s="157">
        <f>IF(N273="nulová",J273,0)</f>
        <v>0</v>
      </c>
      <c r="BJ273" s="16" t="s">
        <v>81</v>
      </c>
      <c r="BK273" s="157">
        <f>ROUND(I273*H273,2)</f>
        <v>0</v>
      </c>
      <c r="BL273" s="16" t="s">
        <v>98</v>
      </c>
      <c r="BM273" s="156" t="s">
        <v>385</v>
      </c>
    </row>
    <row r="274" spans="2:47" s="1" customFormat="1" ht="39">
      <c r="B274" s="31"/>
      <c r="D274" s="158" t="s">
        <v>145</v>
      </c>
      <c r="F274" s="159" t="s">
        <v>386</v>
      </c>
      <c r="I274" s="92"/>
      <c r="L274" s="31"/>
      <c r="M274" s="160"/>
      <c r="T274" s="52"/>
      <c r="AT274" s="16" t="s">
        <v>145</v>
      </c>
      <c r="AU274" s="16" t="s">
        <v>83</v>
      </c>
    </row>
    <row r="275" spans="2:51" s="12" customFormat="1" ht="12">
      <c r="B275" s="161"/>
      <c r="D275" s="158" t="s">
        <v>147</v>
      </c>
      <c r="E275" s="162" t="s">
        <v>3</v>
      </c>
      <c r="F275" s="163" t="s">
        <v>580</v>
      </c>
      <c r="H275" s="164">
        <v>187</v>
      </c>
      <c r="I275" s="165"/>
      <c r="L275" s="161"/>
      <c r="M275" s="166"/>
      <c r="T275" s="167"/>
      <c r="AT275" s="162" t="s">
        <v>147</v>
      </c>
      <c r="AU275" s="162" t="s">
        <v>83</v>
      </c>
      <c r="AV275" s="12" t="s">
        <v>83</v>
      </c>
      <c r="AW275" s="12" t="s">
        <v>36</v>
      </c>
      <c r="AX275" s="12" t="s">
        <v>81</v>
      </c>
      <c r="AY275" s="162" t="s">
        <v>137</v>
      </c>
    </row>
    <row r="276" spans="2:65" s="1" customFormat="1" ht="16.5" customHeight="1">
      <c r="B276" s="144"/>
      <c r="C276" s="145">
        <v>62</v>
      </c>
      <c r="D276" s="145" t="s">
        <v>139</v>
      </c>
      <c r="E276" s="146" t="s">
        <v>389</v>
      </c>
      <c r="F276" s="147" t="s">
        <v>390</v>
      </c>
      <c r="G276" s="148" t="s">
        <v>263</v>
      </c>
      <c r="H276" s="149">
        <v>8</v>
      </c>
      <c r="I276" s="150"/>
      <c r="J276" s="151">
        <f>ROUND(I276*H276,2)</f>
        <v>0</v>
      </c>
      <c r="K276" s="147" t="s">
        <v>143</v>
      </c>
      <c r="L276" s="31"/>
      <c r="M276" s="152" t="s">
        <v>3</v>
      </c>
      <c r="N276" s="153" t="s">
        <v>45</v>
      </c>
      <c r="P276" s="154">
        <f>O276*H276</f>
        <v>0</v>
      </c>
      <c r="Q276" s="154">
        <v>0.12303</v>
      </c>
      <c r="R276" s="154">
        <f>Q276*H276</f>
        <v>0.98424</v>
      </c>
      <c r="S276" s="154">
        <v>0</v>
      </c>
      <c r="T276" s="155">
        <f>S276*H276</f>
        <v>0</v>
      </c>
      <c r="AR276" s="156" t="s">
        <v>98</v>
      </c>
      <c r="AT276" s="156" t="s">
        <v>139</v>
      </c>
      <c r="AU276" s="156" t="s">
        <v>83</v>
      </c>
      <c r="AY276" s="16" t="s">
        <v>137</v>
      </c>
      <c r="BE276" s="157">
        <f>IF(N276="základní",J276,0)</f>
        <v>0</v>
      </c>
      <c r="BF276" s="157">
        <f>IF(N276="snížená",J276,0)</f>
        <v>0</v>
      </c>
      <c r="BG276" s="157">
        <f>IF(N276="zákl. přenesená",J276,0)</f>
        <v>0</v>
      </c>
      <c r="BH276" s="157">
        <f>IF(N276="sníž. přenesená",J276,0)</f>
        <v>0</v>
      </c>
      <c r="BI276" s="157">
        <f>IF(N276="nulová",J276,0)</f>
        <v>0</v>
      </c>
      <c r="BJ276" s="16" t="s">
        <v>81</v>
      </c>
      <c r="BK276" s="157">
        <f>ROUND(I276*H276,2)</f>
        <v>0</v>
      </c>
      <c r="BL276" s="16" t="s">
        <v>98</v>
      </c>
      <c r="BM276" s="156" t="s">
        <v>391</v>
      </c>
    </row>
    <row r="277" spans="2:47" s="1" customFormat="1" ht="58.5">
      <c r="B277" s="31"/>
      <c r="D277" s="158" t="s">
        <v>145</v>
      </c>
      <c r="F277" s="159" t="s">
        <v>392</v>
      </c>
      <c r="I277" s="92"/>
      <c r="L277" s="31"/>
      <c r="M277" s="160"/>
      <c r="T277" s="52"/>
      <c r="AT277" s="16" t="s">
        <v>145</v>
      </c>
      <c r="AU277" s="16" t="s">
        <v>83</v>
      </c>
    </row>
    <row r="278" spans="2:51" s="12" customFormat="1" ht="12">
      <c r="B278" s="161"/>
      <c r="D278" s="158" t="s">
        <v>147</v>
      </c>
      <c r="E278" s="162" t="s">
        <v>3</v>
      </c>
      <c r="F278" s="163" t="s">
        <v>575</v>
      </c>
      <c r="H278" s="164">
        <v>8</v>
      </c>
      <c r="I278" s="165"/>
      <c r="L278" s="161"/>
      <c r="M278" s="166"/>
      <c r="T278" s="167"/>
      <c r="AT278" s="162" t="s">
        <v>147</v>
      </c>
      <c r="AU278" s="162" t="s">
        <v>83</v>
      </c>
      <c r="AV278" s="12" t="s">
        <v>83</v>
      </c>
      <c r="AW278" s="12" t="s">
        <v>36</v>
      </c>
      <c r="AX278" s="12" t="s">
        <v>81</v>
      </c>
      <c r="AY278" s="162" t="s">
        <v>137</v>
      </c>
    </row>
    <row r="279" spans="2:65" s="1" customFormat="1" ht="24" customHeight="1">
      <c r="B279" s="144"/>
      <c r="C279" s="176">
        <v>63</v>
      </c>
      <c r="D279" s="176" t="s">
        <v>230</v>
      </c>
      <c r="E279" s="177" t="s">
        <v>395</v>
      </c>
      <c r="F279" s="178" t="s">
        <v>396</v>
      </c>
      <c r="G279" s="179" t="s">
        <v>263</v>
      </c>
      <c r="H279" s="180">
        <v>8</v>
      </c>
      <c r="I279" s="181"/>
      <c r="J279" s="182">
        <f>ROUND(I279*H279,2)</f>
        <v>0</v>
      </c>
      <c r="K279" s="178" t="s">
        <v>143</v>
      </c>
      <c r="L279" s="183"/>
      <c r="M279" s="184" t="s">
        <v>3</v>
      </c>
      <c r="N279" s="185" t="s">
        <v>45</v>
      </c>
      <c r="P279" s="154">
        <f>O279*H279</f>
        <v>0</v>
      </c>
      <c r="Q279" s="154">
        <v>0.0133</v>
      </c>
      <c r="R279" s="154">
        <f>Q279*H279</f>
        <v>0.1064</v>
      </c>
      <c r="S279" s="154">
        <v>0</v>
      </c>
      <c r="T279" s="155">
        <f>S279*H279</f>
        <v>0</v>
      </c>
      <c r="AR279" s="156" t="s">
        <v>177</v>
      </c>
      <c r="AT279" s="156" t="s">
        <v>230</v>
      </c>
      <c r="AU279" s="156" t="s">
        <v>83</v>
      </c>
      <c r="AY279" s="16" t="s">
        <v>137</v>
      </c>
      <c r="BE279" s="157">
        <f>IF(N279="základní",J279,0)</f>
        <v>0</v>
      </c>
      <c r="BF279" s="157">
        <f>IF(N279="snížená",J279,0)</f>
        <v>0</v>
      </c>
      <c r="BG279" s="157">
        <f>IF(N279="zákl. přenesená",J279,0)</f>
        <v>0</v>
      </c>
      <c r="BH279" s="157">
        <f>IF(N279="sníž. přenesená",J279,0)</f>
        <v>0</v>
      </c>
      <c r="BI279" s="157">
        <f>IF(N279="nulová",J279,0)</f>
        <v>0</v>
      </c>
      <c r="BJ279" s="16" t="s">
        <v>81</v>
      </c>
      <c r="BK279" s="157">
        <f>ROUND(I279*H279,2)</f>
        <v>0</v>
      </c>
      <c r="BL279" s="16" t="s">
        <v>98</v>
      </c>
      <c r="BM279" s="156" t="s">
        <v>397</v>
      </c>
    </row>
    <row r="280" spans="2:65" s="1" customFormat="1" ht="16.5" customHeight="1">
      <c r="B280" s="144"/>
      <c r="C280" s="145">
        <v>64</v>
      </c>
      <c r="D280" s="145" t="s">
        <v>139</v>
      </c>
      <c r="E280" s="146" t="s">
        <v>399</v>
      </c>
      <c r="F280" s="147" t="s">
        <v>400</v>
      </c>
      <c r="G280" s="148" t="s">
        <v>263</v>
      </c>
      <c r="H280" s="149">
        <v>2</v>
      </c>
      <c r="I280" s="150"/>
      <c r="J280" s="151">
        <f>ROUND(I280*H280,2)</f>
        <v>0</v>
      </c>
      <c r="K280" s="147" t="s">
        <v>143</v>
      </c>
      <c r="L280" s="31"/>
      <c r="M280" s="152" t="s">
        <v>3</v>
      </c>
      <c r="N280" s="153" t="s">
        <v>45</v>
      </c>
      <c r="P280" s="154">
        <f>O280*H280</f>
        <v>0</v>
      </c>
      <c r="Q280" s="154">
        <v>0.32906</v>
      </c>
      <c r="R280" s="154">
        <f>Q280*H280</f>
        <v>0.65812</v>
      </c>
      <c r="S280" s="154">
        <v>0</v>
      </c>
      <c r="T280" s="155">
        <f>S280*H280</f>
        <v>0</v>
      </c>
      <c r="AR280" s="156" t="s">
        <v>98</v>
      </c>
      <c r="AT280" s="156" t="s">
        <v>139</v>
      </c>
      <c r="AU280" s="156" t="s">
        <v>83</v>
      </c>
      <c r="AY280" s="16" t="s">
        <v>137</v>
      </c>
      <c r="BE280" s="157">
        <f>IF(N280="základní",J280,0)</f>
        <v>0</v>
      </c>
      <c r="BF280" s="157">
        <f>IF(N280="snížená",J280,0)</f>
        <v>0</v>
      </c>
      <c r="BG280" s="157">
        <f>IF(N280="zákl. přenesená",J280,0)</f>
        <v>0</v>
      </c>
      <c r="BH280" s="157">
        <f>IF(N280="sníž. přenesená",J280,0)</f>
        <v>0</v>
      </c>
      <c r="BI280" s="157">
        <f>IF(N280="nulová",J280,0)</f>
        <v>0</v>
      </c>
      <c r="BJ280" s="16" t="s">
        <v>81</v>
      </c>
      <c r="BK280" s="157">
        <f>ROUND(I280*H280,2)</f>
        <v>0</v>
      </c>
      <c r="BL280" s="16" t="s">
        <v>98</v>
      </c>
      <c r="BM280" s="156" t="s">
        <v>401</v>
      </c>
    </row>
    <row r="281" spans="2:47" s="1" customFormat="1" ht="58.5">
      <c r="B281" s="31"/>
      <c r="D281" s="158" t="s">
        <v>145</v>
      </c>
      <c r="F281" s="159" t="s">
        <v>392</v>
      </c>
      <c r="I281" s="92"/>
      <c r="L281" s="31"/>
      <c r="M281" s="160"/>
      <c r="T281" s="52"/>
      <c r="AT281" s="16" t="s">
        <v>145</v>
      </c>
      <c r="AU281" s="16" t="s">
        <v>83</v>
      </c>
    </row>
    <row r="282" spans="2:51" s="12" customFormat="1" ht="12">
      <c r="B282" s="161"/>
      <c r="D282" s="158" t="s">
        <v>147</v>
      </c>
      <c r="E282" s="162" t="s">
        <v>3</v>
      </c>
      <c r="F282" s="163" t="s">
        <v>402</v>
      </c>
      <c r="H282" s="164">
        <v>2</v>
      </c>
      <c r="I282" s="165"/>
      <c r="L282" s="161"/>
      <c r="M282" s="166"/>
      <c r="T282" s="167"/>
      <c r="AT282" s="162" t="s">
        <v>147</v>
      </c>
      <c r="AU282" s="162" t="s">
        <v>83</v>
      </c>
      <c r="AV282" s="12" t="s">
        <v>83</v>
      </c>
      <c r="AW282" s="12" t="s">
        <v>36</v>
      </c>
      <c r="AX282" s="12" t="s">
        <v>81</v>
      </c>
      <c r="AY282" s="162" t="s">
        <v>137</v>
      </c>
    </row>
    <row r="283" spans="2:65" s="1" customFormat="1" ht="16.5" customHeight="1">
      <c r="B283" s="144"/>
      <c r="C283" s="176">
        <v>65</v>
      </c>
      <c r="D283" s="176" t="s">
        <v>230</v>
      </c>
      <c r="E283" s="177" t="s">
        <v>404</v>
      </c>
      <c r="F283" s="178" t="s">
        <v>405</v>
      </c>
      <c r="G283" s="179" t="s">
        <v>263</v>
      </c>
      <c r="H283" s="180">
        <v>2</v>
      </c>
      <c r="I283" s="181"/>
      <c r="J283" s="182">
        <f>ROUND(I283*H283,2)</f>
        <v>0</v>
      </c>
      <c r="K283" s="178" t="s">
        <v>143</v>
      </c>
      <c r="L283" s="183"/>
      <c r="M283" s="184" t="s">
        <v>3</v>
      </c>
      <c r="N283" s="185" t="s">
        <v>45</v>
      </c>
      <c r="P283" s="154">
        <f>O283*H283</f>
        <v>0</v>
      </c>
      <c r="Q283" s="154">
        <v>0.0295</v>
      </c>
      <c r="R283" s="154">
        <f>Q283*H283</f>
        <v>0.059</v>
      </c>
      <c r="S283" s="154">
        <v>0</v>
      </c>
      <c r="T283" s="155">
        <f>S283*H283</f>
        <v>0</v>
      </c>
      <c r="AR283" s="156" t="s">
        <v>177</v>
      </c>
      <c r="AT283" s="156" t="s">
        <v>230</v>
      </c>
      <c r="AU283" s="156" t="s">
        <v>83</v>
      </c>
      <c r="AY283" s="16" t="s">
        <v>137</v>
      </c>
      <c r="BE283" s="157">
        <f>IF(N283="základní",J283,0)</f>
        <v>0</v>
      </c>
      <c r="BF283" s="157">
        <f>IF(N283="snížená",J283,0)</f>
        <v>0</v>
      </c>
      <c r="BG283" s="157">
        <f>IF(N283="zákl. přenesená",J283,0)</f>
        <v>0</v>
      </c>
      <c r="BH283" s="157">
        <f>IF(N283="sníž. přenesená",J283,0)</f>
        <v>0</v>
      </c>
      <c r="BI283" s="157">
        <f>IF(N283="nulová",J283,0)</f>
        <v>0</v>
      </c>
      <c r="BJ283" s="16" t="s">
        <v>81</v>
      </c>
      <c r="BK283" s="157">
        <f>ROUND(I283*H283,2)</f>
        <v>0</v>
      </c>
      <c r="BL283" s="16" t="s">
        <v>98</v>
      </c>
      <c r="BM283" s="156" t="s">
        <v>406</v>
      </c>
    </row>
    <row r="284" spans="2:65" s="1" customFormat="1" ht="16.5" customHeight="1">
      <c r="B284" s="144"/>
      <c r="C284" s="145">
        <v>66</v>
      </c>
      <c r="D284" s="145" t="s">
        <v>139</v>
      </c>
      <c r="E284" s="146" t="s">
        <v>408</v>
      </c>
      <c r="F284" s="147" t="s">
        <v>409</v>
      </c>
      <c r="G284" s="148" t="s">
        <v>173</v>
      </c>
      <c r="H284" s="149">
        <v>187</v>
      </c>
      <c r="I284" s="150"/>
      <c r="J284" s="151">
        <f>ROUND(I284*H284,2)</f>
        <v>0</v>
      </c>
      <c r="K284" s="147" t="s">
        <v>143</v>
      </c>
      <c r="L284" s="31"/>
      <c r="M284" s="152" t="s">
        <v>3</v>
      </c>
      <c r="N284" s="153" t="s">
        <v>45</v>
      </c>
      <c r="P284" s="154">
        <f>O284*H284</f>
        <v>0</v>
      </c>
      <c r="Q284" s="154">
        <v>0.00019</v>
      </c>
      <c r="R284" s="154">
        <f>Q284*H284</f>
        <v>0.03553</v>
      </c>
      <c r="S284" s="154">
        <v>0</v>
      </c>
      <c r="T284" s="155">
        <f>S284*H284</f>
        <v>0</v>
      </c>
      <c r="AR284" s="156" t="s">
        <v>98</v>
      </c>
      <c r="AT284" s="156" t="s">
        <v>139</v>
      </c>
      <c r="AU284" s="156" t="s">
        <v>83</v>
      </c>
      <c r="AY284" s="16" t="s">
        <v>137</v>
      </c>
      <c r="BE284" s="157">
        <f>IF(N284="základní",J284,0)</f>
        <v>0</v>
      </c>
      <c r="BF284" s="157">
        <f>IF(N284="snížená",J284,0)</f>
        <v>0</v>
      </c>
      <c r="BG284" s="157">
        <f>IF(N284="zákl. přenesená",J284,0)</f>
        <v>0</v>
      </c>
      <c r="BH284" s="157">
        <f>IF(N284="sníž. přenesená",J284,0)</f>
        <v>0</v>
      </c>
      <c r="BI284" s="157">
        <f>IF(N284="nulová",J284,0)</f>
        <v>0</v>
      </c>
      <c r="BJ284" s="16" t="s">
        <v>81</v>
      </c>
      <c r="BK284" s="157">
        <f>ROUND(I284*H284,2)</f>
        <v>0</v>
      </c>
      <c r="BL284" s="16" t="s">
        <v>98</v>
      </c>
      <c r="BM284" s="156" t="s">
        <v>410</v>
      </c>
    </row>
    <row r="285" spans="2:51" s="12" customFormat="1" ht="12">
      <c r="B285" s="161"/>
      <c r="D285" s="158" t="s">
        <v>147</v>
      </c>
      <c r="E285" s="162" t="s">
        <v>3</v>
      </c>
      <c r="F285" s="163" t="s">
        <v>571</v>
      </c>
      <c r="H285" s="164">
        <v>187</v>
      </c>
      <c r="I285" s="165"/>
      <c r="L285" s="161"/>
      <c r="M285" s="166"/>
      <c r="T285" s="167"/>
      <c r="AT285" s="162" t="s">
        <v>147</v>
      </c>
      <c r="AU285" s="162" t="s">
        <v>83</v>
      </c>
      <c r="AV285" s="12" t="s">
        <v>83</v>
      </c>
      <c r="AW285" s="12" t="s">
        <v>36</v>
      </c>
      <c r="AX285" s="12" t="s">
        <v>81</v>
      </c>
      <c r="AY285" s="162" t="s">
        <v>137</v>
      </c>
    </row>
    <row r="286" spans="2:65" s="1" customFormat="1" ht="16.5" customHeight="1">
      <c r="B286" s="144"/>
      <c r="C286" s="145">
        <v>67</v>
      </c>
      <c r="D286" s="145" t="s">
        <v>139</v>
      </c>
      <c r="E286" s="146" t="s">
        <v>412</v>
      </c>
      <c r="F286" s="147" t="s">
        <v>413</v>
      </c>
      <c r="G286" s="148" t="s">
        <v>173</v>
      </c>
      <c r="H286" s="149">
        <v>66</v>
      </c>
      <c r="I286" s="150"/>
      <c r="J286" s="151">
        <f>ROUND(I286*H286,2)</f>
        <v>0</v>
      </c>
      <c r="K286" s="147" t="s">
        <v>143</v>
      </c>
      <c r="L286" s="31"/>
      <c r="M286" s="152" t="s">
        <v>3</v>
      </c>
      <c r="N286" s="153" t="s">
        <v>45</v>
      </c>
      <c r="P286" s="154">
        <f>O286*H286</f>
        <v>0</v>
      </c>
      <c r="Q286" s="154">
        <v>9E-05</v>
      </c>
      <c r="R286" s="154">
        <f>Q286*H286</f>
        <v>0.00594</v>
      </c>
      <c r="S286" s="154">
        <v>0</v>
      </c>
      <c r="T286" s="155">
        <f>S286*H286</f>
        <v>0</v>
      </c>
      <c r="AR286" s="156" t="s">
        <v>98</v>
      </c>
      <c r="AT286" s="156" t="s">
        <v>139</v>
      </c>
      <c r="AU286" s="156" t="s">
        <v>83</v>
      </c>
      <c r="AY286" s="16" t="s">
        <v>137</v>
      </c>
      <c r="BE286" s="157">
        <f>IF(N286="základní",J286,0)</f>
        <v>0</v>
      </c>
      <c r="BF286" s="157">
        <f>IF(N286="snížená",J286,0)</f>
        <v>0</v>
      </c>
      <c r="BG286" s="157">
        <f>IF(N286="zákl. přenesená",J286,0)</f>
        <v>0</v>
      </c>
      <c r="BH286" s="157">
        <f>IF(N286="sníž. přenesená",J286,0)</f>
        <v>0</v>
      </c>
      <c r="BI286" s="157">
        <f>IF(N286="nulová",J286,0)</f>
        <v>0</v>
      </c>
      <c r="BJ286" s="16" t="s">
        <v>81</v>
      </c>
      <c r="BK286" s="157">
        <f>ROUND(I286*H286,2)</f>
        <v>0</v>
      </c>
      <c r="BL286" s="16" t="s">
        <v>98</v>
      </c>
      <c r="BM286" s="156" t="s">
        <v>414</v>
      </c>
    </row>
    <row r="287" spans="2:51" s="12" customFormat="1" ht="12">
      <c r="B287" s="161"/>
      <c r="D287" s="158" t="s">
        <v>147</v>
      </c>
      <c r="E287" s="162" t="s">
        <v>3</v>
      </c>
      <c r="F287" s="163" t="s">
        <v>587</v>
      </c>
      <c r="H287" s="164">
        <v>66</v>
      </c>
      <c r="I287" s="165"/>
      <c r="L287" s="161"/>
      <c r="M287" s="166"/>
      <c r="T287" s="167"/>
      <c r="AT287" s="162" t="s">
        <v>147</v>
      </c>
      <c r="AU287" s="162" t="s">
        <v>83</v>
      </c>
      <c r="AV287" s="12" t="s">
        <v>83</v>
      </c>
      <c r="AW287" s="12" t="s">
        <v>36</v>
      </c>
      <c r="AX287" s="12" t="s">
        <v>81</v>
      </c>
      <c r="AY287" s="162" t="s">
        <v>137</v>
      </c>
    </row>
    <row r="288" spans="2:63" s="11" customFormat="1" ht="22.9" customHeight="1">
      <c r="B288" s="132"/>
      <c r="D288" s="133" t="s">
        <v>73</v>
      </c>
      <c r="E288" s="142" t="s">
        <v>184</v>
      </c>
      <c r="F288" s="142" t="s">
        <v>588</v>
      </c>
      <c r="I288" s="135"/>
      <c r="J288" s="143">
        <f>BK288</f>
        <v>0</v>
      </c>
      <c r="L288" s="132"/>
      <c r="M288" s="137"/>
      <c r="P288" s="138">
        <f>SUM(P289:P297)</f>
        <v>0</v>
      </c>
      <c r="R288" s="138">
        <f>SUM(R289:R297)</f>
        <v>0.0183</v>
      </c>
      <c r="T288" s="139">
        <f>SUM(T289:T297)</f>
        <v>0</v>
      </c>
      <c r="AR288" s="133" t="s">
        <v>81</v>
      </c>
      <c r="AT288" s="140" t="s">
        <v>73</v>
      </c>
      <c r="AU288" s="140" t="s">
        <v>81</v>
      </c>
      <c r="AY288" s="133" t="s">
        <v>137</v>
      </c>
      <c r="BK288" s="141">
        <f>SUM(BK289:BK297)</f>
        <v>0</v>
      </c>
    </row>
    <row r="289" spans="2:65" s="1" customFormat="1" ht="60" customHeight="1">
      <c r="B289" s="144"/>
      <c r="C289" s="145">
        <v>68</v>
      </c>
      <c r="D289" s="145" t="s">
        <v>139</v>
      </c>
      <c r="E289" s="146" t="s">
        <v>590</v>
      </c>
      <c r="F289" s="147" t="s">
        <v>591</v>
      </c>
      <c r="G289" s="148" t="s">
        <v>173</v>
      </c>
      <c r="H289" s="149">
        <v>30</v>
      </c>
      <c r="I289" s="150"/>
      <c r="J289" s="151">
        <f>ROUND(I289*H289,2)</f>
        <v>0</v>
      </c>
      <c r="K289" s="147" t="s">
        <v>143</v>
      </c>
      <c r="L289" s="31"/>
      <c r="M289" s="152" t="s">
        <v>3</v>
      </c>
      <c r="N289" s="153" t="s">
        <v>45</v>
      </c>
      <c r="P289" s="154">
        <f>O289*H289</f>
        <v>0</v>
      </c>
      <c r="Q289" s="154">
        <v>0.00061</v>
      </c>
      <c r="R289" s="154">
        <f>Q289*H289</f>
        <v>0.0183</v>
      </c>
      <c r="S289" s="154">
        <v>0</v>
      </c>
      <c r="T289" s="155">
        <f>S289*H289</f>
        <v>0</v>
      </c>
      <c r="AR289" s="156" t="s">
        <v>98</v>
      </c>
      <c r="AT289" s="156" t="s">
        <v>139</v>
      </c>
      <c r="AU289" s="156" t="s">
        <v>83</v>
      </c>
      <c r="AY289" s="16" t="s">
        <v>137</v>
      </c>
      <c r="BE289" s="157">
        <f>IF(N289="základní",J289,0)</f>
        <v>0</v>
      </c>
      <c r="BF289" s="157">
        <f>IF(N289="snížená",J289,0)</f>
        <v>0</v>
      </c>
      <c r="BG289" s="157">
        <f>IF(N289="zákl. přenesená",J289,0)</f>
        <v>0</v>
      </c>
      <c r="BH289" s="157">
        <f>IF(N289="sníž. přenesená",J289,0)</f>
        <v>0</v>
      </c>
      <c r="BI289" s="157">
        <f>IF(N289="nulová",J289,0)</f>
        <v>0</v>
      </c>
      <c r="BJ289" s="16" t="s">
        <v>81</v>
      </c>
      <c r="BK289" s="157">
        <f>ROUND(I289*H289,2)</f>
        <v>0</v>
      </c>
      <c r="BL289" s="16" t="s">
        <v>98</v>
      </c>
      <c r="BM289" s="156" t="s">
        <v>592</v>
      </c>
    </row>
    <row r="290" spans="2:47" s="1" customFormat="1" ht="39">
      <c r="B290" s="31"/>
      <c r="D290" s="158" t="s">
        <v>145</v>
      </c>
      <c r="F290" s="159" t="s">
        <v>593</v>
      </c>
      <c r="I290" s="92"/>
      <c r="L290" s="31"/>
      <c r="M290" s="160"/>
      <c r="T290" s="52"/>
      <c r="AT290" s="16" t="s">
        <v>145</v>
      </c>
      <c r="AU290" s="16" t="s">
        <v>83</v>
      </c>
    </row>
    <row r="291" spans="2:51" s="12" customFormat="1" ht="12">
      <c r="B291" s="161"/>
      <c r="D291" s="158" t="s">
        <v>147</v>
      </c>
      <c r="E291" s="162" t="s">
        <v>3</v>
      </c>
      <c r="F291" s="163" t="s">
        <v>594</v>
      </c>
      <c r="H291" s="164">
        <v>30</v>
      </c>
      <c r="I291" s="165"/>
      <c r="L291" s="161"/>
      <c r="M291" s="166"/>
      <c r="T291" s="167"/>
      <c r="AT291" s="162" t="s">
        <v>147</v>
      </c>
      <c r="AU291" s="162" t="s">
        <v>83</v>
      </c>
      <c r="AV291" s="12" t="s">
        <v>83</v>
      </c>
      <c r="AW291" s="12" t="s">
        <v>36</v>
      </c>
      <c r="AX291" s="12" t="s">
        <v>81</v>
      </c>
      <c r="AY291" s="162" t="s">
        <v>137</v>
      </c>
    </row>
    <row r="292" spans="2:65" s="1" customFormat="1" ht="24" customHeight="1">
      <c r="B292" s="144"/>
      <c r="C292" s="145">
        <v>69</v>
      </c>
      <c r="D292" s="145" t="s">
        <v>139</v>
      </c>
      <c r="E292" s="146" t="s">
        <v>596</v>
      </c>
      <c r="F292" s="147" t="s">
        <v>597</v>
      </c>
      <c r="G292" s="148" t="s">
        <v>173</v>
      </c>
      <c r="H292" s="149">
        <v>30</v>
      </c>
      <c r="I292" s="150"/>
      <c r="J292" s="151">
        <f>ROUND(I292*H292,2)</f>
        <v>0</v>
      </c>
      <c r="K292" s="147" t="s">
        <v>143</v>
      </c>
      <c r="L292" s="31"/>
      <c r="M292" s="152" t="s">
        <v>3</v>
      </c>
      <c r="N292" s="153" t="s">
        <v>45</v>
      </c>
      <c r="P292" s="154">
        <f>O292*H292</f>
        <v>0</v>
      </c>
      <c r="Q292" s="154">
        <v>0</v>
      </c>
      <c r="R292" s="154">
        <f>Q292*H292</f>
        <v>0</v>
      </c>
      <c r="S292" s="154">
        <v>0</v>
      </c>
      <c r="T292" s="155">
        <f>S292*H292</f>
        <v>0</v>
      </c>
      <c r="AR292" s="156" t="s">
        <v>98</v>
      </c>
      <c r="AT292" s="156" t="s">
        <v>139</v>
      </c>
      <c r="AU292" s="156" t="s">
        <v>83</v>
      </c>
      <c r="AY292" s="16" t="s">
        <v>137</v>
      </c>
      <c r="BE292" s="157">
        <f>IF(N292="základní",J292,0)</f>
        <v>0</v>
      </c>
      <c r="BF292" s="157">
        <f>IF(N292="snížená",J292,0)</f>
        <v>0</v>
      </c>
      <c r="BG292" s="157">
        <f>IF(N292="zákl. přenesená",J292,0)</f>
        <v>0</v>
      </c>
      <c r="BH292" s="157">
        <f>IF(N292="sníž. přenesená",J292,0)</f>
        <v>0</v>
      </c>
      <c r="BI292" s="157">
        <f>IF(N292="nulová",J292,0)</f>
        <v>0</v>
      </c>
      <c r="BJ292" s="16" t="s">
        <v>81</v>
      </c>
      <c r="BK292" s="157">
        <f>ROUND(I292*H292,2)</f>
        <v>0</v>
      </c>
      <c r="BL292" s="16" t="s">
        <v>98</v>
      </c>
      <c r="BM292" s="156" t="s">
        <v>598</v>
      </c>
    </row>
    <row r="293" spans="2:47" s="1" customFormat="1" ht="29.25">
      <c r="B293" s="31"/>
      <c r="D293" s="158" t="s">
        <v>145</v>
      </c>
      <c r="F293" s="159" t="s">
        <v>599</v>
      </c>
      <c r="I293" s="92"/>
      <c r="L293" s="31"/>
      <c r="M293" s="160"/>
      <c r="T293" s="52"/>
      <c r="AT293" s="16" t="s">
        <v>145</v>
      </c>
      <c r="AU293" s="16" t="s">
        <v>83</v>
      </c>
    </row>
    <row r="294" spans="2:51" s="12" customFormat="1" ht="12">
      <c r="B294" s="161"/>
      <c r="D294" s="158" t="s">
        <v>147</v>
      </c>
      <c r="E294" s="162" t="s">
        <v>3</v>
      </c>
      <c r="F294" s="163" t="s">
        <v>594</v>
      </c>
      <c r="H294" s="164">
        <v>30</v>
      </c>
      <c r="I294" s="165"/>
      <c r="L294" s="161"/>
      <c r="M294" s="166"/>
      <c r="T294" s="167"/>
      <c r="AT294" s="162" t="s">
        <v>147</v>
      </c>
      <c r="AU294" s="162" t="s">
        <v>83</v>
      </c>
      <c r="AV294" s="12" t="s">
        <v>83</v>
      </c>
      <c r="AW294" s="12" t="s">
        <v>36</v>
      </c>
      <c r="AX294" s="12" t="s">
        <v>81</v>
      </c>
      <c r="AY294" s="162" t="s">
        <v>137</v>
      </c>
    </row>
    <row r="295" spans="2:65" s="1" customFormat="1" ht="72" customHeight="1">
      <c r="B295" s="144"/>
      <c r="C295" s="145">
        <v>70</v>
      </c>
      <c r="D295" s="145" t="s">
        <v>139</v>
      </c>
      <c r="E295" s="146" t="s">
        <v>601</v>
      </c>
      <c r="F295" s="147" t="s">
        <v>602</v>
      </c>
      <c r="G295" s="148" t="s">
        <v>180</v>
      </c>
      <c r="H295" s="149">
        <v>4</v>
      </c>
      <c r="I295" s="150"/>
      <c r="J295" s="151">
        <f>ROUND(I295*H295,2)</f>
        <v>0</v>
      </c>
      <c r="K295" s="147" t="s">
        <v>143</v>
      </c>
      <c r="L295" s="31"/>
      <c r="M295" s="152" t="s">
        <v>3</v>
      </c>
      <c r="N295" s="153" t="s">
        <v>45</v>
      </c>
      <c r="P295" s="154">
        <f>O295*H295</f>
        <v>0</v>
      </c>
      <c r="Q295" s="154">
        <v>0</v>
      </c>
      <c r="R295" s="154">
        <f>Q295*H295</f>
        <v>0</v>
      </c>
      <c r="S295" s="154">
        <v>0</v>
      </c>
      <c r="T295" s="155">
        <f>S295*H295</f>
        <v>0</v>
      </c>
      <c r="AR295" s="156" t="s">
        <v>98</v>
      </c>
      <c r="AT295" s="156" t="s">
        <v>139</v>
      </c>
      <c r="AU295" s="156" t="s">
        <v>83</v>
      </c>
      <c r="AY295" s="16" t="s">
        <v>137</v>
      </c>
      <c r="BE295" s="157">
        <f>IF(N295="základní",J295,0)</f>
        <v>0</v>
      </c>
      <c r="BF295" s="157">
        <f>IF(N295="snížená",J295,0)</f>
        <v>0</v>
      </c>
      <c r="BG295" s="157">
        <f>IF(N295="zákl. přenesená",J295,0)</f>
        <v>0</v>
      </c>
      <c r="BH295" s="157">
        <f>IF(N295="sníž. přenesená",J295,0)</f>
        <v>0</v>
      </c>
      <c r="BI295" s="157">
        <f>IF(N295="nulová",J295,0)</f>
        <v>0</v>
      </c>
      <c r="BJ295" s="16" t="s">
        <v>81</v>
      </c>
      <c r="BK295" s="157">
        <f>ROUND(I295*H295,2)</f>
        <v>0</v>
      </c>
      <c r="BL295" s="16" t="s">
        <v>98</v>
      </c>
      <c r="BM295" s="156" t="s">
        <v>603</v>
      </c>
    </row>
    <row r="296" spans="2:47" s="1" customFormat="1" ht="107.25">
      <c r="B296" s="31"/>
      <c r="D296" s="158" t="s">
        <v>145</v>
      </c>
      <c r="F296" s="159" t="s">
        <v>604</v>
      </c>
      <c r="I296" s="92"/>
      <c r="L296" s="31"/>
      <c r="M296" s="160"/>
      <c r="T296" s="52"/>
      <c r="AT296" s="16" t="s">
        <v>145</v>
      </c>
      <c r="AU296" s="16" t="s">
        <v>83</v>
      </c>
    </row>
    <row r="297" spans="2:51" s="12" customFormat="1" ht="12">
      <c r="B297" s="161"/>
      <c r="D297" s="158" t="s">
        <v>147</v>
      </c>
      <c r="E297" s="162" t="s">
        <v>3</v>
      </c>
      <c r="F297" s="163" t="s">
        <v>498</v>
      </c>
      <c r="H297" s="164">
        <v>4</v>
      </c>
      <c r="I297" s="165"/>
      <c r="L297" s="161"/>
      <c r="M297" s="166"/>
      <c r="T297" s="167"/>
      <c r="AT297" s="162" t="s">
        <v>147</v>
      </c>
      <c r="AU297" s="162" t="s">
        <v>83</v>
      </c>
      <c r="AV297" s="12" t="s">
        <v>83</v>
      </c>
      <c r="AW297" s="12" t="s">
        <v>36</v>
      </c>
      <c r="AX297" s="12" t="s">
        <v>81</v>
      </c>
      <c r="AY297" s="162" t="s">
        <v>137</v>
      </c>
    </row>
    <row r="298" spans="2:63" s="11" customFormat="1" ht="22.9" customHeight="1">
      <c r="B298" s="132"/>
      <c r="D298" s="133" t="s">
        <v>73</v>
      </c>
      <c r="E298" s="142" t="s">
        <v>605</v>
      </c>
      <c r="F298" s="142" t="s">
        <v>606</v>
      </c>
      <c r="I298" s="135"/>
      <c r="J298" s="143">
        <f>BK298</f>
        <v>0</v>
      </c>
      <c r="L298" s="132"/>
      <c r="M298" s="137"/>
      <c r="P298" s="138">
        <f>SUM(P299:P309)</f>
        <v>0</v>
      </c>
      <c r="R298" s="138">
        <f>SUM(R299:R309)</f>
        <v>0</v>
      </c>
      <c r="T298" s="139">
        <f>SUM(T299:T309)</f>
        <v>0</v>
      </c>
      <c r="AR298" s="133" t="s">
        <v>81</v>
      </c>
      <c r="AT298" s="140" t="s">
        <v>73</v>
      </c>
      <c r="AU298" s="140" t="s">
        <v>81</v>
      </c>
      <c r="AY298" s="133" t="s">
        <v>137</v>
      </c>
      <c r="BK298" s="141">
        <f>SUM(BK299:BK309)</f>
        <v>0</v>
      </c>
    </row>
    <row r="299" spans="2:65" s="1" customFormat="1" ht="36" customHeight="1">
      <c r="B299" s="144"/>
      <c r="C299" s="145">
        <v>71</v>
      </c>
      <c r="D299" s="145" t="s">
        <v>139</v>
      </c>
      <c r="E299" s="146" t="s">
        <v>608</v>
      </c>
      <c r="F299" s="147" t="s">
        <v>609</v>
      </c>
      <c r="G299" s="148" t="s">
        <v>233</v>
      </c>
      <c r="H299" s="149">
        <v>16.48</v>
      </c>
      <c r="I299" s="150"/>
      <c r="J299" s="151">
        <f>ROUND(I299*H299,2)</f>
        <v>0</v>
      </c>
      <c r="K299" s="147" t="s">
        <v>143</v>
      </c>
      <c r="L299" s="31"/>
      <c r="M299" s="152" t="s">
        <v>3</v>
      </c>
      <c r="N299" s="153" t="s">
        <v>45</v>
      </c>
      <c r="P299" s="154">
        <f>O299*H299</f>
        <v>0</v>
      </c>
      <c r="Q299" s="154">
        <v>0</v>
      </c>
      <c r="R299" s="154">
        <f>Q299*H299</f>
        <v>0</v>
      </c>
      <c r="S299" s="154">
        <v>0</v>
      </c>
      <c r="T299" s="155">
        <f>S299*H299</f>
        <v>0</v>
      </c>
      <c r="AR299" s="156" t="s">
        <v>98</v>
      </c>
      <c r="AT299" s="156" t="s">
        <v>139</v>
      </c>
      <c r="AU299" s="156" t="s">
        <v>83</v>
      </c>
      <c r="AY299" s="16" t="s">
        <v>137</v>
      </c>
      <c r="BE299" s="157">
        <f>IF(N299="základní",J299,0)</f>
        <v>0</v>
      </c>
      <c r="BF299" s="157">
        <f>IF(N299="snížená",J299,0)</f>
        <v>0</v>
      </c>
      <c r="BG299" s="157">
        <f>IF(N299="zákl. přenesená",J299,0)</f>
        <v>0</v>
      </c>
      <c r="BH299" s="157">
        <f>IF(N299="sníž. přenesená",J299,0)</f>
        <v>0</v>
      </c>
      <c r="BI299" s="157">
        <f>IF(N299="nulová",J299,0)</f>
        <v>0</v>
      </c>
      <c r="BJ299" s="16" t="s">
        <v>81</v>
      </c>
      <c r="BK299" s="157">
        <f>ROUND(I299*H299,2)</f>
        <v>0</v>
      </c>
      <c r="BL299" s="16" t="s">
        <v>98</v>
      </c>
      <c r="BM299" s="156" t="s">
        <v>610</v>
      </c>
    </row>
    <row r="300" spans="2:47" s="1" customFormat="1" ht="117">
      <c r="B300" s="31"/>
      <c r="D300" s="158" t="s">
        <v>145</v>
      </c>
      <c r="F300" s="159" t="s">
        <v>611</v>
      </c>
      <c r="I300" s="92"/>
      <c r="L300" s="31"/>
      <c r="M300" s="160"/>
      <c r="T300" s="52"/>
      <c r="AT300" s="16" t="s">
        <v>145</v>
      </c>
      <c r="AU300" s="16" t="s">
        <v>83</v>
      </c>
    </row>
    <row r="301" spans="2:65" s="1" customFormat="1" ht="36" customHeight="1">
      <c r="B301" s="144"/>
      <c r="C301" s="145">
        <v>72</v>
      </c>
      <c r="D301" s="145" t="s">
        <v>139</v>
      </c>
      <c r="E301" s="146" t="s">
        <v>613</v>
      </c>
      <c r="F301" s="147" t="s">
        <v>614</v>
      </c>
      <c r="G301" s="148" t="s">
        <v>233</v>
      </c>
      <c r="H301" s="149">
        <v>214.24</v>
      </c>
      <c r="I301" s="150"/>
      <c r="J301" s="151">
        <f>ROUND(I301*H301,2)</f>
        <v>0</v>
      </c>
      <c r="K301" s="147" t="s">
        <v>143</v>
      </c>
      <c r="L301" s="31"/>
      <c r="M301" s="152" t="s">
        <v>3</v>
      </c>
      <c r="N301" s="153" t="s">
        <v>45</v>
      </c>
      <c r="P301" s="154">
        <f>O301*H301</f>
        <v>0</v>
      </c>
      <c r="Q301" s="154">
        <v>0</v>
      </c>
      <c r="R301" s="154">
        <f>Q301*H301</f>
        <v>0</v>
      </c>
      <c r="S301" s="154">
        <v>0</v>
      </c>
      <c r="T301" s="155">
        <f>S301*H301</f>
        <v>0</v>
      </c>
      <c r="AR301" s="156" t="s">
        <v>98</v>
      </c>
      <c r="AT301" s="156" t="s">
        <v>139</v>
      </c>
      <c r="AU301" s="156" t="s">
        <v>83</v>
      </c>
      <c r="AY301" s="16" t="s">
        <v>137</v>
      </c>
      <c r="BE301" s="157">
        <f>IF(N301="základní",J301,0)</f>
        <v>0</v>
      </c>
      <c r="BF301" s="157">
        <f>IF(N301="snížená",J301,0)</f>
        <v>0</v>
      </c>
      <c r="BG301" s="157">
        <f>IF(N301="zákl. přenesená",J301,0)</f>
        <v>0</v>
      </c>
      <c r="BH301" s="157">
        <f>IF(N301="sníž. přenesená",J301,0)</f>
        <v>0</v>
      </c>
      <c r="BI301" s="157">
        <f>IF(N301="nulová",J301,0)</f>
        <v>0</v>
      </c>
      <c r="BJ301" s="16" t="s">
        <v>81</v>
      </c>
      <c r="BK301" s="157">
        <f>ROUND(I301*H301,2)</f>
        <v>0</v>
      </c>
      <c r="BL301" s="16" t="s">
        <v>98</v>
      </c>
      <c r="BM301" s="156" t="s">
        <v>615</v>
      </c>
    </row>
    <row r="302" spans="2:47" s="1" customFormat="1" ht="117">
      <c r="B302" s="31"/>
      <c r="D302" s="158" t="s">
        <v>145</v>
      </c>
      <c r="F302" s="159" t="s">
        <v>611</v>
      </c>
      <c r="I302" s="92"/>
      <c r="L302" s="31"/>
      <c r="M302" s="160"/>
      <c r="T302" s="52"/>
      <c r="AT302" s="16" t="s">
        <v>145</v>
      </c>
      <c r="AU302" s="16" t="s">
        <v>83</v>
      </c>
    </row>
    <row r="303" spans="2:51" s="12" customFormat="1" ht="12">
      <c r="B303" s="161"/>
      <c r="D303" s="158" t="s">
        <v>147</v>
      </c>
      <c r="F303" s="163" t="s">
        <v>616</v>
      </c>
      <c r="H303" s="164">
        <v>214.24</v>
      </c>
      <c r="I303" s="165"/>
      <c r="L303" s="161"/>
      <c r="M303" s="166"/>
      <c r="T303" s="167"/>
      <c r="AT303" s="162" t="s">
        <v>147</v>
      </c>
      <c r="AU303" s="162" t="s">
        <v>83</v>
      </c>
      <c r="AV303" s="12" t="s">
        <v>83</v>
      </c>
      <c r="AW303" s="12" t="s">
        <v>4</v>
      </c>
      <c r="AX303" s="12" t="s">
        <v>81</v>
      </c>
      <c r="AY303" s="162" t="s">
        <v>137</v>
      </c>
    </row>
    <row r="304" spans="2:65" s="1" customFormat="1" ht="24" customHeight="1">
      <c r="B304" s="144"/>
      <c r="C304" s="145">
        <v>73</v>
      </c>
      <c r="D304" s="145" t="s">
        <v>139</v>
      </c>
      <c r="E304" s="146" t="s">
        <v>618</v>
      </c>
      <c r="F304" s="147" t="s">
        <v>619</v>
      </c>
      <c r="G304" s="148" t="s">
        <v>233</v>
      </c>
      <c r="H304" s="149">
        <v>16.48</v>
      </c>
      <c r="I304" s="150"/>
      <c r="J304" s="151">
        <f>ROUND(I304*H304,2)</f>
        <v>0</v>
      </c>
      <c r="K304" s="147" t="s">
        <v>143</v>
      </c>
      <c r="L304" s="31"/>
      <c r="M304" s="152" t="s">
        <v>3</v>
      </c>
      <c r="N304" s="153" t="s">
        <v>45</v>
      </c>
      <c r="P304" s="154">
        <f>O304*H304</f>
        <v>0</v>
      </c>
      <c r="Q304" s="154">
        <v>0</v>
      </c>
      <c r="R304" s="154">
        <f>Q304*H304</f>
        <v>0</v>
      </c>
      <c r="S304" s="154">
        <v>0</v>
      </c>
      <c r="T304" s="155">
        <f>S304*H304</f>
        <v>0</v>
      </c>
      <c r="AR304" s="156" t="s">
        <v>98</v>
      </c>
      <c r="AT304" s="156" t="s">
        <v>139</v>
      </c>
      <c r="AU304" s="156" t="s">
        <v>83</v>
      </c>
      <c r="AY304" s="16" t="s">
        <v>137</v>
      </c>
      <c r="BE304" s="157">
        <f>IF(N304="základní",J304,0)</f>
        <v>0</v>
      </c>
      <c r="BF304" s="157">
        <f>IF(N304="snížená",J304,0)</f>
        <v>0</v>
      </c>
      <c r="BG304" s="157">
        <f>IF(N304="zákl. přenesená",J304,0)</f>
        <v>0</v>
      </c>
      <c r="BH304" s="157">
        <f>IF(N304="sníž. přenesená",J304,0)</f>
        <v>0</v>
      </c>
      <c r="BI304" s="157">
        <f>IF(N304="nulová",J304,0)</f>
        <v>0</v>
      </c>
      <c r="BJ304" s="16" t="s">
        <v>81</v>
      </c>
      <c r="BK304" s="157">
        <f>ROUND(I304*H304,2)</f>
        <v>0</v>
      </c>
      <c r="BL304" s="16" t="s">
        <v>98</v>
      </c>
      <c r="BM304" s="156" t="s">
        <v>620</v>
      </c>
    </row>
    <row r="305" spans="2:47" s="1" customFormat="1" ht="48.75">
      <c r="B305" s="31"/>
      <c r="D305" s="158" t="s">
        <v>145</v>
      </c>
      <c r="F305" s="159" t="s">
        <v>621</v>
      </c>
      <c r="I305" s="92"/>
      <c r="L305" s="31"/>
      <c r="M305" s="160"/>
      <c r="T305" s="52"/>
      <c r="AT305" s="16" t="s">
        <v>145</v>
      </c>
      <c r="AU305" s="16" t="s">
        <v>83</v>
      </c>
    </row>
    <row r="306" spans="2:65" s="1" customFormat="1" ht="36" customHeight="1">
      <c r="B306" s="144"/>
      <c r="C306" s="145">
        <v>74</v>
      </c>
      <c r="D306" s="145" t="s">
        <v>139</v>
      </c>
      <c r="E306" s="146" t="s">
        <v>623</v>
      </c>
      <c r="F306" s="147" t="s">
        <v>624</v>
      </c>
      <c r="G306" s="148" t="s">
        <v>233</v>
      </c>
      <c r="H306" s="149">
        <v>7.2</v>
      </c>
      <c r="I306" s="150"/>
      <c r="J306" s="151">
        <f>ROUND(I306*H306,2)</f>
        <v>0</v>
      </c>
      <c r="K306" s="147" t="s">
        <v>143</v>
      </c>
      <c r="L306" s="31"/>
      <c r="M306" s="152" t="s">
        <v>3</v>
      </c>
      <c r="N306" s="153" t="s">
        <v>45</v>
      </c>
      <c r="P306" s="154">
        <f>O306*H306</f>
        <v>0</v>
      </c>
      <c r="Q306" s="154">
        <v>0</v>
      </c>
      <c r="R306" s="154">
        <f>Q306*H306</f>
        <v>0</v>
      </c>
      <c r="S306" s="154">
        <v>0</v>
      </c>
      <c r="T306" s="155">
        <f>S306*H306</f>
        <v>0</v>
      </c>
      <c r="AR306" s="156" t="s">
        <v>98</v>
      </c>
      <c r="AT306" s="156" t="s">
        <v>139</v>
      </c>
      <c r="AU306" s="156" t="s">
        <v>83</v>
      </c>
      <c r="AY306" s="16" t="s">
        <v>137</v>
      </c>
      <c r="BE306" s="157">
        <f>IF(N306="základní",J306,0)</f>
        <v>0</v>
      </c>
      <c r="BF306" s="157">
        <f>IF(N306="snížená",J306,0)</f>
        <v>0</v>
      </c>
      <c r="BG306" s="157">
        <f>IF(N306="zákl. přenesená",J306,0)</f>
        <v>0</v>
      </c>
      <c r="BH306" s="157">
        <f>IF(N306="sníž. přenesená",J306,0)</f>
        <v>0</v>
      </c>
      <c r="BI306" s="157">
        <f>IF(N306="nulová",J306,0)</f>
        <v>0</v>
      </c>
      <c r="BJ306" s="16" t="s">
        <v>81</v>
      </c>
      <c r="BK306" s="157">
        <f>ROUND(I306*H306,2)</f>
        <v>0</v>
      </c>
      <c r="BL306" s="16" t="s">
        <v>98</v>
      </c>
      <c r="BM306" s="156" t="s">
        <v>625</v>
      </c>
    </row>
    <row r="307" spans="2:47" s="1" customFormat="1" ht="107.25">
      <c r="B307" s="31"/>
      <c r="D307" s="158" t="s">
        <v>145</v>
      </c>
      <c r="F307" s="159" t="s">
        <v>626</v>
      </c>
      <c r="I307" s="92"/>
      <c r="L307" s="31"/>
      <c r="M307" s="160"/>
      <c r="T307" s="52"/>
      <c r="AT307" s="16" t="s">
        <v>145</v>
      </c>
      <c r="AU307" s="16" t="s">
        <v>83</v>
      </c>
    </row>
    <row r="308" spans="2:65" s="1" customFormat="1" ht="36" customHeight="1">
      <c r="B308" s="144"/>
      <c r="C308" s="145">
        <v>75</v>
      </c>
      <c r="D308" s="145" t="s">
        <v>139</v>
      </c>
      <c r="E308" s="146" t="s">
        <v>628</v>
      </c>
      <c r="F308" s="147" t="s">
        <v>629</v>
      </c>
      <c r="G308" s="148" t="s">
        <v>233</v>
      </c>
      <c r="H308" s="149">
        <v>9.28</v>
      </c>
      <c r="I308" s="150"/>
      <c r="J308" s="151">
        <f>ROUND(I308*H308,2)</f>
        <v>0</v>
      </c>
      <c r="K308" s="147" t="s">
        <v>143</v>
      </c>
      <c r="L308" s="31"/>
      <c r="M308" s="152" t="s">
        <v>3</v>
      </c>
      <c r="N308" s="153" t="s">
        <v>45</v>
      </c>
      <c r="P308" s="154">
        <f>O308*H308</f>
        <v>0</v>
      </c>
      <c r="Q308" s="154">
        <v>0</v>
      </c>
      <c r="R308" s="154">
        <f>Q308*H308</f>
        <v>0</v>
      </c>
      <c r="S308" s="154">
        <v>0</v>
      </c>
      <c r="T308" s="155">
        <f>S308*H308</f>
        <v>0</v>
      </c>
      <c r="AR308" s="156" t="s">
        <v>98</v>
      </c>
      <c r="AT308" s="156" t="s">
        <v>139</v>
      </c>
      <c r="AU308" s="156" t="s">
        <v>83</v>
      </c>
      <c r="AY308" s="16" t="s">
        <v>137</v>
      </c>
      <c r="BE308" s="157">
        <f>IF(N308="základní",J308,0)</f>
        <v>0</v>
      </c>
      <c r="BF308" s="157">
        <f>IF(N308="snížená",J308,0)</f>
        <v>0</v>
      </c>
      <c r="BG308" s="157">
        <f>IF(N308="zákl. přenesená",J308,0)</f>
        <v>0</v>
      </c>
      <c r="BH308" s="157">
        <f>IF(N308="sníž. přenesená",J308,0)</f>
        <v>0</v>
      </c>
      <c r="BI308" s="157">
        <f>IF(N308="nulová",J308,0)</f>
        <v>0</v>
      </c>
      <c r="BJ308" s="16" t="s">
        <v>81</v>
      </c>
      <c r="BK308" s="157">
        <f>ROUND(I308*H308,2)</f>
        <v>0</v>
      </c>
      <c r="BL308" s="16" t="s">
        <v>98</v>
      </c>
      <c r="BM308" s="156" t="s">
        <v>630</v>
      </c>
    </row>
    <row r="309" spans="2:47" s="1" customFormat="1" ht="107.25">
      <c r="B309" s="31"/>
      <c r="D309" s="158" t="s">
        <v>145</v>
      </c>
      <c r="F309" s="159" t="s">
        <v>626</v>
      </c>
      <c r="I309" s="92"/>
      <c r="L309" s="31"/>
      <c r="M309" s="160"/>
      <c r="T309" s="52"/>
      <c r="AT309" s="16" t="s">
        <v>145</v>
      </c>
      <c r="AU309" s="16" t="s">
        <v>83</v>
      </c>
    </row>
    <row r="310" spans="2:63" s="11" customFormat="1" ht="22.9" customHeight="1">
      <c r="B310" s="132"/>
      <c r="D310" s="133" t="s">
        <v>73</v>
      </c>
      <c r="E310" s="142" t="s">
        <v>416</v>
      </c>
      <c r="F310" s="142" t="s">
        <v>417</v>
      </c>
      <c r="I310" s="135"/>
      <c r="J310" s="143">
        <f>BK310</f>
        <v>0</v>
      </c>
      <c r="L310" s="132"/>
      <c r="M310" s="137"/>
      <c r="P310" s="138">
        <f>SUM(P311:P312)</f>
        <v>0</v>
      </c>
      <c r="R310" s="138">
        <f>SUM(R311:R312)</f>
        <v>0</v>
      </c>
      <c r="T310" s="139">
        <f>SUM(T311:T312)</f>
        <v>0</v>
      </c>
      <c r="AR310" s="133" t="s">
        <v>81</v>
      </c>
      <c r="AT310" s="140" t="s">
        <v>73</v>
      </c>
      <c r="AU310" s="140" t="s">
        <v>81</v>
      </c>
      <c r="AY310" s="133" t="s">
        <v>137</v>
      </c>
      <c r="BK310" s="141">
        <f>SUM(BK311:BK312)</f>
        <v>0</v>
      </c>
    </row>
    <row r="311" spans="2:65" s="1" customFormat="1" ht="48" customHeight="1">
      <c r="B311" s="144"/>
      <c r="C311" s="145">
        <v>76</v>
      </c>
      <c r="D311" s="145" t="s">
        <v>139</v>
      </c>
      <c r="E311" s="146" t="s">
        <v>419</v>
      </c>
      <c r="F311" s="147" t="s">
        <v>420</v>
      </c>
      <c r="G311" s="148" t="s">
        <v>233</v>
      </c>
      <c r="H311" s="149">
        <v>88.409</v>
      </c>
      <c r="I311" s="150"/>
      <c r="J311" s="151">
        <f>ROUND(I311*H311,2)</f>
        <v>0</v>
      </c>
      <c r="K311" s="147" t="s">
        <v>143</v>
      </c>
      <c r="L311" s="31"/>
      <c r="M311" s="152" t="s">
        <v>3</v>
      </c>
      <c r="N311" s="153" t="s">
        <v>45</v>
      </c>
      <c r="P311" s="154">
        <f>O311*H311</f>
        <v>0</v>
      </c>
      <c r="Q311" s="154">
        <v>0</v>
      </c>
      <c r="R311" s="154">
        <f>Q311*H311</f>
        <v>0</v>
      </c>
      <c r="S311" s="154">
        <v>0</v>
      </c>
      <c r="T311" s="155">
        <f>S311*H311</f>
        <v>0</v>
      </c>
      <c r="AR311" s="156" t="s">
        <v>98</v>
      </c>
      <c r="AT311" s="156" t="s">
        <v>139</v>
      </c>
      <c r="AU311" s="156" t="s">
        <v>83</v>
      </c>
      <c r="AY311" s="16" t="s">
        <v>137</v>
      </c>
      <c r="BE311" s="157">
        <f>IF(N311="základní",J311,0)</f>
        <v>0</v>
      </c>
      <c r="BF311" s="157">
        <f>IF(N311="snížená",J311,0)</f>
        <v>0</v>
      </c>
      <c r="BG311" s="157">
        <f>IF(N311="zákl. přenesená",J311,0)</f>
        <v>0</v>
      </c>
      <c r="BH311" s="157">
        <f>IF(N311="sníž. přenesená",J311,0)</f>
        <v>0</v>
      </c>
      <c r="BI311" s="157">
        <f>IF(N311="nulová",J311,0)</f>
        <v>0</v>
      </c>
      <c r="BJ311" s="16" t="s">
        <v>81</v>
      </c>
      <c r="BK311" s="157">
        <f>ROUND(I311*H311,2)</f>
        <v>0</v>
      </c>
      <c r="BL311" s="16" t="s">
        <v>98</v>
      </c>
      <c r="BM311" s="156" t="s">
        <v>421</v>
      </c>
    </row>
    <row r="312" spans="2:47" s="1" customFormat="1" ht="58.5">
      <c r="B312" s="31"/>
      <c r="D312" s="158" t="s">
        <v>145</v>
      </c>
      <c r="F312" s="159" t="s">
        <v>422</v>
      </c>
      <c r="I312" s="92"/>
      <c r="L312" s="31"/>
      <c r="M312" s="186"/>
      <c r="N312" s="187"/>
      <c r="O312" s="187"/>
      <c r="P312" s="187"/>
      <c r="Q312" s="187"/>
      <c r="R312" s="187"/>
      <c r="S312" s="187"/>
      <c r="T312" s="188"/>
      <c r="AT312" s="16" t="s">
        <v>145</v>
      </c>
      <c r="AU312" s="16" t="s">
        <v>83</v>
      </c>
    </row>
    <row r="313" spans="2:12" s="1" customFormat="1" ht="6.95" customHeight="1">
      <c r="B313" s="40"/>
      <c r="C313" s="41"/>
      <c r="D313" s="41"/>
      <c r="E313" s="41"/>
      <c r="F313" s="41"/>
      <c r="G313" s="41"/>
      <c r="H313" s="41"/>
      <c r="I313" s="107"/>
      <c r="J313" s="41"/>
      <c r="K313" s="41"/>
      <c r="L313" s="31"/>
    </row>
  </sheetData>
  <autoFilter ref="C92:K312"/>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22"/>
  <sheetViews>
    <sheetView showGridLines="0" zoomScale="115" zoomScaleNormal="115"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140625" style="0" hidden="1" customWidth="1"/>
  </cols>
  <sheetData>
    <row r="1" ht="12"/>
    <row r="2" spans="12:46" ht="36.95" customHeight="1">
      <c r="L2" s="298" t="s">
        <v>6</v>
      </c>
      <c r="M2" s="299"/>
      <c r="N2" s="299"/>
      <c r="O2" s="299"/>
      <c r="P2" s="299"/>
      <c r="Q2" s="299"/>
      <c r="R2" s="299"/>
      <c r="S2" s="299"/>
      <c r="T2" s="299"/>
      <c r="U2" s="299"/>
      <c r="V2" s="299"/>
      <c r="AT2" s="16" t="s">
        <v>93</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632</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ROUND(J90,2)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ROUND((SUM(BE90:BE221)),2)</f>
        <v>0</v>
      </c>
      <c r="I35" s="99">
        <v>0.21</v>
      </c>
      <c r="J35" s="82">
        <f>ROUND(((SUM(BE90:BE221))*I35),2)</f>
        <v>0</v>
      </c>
      <c r="L35" s="31"/>
    </row>
    <row r="36" spans="2:12" s="1" customFormat="1" ht="14.45" customHeight="1">
      <c r="B36" s="31"/>
      <c r="E36" s="26" t="s">
        <v>46</v>
      </c>
      <c r="F36" s="82">
        <f>ROUND((SUM(BF90:BF221)),2)</f>
        <v>0</v>
      </c>
      <c r="I36" s="99">
        <v>0.15</v>
      </c>
      <c r="J36" s="82">
        <f>ROUND(((SUM(BF90:BF221))*I36),2)</f>
        <v>0</v>
      </c>
      <c r="L36" s="31"/>
    </row>
    <row r="37" spans="2:12" s="1" customFormat="1" ht="14.45" customHeight="1" hidden="1">
      <c r="B37" s="31"/>
      <c r="E37" s="26" t="s">
        <v>47</v>
      </c>
      <c r="F37" s="82">
        <f>ROUND((SUM(BG90:BG221)),2)</f>
        <v>0</v>
      </c>
      <c r="I37" s="99">
        <v>0.21</v>
      </c>
      <c r="J37" s="82">
        <f>0</f>
        <v>0</v>
      </c>
      <c r="L37" s="31"/>
    </row>
    <row r="38" spans="2:12" s="1" customFormat="1" ht="14.45" customHeight="1" hidden="1">
      <c r="B38" s="31"/>
      <c r="E38" s="26" t="s">
        <v>48</v>
      </c>
      <c r="F38" s="82">
        <f>ROUND((SUM(BH90:BH221)),2)</f>
        <v>0</v>
      </c>
      <c r="I38" s="99">
        <v>0.15</v>
      </c>
      <c r="J38" s="82">
        <f>0</f>
        <v>0</v>
      </c>
      <c r="L38" s="31"/>
    </row>
    <row r="39" spans="2:12" s="1" customFormat="1" ht="14.45" customHeight="1" hidden="1">
      <c r="B39" s="31"/>
      <c r="E39" s="26" t="s">
        <v>49</v>
      </c>
      <c r="F39" s="82">
        <f>ROUND((SUM(BI90:BI221)),2)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D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J90</f>
        <v>0</v>
      </c>
      <c r="L63" s="31"/>
      <c r="AU63" s="16" t="s">
        <v>116</v>
      </c>
    </row>
    <row r="64" spans="2:12" s="8" customFormat="1" ht="24.95" customHeight="1">
      <c r="B64" s="113"/>
      <c r="D64" s="114" t="s">
        <v>117</v>
      </c>
      <c r="E64" s="115"/>
      <c r="F64" s="115"/>
      <c r="G64" s="115"/>
      <c r="H64" s="115"/>
      <c r="I64" s="116"/>
      <c r="J64" s="117">
        <f>J91</f>
        <v>0</v>
      </c>
      <c r="L64" s="113"/>
    </row>
    <row r="65" spans="2:12" s="9" customFormat="1" ht="19.9" customHeight="1">
      <c r="B65" s="118"/>
      <c r="D65" s="119" t="s">
        <v>118</v>
      </c>
      <c r="E65" s="120"/>
      <c r="F65" s="120"/>
      <c r="G65" s="120"/>
      <c r="H65" s="120"/>
      <c r="I65" s="121"/>
      <c r="J65" s="122">
        <f>J92</f>
        <v>0</v>
      </c>
      <c r="L65" s="118"/>
    </row>
    <row r="66" spans="2:12" s="9" customFormat="1" ht="19.9" customHeight="1">
      <c r="B66" s="118"/>
      <c r="D66" s="119" t="s">
        <v>119</v>
      </c>
      <c r="E66" s="120"/>
      <c r="F66" s="120"/>
      <c r="G66" s="120"/>
      <c r="H66" s="120"/>
      <c r="I66" s="121"/>
      <c r="J66" s="122">
        <f>J168</f>
        <v>0</v>
      </c>
      <c r="L66" s="118"/>
    </row>
    <row r="67" spans="2:12" s="9" customFormat="1" ht="19.9" customHeight="1">
      <c r="B67" s="118"/>
      <c r="D67" s="119" t="s">
        <v>120</v>
      </c>
      <c r="E67" s="120"/>
      <c r="F67" s="120"/>
      <c r="G67" s="120"/>
      <c r="H67" s="120"/>
      <c r="I67" s="121"/>
      <c r="J67" s="122">
        <f>J172</f>
        <v>0</v>
      </c>
      <c r="L67" s="118"/>
    </row>
    <row r="68" spans="2:12" s="9" customFormat="1" ht="19.9" customHeight="1">
      <c r="B68" s="118"/>
      <c r="D68" s="119" t="s">
        <v>121</v>
      </c>
      <c r="E68" s="120"/>
      <c r="F68" s="120"/>
      <c r="G68" s="120"/>
      <c r="H68" s="120"/>
      <c r="I68" s="121"/>
      <c r="J68" s="122">
        <f>J219</f>
        <v>0</v>
      </c>
      <c r="L68" s="118"/>
    </row>
    <row r="69" spans="2:12" s="1" customFormat="1" ht="21.75" customHeight="1">
      <c r="B69" s="31"/>
      <c r="I69" s="92"/>
      <c r="L69" s="31"/>
    </row>
    <row r="70" spans="2:12" s="1" customFormat="1" ht="6.95" customHeight="1">
      <c r="B70" s="40"/>
      <c r="C70" s="41"/>
      <c r="D70" s="41"/>
      <c r="E70" s="41"/>
      <c r="F70" s="41"/>
      <c r="G70" s="41"/>
      <c r="H70" s="41"/>
      <c r="I70" s="107"/>
      <c r="J70" s="41"/>
      <c r="K70" s="41"/>
      <c r="L70" s="31"/>
    </row>
    <row r="74" spans="2:12" s="1" customFormat="1" ht="6.95" customHeight="1">
      <c r="B74" s="42"/>
      <c r="C74" s="43"/>
      <c r="D74" s="43"/>
      <c r="E74" s="43"/>
      <c r="F74" s="43"/>
      <c r="G74" s="43"/>
      <c r="H74" s="43"/>
      <c r="I74" s="108"/>
      <c r="J74" s="43"/>
      <c r="K74" s="43"/>
      <c r="L74" s="31"/>
    </row>
    <row r="75" spans="2:12" s="1" customFormat="1" ht="24.95" customHeight="1">
      <c r="B75" s="31"/>
      <c r="C75" s="20" t="s">
        <v>122</v>
      </c>
      <c r="I75" s="92"/>
      <c r="L75" s="31"/>
    </row>
    <row r="76" spans="2:12" s="1" customFormat="1" ht="6.95" customHeight="1">
      <c r="B76" s="31"/>
      <c r="I76" s="92"/>
      <c r="L76" s="31"/>
    </row>
    <row r="77" spans="2:12" s="1" customFormat="1" ht="12" customHeight="1">
      <c r="B77" s="31"/>
      <c r="C77" s="26" t="s">
        <v>17</v>
      </c>
      <c r="I77" s="92"/>
      <c r="L77" s="31"/>
    </row>
    <row r="78" spans="2:12" s="1" customFormat="1" ht="16.5" customHeight="1">
      <c r="B78" s="31"/>
      <c r="E78" s="312" t="str">
        <f>E7</f>
        <v>Rekonstrukce vodovodu - III.ETAPA</v>
      </c>
      <c r="F78" s="313"/>
      <c r="G78" s="313"/>
      <c r="H78" s="313"/>
      <c r="I78" s="92"/>
      <c r="L78" s="31"/>
    </row>
    <row r="79" spans="2:12" ht="12" customHeight="1">
      <c r="B79" s="19"/>
      <c r="C79" s="26" t="s">
        <v>109</v>
      </c>
      <c r="L79" s="19"/>
    </row>
    <row r="80" spans="2:12" s="1" customFormat="1" ht="16.5" customHeight="1">
      <c r="B80" s="31"/>
      <c r="E80" s="312" t="s">
        <v>110</v>
      </c>
      <c r="F80" s="311"/>
      <c r="G80" s="311"/>
      <c r="H80" s="311"/>
      <c r="I80" s="92"/>
      <c r="L80" s="31"/>
    </row>
    <row r="81" spans="2:12" s="1" customFormat="1" ht="12" customHeight="1">
      <c r="B81" s="31"/>
      <c r="C81" s="26" t="s">
        <v>111</v>
      </c>
      <c r="I81" s="92"/>
      <c r="L81" s="31"/>
    </row>
    <row r="82" spans="2:12" s="1" customFormat="1" ht="16.5" customHeight="1">
      <c r="B82" s="31"/>
      <c r="E82" s="295" t="str">
        <f>E11</f>
        <v>D - větev</v>
      </c>
      <c r="F82" s="311"/>
      <c r="G82" s="311"/>
      <c r="H82" s="311"/>
      <c r="I82" s="92"/>
      <c r="L82" s="31"/>
    </row>
    <row r="83" spans="2:12" s="1" customFormat="1" ht="6.95" customHeight="1">
      <c r="B83" s="31"/>
      <c r="I83" s="92"/>
      <c r="L83" s="31"/>
    </row>
    <row r="84" spans="2:12" s="1" customFormat="1" ht="12" customHeight="1">
      <c r="B84" s="31"/>
      <c r="C84" s="26" t="s">
        <v>22</v>
      </c>
      <c r="F84" s="24" t="str">
        <f>F14</f>
        <v>k.ú.Český Rudolec</v>
      </c>
      <c r="I84" s="93" t="s">
        <v>24</v>
      </c>
      <c r="J84" s="48" t="str">
        <f>IF(J14="","",J14)</f>
        <v>10. 9. 2019</v>
      </c>
      <c r="L84" s="31"/>
    </row>
    <row r="85" spans="2:12" s="1" customFormat="1" ht="6.95" customHeight="1">
      <c r="B85" s="31"/>
      <c r="I85" s="92"/>
      <c r="L85" s="31"/>
    </row>
    <row r="86" spans="2:12" s="1" customFormat="1" ht="43.15" customHeight="1">
      <c r="B86" s="31"/>
      <c r="C86" s="26" t="s">
        <v>26</v>
      </c>
      <c r="F86" s="24" t="str">
        <f>E17</f>
        <v xml:space="preserve"> </v>
      </c>
      <c r="I86" s="93" t="s">
        <v>32</v>
      </c>
      <c r="J86" s="29" t="str">
        <f>E23</f>
        <v>ALCEDO - Ing. Martin Růžička CSc., Jindř.Hradec</v>
      </c>
      <c r="L86" s="31"/>
    </row>
    <row r="87" spans="2:12" s="1" customFormat="1" ht="15.2" customHeight="1">
      <c r="B87" s="31"/>
      <c r="C87" s="26" t="s">
        <v>30</v>
      </c>
      <c r="F87" s="24" t="str">
        <f>IF(E20="","",E20)</f>
        <v>Vyplň údaj</v>
      </c>
      <c r="I87" s="93" t="s">
        <v>37</v>
      </c>
      <c r="J87" s="29" t="str">
        <f>E26</f>
        <v xml:space="preserve"> </v>
      </c>
      <c r="L87" s="31"/>
    </row>
    <row r="88" spans="2:12" s="1" customFormat="1" ht="10.35" customHeight="1">
      <c r="B88" s="31"/>
      <c r="I88" s="92"/>
      <c r="L88" s="31"/>
    </row>
    <row r="89" spans="2:20" s="10" customFormat="1" ht="29.25" customHeight="1">
      <c r="B89" s="123"/>
      <c r="C89" s="124" t="s">
        <v>123</v>
      </c>
      <c r="D89" s="125" t="s">
        <v>59</v>
      </c>
      <c r="E89" s="125" t="s">
        <v>55</v>
      </c>
      <c r="F89" s="125" t="s">
        <v>56</v>
      </c>
      <c r="G89" s="125" t="s">
        <v>124</v>
      </c>
      <c r="H89" s="125" t="s">
        <v>125</v>
      </c>
      <c r="I89" s="126" t="s">
        <v>126</v>
      </c>
      <c r="J89" s="125" t="s">
        <v>115</v>
      </c>
      <c r="K89" s="127" t="s">
        <v>127</v>
      </c>
      <c r="L89" s="123"/>
      <c r="M89" s="55" t="s">
        <v>3</v>
      </c>
      <c r="N89" s="56" t="s">
        <v>44</v>
      </c>
      <c r="O89" s="56" t="s">
        <v>128</v>
      </c>
      <c r="P89" s="56" t="s">
        <v>129</v>
      </c>
      <c r="Q89" s="56" t="s">
        <v>130</v>
      </c>
      <c r="R89" s="56" t="s">
        <v>131</v>
      </c>
      <c r="S89" s="56" t="s">
        <v>132</v>
      </c>
      <c r="T89" s="57" t="s">
        <v>133</v>
      </c>
    </row>
    <row r="90" spans="2:63" s="1" customFormat="1" ht="22.9" customHeight="1">
      <c r="B90" s="31"/>
      <c r="C90" s="60" t="s">
        <v>134</v>
      </c>
      <c r="I90" s="92"/>
      <c r="J90" s="128">
        <f>BK90</f>
        <v>0</v>
      </c>
      <c r="L90" s="31"/>
      <c r="M90" s="58"/>
      <c r="N90" s="49"/>
      <c r="O90" s="49"/>
      <c r="P90" s="129">
        <f>P91</f>
        <v>0</v>
      </c>
      <c r="Q90" s="49"/>
      <c r="R90" s="129">
        <f>R91</f>
        <v>13.1369729</v>
      </c>
      <c r="S90" s="49"/>
      <c r="T90" s="130">
        <f>T91</f>
        <v>0</v>
      </c>
      <c r="AT90" s="16" t="s">
        <v>73</v>
      </c>
      <c r="AU90" s="16" t="s">
        <v>116</v>
      </c>
      <c r="BK90" s="131">
        <f>BK91</f>
        <v>0</v>
      </c>
    </row>
    <row r="91" spans="2:63" s="11" customFormat="1" ht="25.9" customHeight="1">
      <c r="B91" s="132"/>
      <c r="D91" s="133" t="s">
        <v>73</v>
      </c>
      <c r="E91" s="134" t="s">
        <v>135</v>
      </c>
      <c r="F91" s="134" t="s">
        <v>136</v>
      </c>
      <c r="I91" s="135"/>
      <c r="J91" s="136">
        <f>BK91</f>
        <v>0</v>
      </c>
      <c r="L91" s="132"/>
      <c r="M91" s="137"/>
      <c r="P91" s="138">
        <f>P92+P168+P172+P219</f>
        <v>0</v>
      </c>
      <c r="R91" s="138">
        <f>R92+R168+R172+R219</f>
        <v>13.1369729</v>
      </c>
      <c r="T91" s="139">
        <f>T92+T168+T172+T219</f>
        <v>0</v>
      </c>
      <c r="AR91" s="133" t="s">
        <v>81</v>
      </c>
      <c r="AT91" s="140" t="s">
        <v>73</v>
      </c>
      <c r="AU91" s="140" t="s">
        <v>74</v>
      </c>
      <c r="AY91" s="133" t="s">
        <v>137</v>
      </c>
      <c r="BK91" s="141">
        <f>BK92+BK168+BK172+BK219</f>
        <v>0</v>
      </c>
    </row>
    <row r="92" spans="2:63" s="11" customFormat="1" ht="22.9" customHeight="1">
      <c r="B92" s="132"/>
      <c r="D92" s="133" t="s">
        <v>73</v>
      </c>
      <c r="E92" s="142" t="s">
        <v>81</v>
      </c>
      <c r="F92" s="142" t="s">
        <v>138</v>
      </c>
      <c r="I92" s="135"/>
      <c r="J92" s="143">
        <f>BK92</f>
        <v>0</v>
      </c>
      <c r="L92" s="132"/>
      <c r="M92" s="137"/>
      <c r="P92" s="138">
        <f>SUM(P93:P167)</f>
        <v>0</v>
      </c>
      <c r="R92" s="138">
        <f>SUM(R93:R167)</f>
        <v>12.245644</v>
      </c>
      <c r="T92" s="139">
        <f>SUM(T93:T167)</f>
        <v>0</v>
      </c>
      <c r="AR92" s="133" t="s">
        <v>81</v>
      </c>
      <c r="AT92" s="140" t="s">
        <v>73</v>
      </c>
      <c r="AU92" s="140" t="s">
        <v>81</v>
      </c>
      <c r="AY92" s="133" t="s">
        <v>137</v>
      </c>
      <c r="BK92" s="141">
        <f>SUM(BK93:BK167)</f>
        <v>0</v>
      </c>
    </row>
    <row r="93" spans="2:65" s="1" customFormat="1" ht="48" customHeight="1">
      <c r="B93" s="144"/>
      <c r="C93" s="145" t="s">
        <v>81</v>
      </c>
      <c r="D93" s="145" t="s">
        <v>139</v>
      </c>
      <c r="E93" s="146" t="s">
        <v>140</v>
      </c>
      <c r="F93" s="147" t="s">
        <v>141</v>
      </c>
      <c r="G93" s="148" t="s">
        <v>142</v>
      </c>
      <c r="H93" s="149">
        <v>5.063</v>
      </c>
      <c r="I93" s="150"/>
      <c r="J93" s="151">
        <f>ROUND(I93*H93,2)</f>
        <v>0</v>
      </c>
      <c r="K93" s="147" t="s">
        <v>143</v>
      </c>
      <c r="L93" s="31"/>
      <c r="M93" s="152" t="s">
        <v>3</v>
      </c>
      <c r="N93" s="153" t="s">
        <v>45</v>
      </c>
      <c r="P93" s="154">
        <f>O93*H93</f>
        <v>0</v>
      </c>
      <c r="Q93" s="154">
        <v>0</v>
      </c>
      <c r="R93" s="154">
        <f>Q93*H93</f>
        <v>0</v>
      </c>
      <c r="S93" s="154">
        <v>0</v>
      </c>
      <c r="T93" s="155">
        <f>S93*H93</f>
        <v>0</v>
      </c>
      <c r="AR93" s="156" t="s">
        <v>98</v>
      </c>
      <c r="AT93" s="156" t="s">
        <v>139</v>
      </c>
      <c r="AU93" s="156" t="s">
        <v>83</v>
      </c>
      <c r="AY93" s="16" t="s">
        <v>137</v>
      </c>
      <c r="BE93" s="157">
        <f>IF(N93="základní",J93,0)</f>
        <v>0</v>
      </c>
      <c r="BF93" s="157">
        <f>IF(N93="snížená",J93,0)</f>
        <v>0</v>
      </c>
      <c r="BG93" s="157">
        <f>IF(N93="zákl. přenesená",J93,0)</f>
        <v>0</v>
      </c>
      <c r="BH93" s="157">
        <f>IF(N93="sníž. přenesená",J93,0)</f>
        <v>0</v>
      </c>
      <c r="BI93" s="157">
        <f>IF(N93="nulová",J93,0)</f>
        <v>0</v>
      </c>
      <c r="BJ93" s="16" t="s">
        <v>81</v>
      </c>
      <c r="BK93" s="157">
        <f>ROUND(I93*H93,2)</f>
        <v>0</v>
      </c>
      <c r="BL93" s="16" t="s">
        <v>98</v>
      </c>
      <c r="BM93" s="156" t="s">
        <v>144</v>
      </c>
    </row>
    <row r="94" spans="2:47" s="1" customFormat="1" ht="292.5">
      <c r="B94" s="31"/>
      <c r="D94" s="158" t="s">
        <v>145</v>
      </c>
      <c r="F94" s="159" t="s">
        <v>146</v>
      </c>
      <c r="I94" s="92"/>
      <c r="L94" s="31"/>
      <c r="M94" s="160"/>
      <c r="T94" s="52"/>
      <c r="AT94" s="16" t="s">
        <v>145</v>
      </c>
      <c r="AU94" s="16" t="s">
        <v>83</v>
      </c>
    </row>
    <row r="95" spans="2:51" s="12" customFormat="1" ht="12">
      <c r="B95" s="161"/>
      <c r="D95" s="158" t="s">
        <v>147</v>
      </c>
      <c r="E95" s="162" t="s">
        <v>3</v>
      </c>
      <c r="F95" s="163" t="s">
        <v>633</v>
      </c>
      <c r="H95" s="164">
        <v>5.063</v>
      </c>
      <c r="I95" s="165"/>
      <c r="L95" s="161"/>
      <c r="M95" s="166"/>
      <c r="T95" s="167"/>
      <c r="AT95" s="162" t="s">
        <v>147</v>
      </c>
      <c r="AU95" s="162" t="s">
        <v>83</v>
      </c>
      <c r="AV95" s="12" t="s">
        <v>83</v>
      </c>
      <c r="AW95" s="12" t="s">
        <v>36</v>
      </c>
      <c r="AX95" s="12" t="s">
        <v>81</v>
      </c>
      <c r="AY95" s="162" t="s">
        <v>137</v>
      </c>
    </row>
    <row r="96" spans="2:65" s="1" customFormat="1" ht="36" customHeight="1">
      <c r="B96" s="144"/>
      <c r="C96" s="145" t="s">
        <v>83</v>
      </c>
      <c r="D96" s="145" t="s">
        <v>139</v>
      </c>
      <c r="E96" s="146" t="s">
        <v>149</v>
      </c>
      <c r="F96" s="147" t="s">
        <v>150</v>
      </c>
      <c r="G96" s="148" t="s">
        <v>142</v>
      </c>
      <c r="H96" s="149">
        <v>30</v>
      </c>
      <c r="I96" s="150"/>
      <c r="J96" s="151">
        <f>ROUND(I96*H96,2)</f>
        <v>0</v>
      </c>
      <c r="K96" s="147" t="s">
        <v>143</v>
      </c>
      <c r="L96" s="31"/>
      <c r="M96" s="152" t="s">
        <v>3</v>
      </c>
      <c r="N96" s="153" t="s">
        <v>45</v>
      </c>
      <c r="P96" s="154">
        <f>O96*H96</f>
        <v>0</v>
      </c>
      <c r="Q96" s="154">
        <v>0</v>
      </c>
      <c r="R96" s="154">
        <f>Q96*H96</f>
        <v>0</v>
      </c>
      <c r="S96" s="154">
        <v>0</v>
      </c>
      <c r="T96" s="155">
        <f>S96*H96</f>
        <v>0</v>
      </c>
      <c r="AR96" s="156" t="s">
        <v>98</v>
      </c>
      <c r="AT96" s="156" t="s">
        <v>139</v>
      </c>
      <c r="AU96" s="156" t="s">
        <v>83</v>
      </c>
      <c r="AY96" s="16" t="s">
        <v>137</v>
      </c>
      <c r="BE96" s="157">
        <f>IF(N96="základní",J96,0)</f>
        <v>0</v>
      </c>
      <c r="BF96" s="157">
        <f>IF(N96="snížená",J96,0)</f>
        <v>0</v>
      </c>
      <c r="BG96" s="157">
        <f>IF(N96="zákl. přenesená",J96,0)</f>
        <v>0</v>
      </c>
      <c r="BH96" s="157">
        <f>IF(N96="sníž. přenesená",J96,0)</f>
        <v>0</v>
      </c>
      <c r="BI96" s="157">
        <f>IF(N96="nulová",J96,0)</f>
        <v>0</v>
      </c>
      <c r="BJ96" s="16" t="s">
        <v>81</v>
      </c>
      <c r="BK96" s="157">
        <f>ROUND(I96*H96,2)</f>
        <v>0</v>
      </c>
      <c r="BL96" s="16" t="s">
        <v>98</v>
      </c>
      <c r="BM96" s="156" t="s">
        <v>151</v>
      </c>
    </row>
    <row r="97" spans="2:47" s="1" customFormat="1" ht="234">
      <c r="B97" s="31"/>
      <c r="D97" s="158" t="s">
        <v>145</v>
      </c>
      <c r="F97" s="159" t="s">
        <v>152</v>
      </c>
      <c r="I97" s="92"/>
      <c r="L97" s="31"/>
      <c r="M97" s="160"/>
      <c r="T97" s="52"/>
      <c r="AT97" s="16" t="s">
        <v>145</v>
      </c>
      <c r="AU97" s="16" t="s">
        <v>83</v>
      </c>
    </row>
    <row r="98" spans="2:51" s="12" customFormat="1" ht="12">
      <c r="B98" s="161"/>
      <c r="D98" s="158" t="s">
        <v>147</v>
      </c>
      <c r="E98" s="162" t="s">
        <v>3</v>
      </c>
      <c r="F98" s="163" t="s">
        <v>634</v>
      </c>
      <c r="H98" s="164">
        <v>60</v>
      </c>
      <c r="I98" s="165"/>
      <c r="L98" s="161"/>
      <c r="M98" s="166"/>
      <c r="T98" s="167"/>
      <c r="AT98" s="162" t="s">
        <v>147</v>
      </c>
      <c r="AU98" s="162" t="s">
        <v>83</v>
      </c>
      <c r="AV98" s="12" t="s">
        <v>83</v>
      </c>
      <c r="AW98" s="12" t="s">
        <v>36</v>
      </c>
      <c r="AX98" s="12" t="s">
        <v>74</v>
      </c>
      <c r="AY98" s="162" t="s">
        <v>137</v>
      </c>
    </row>
    <row r="99" spans="2:51" s="12" customFormat="1" ht="12">
      <c r="B99" s="161"/>
      <c r="D99" s="158" t="s">
        <v>147</v>
      </c>
      <c r="E99" s="162" t="s">
        <v>3</v>
      </c>
      <c r="F99" s="163" t="s">
        <v>635</v>
      </c>
      <c r="H99" s="164">
        <v>30</v>
      </c>
      <c r="I99" s="165"/>
      <c r="L99" s="161"/>
      <c r="M99" s="166"/>
      <c r="T99" s="167"/>
      <c r="AT99" s="162" t="s">
        <v>147</v>
      </c>
      <c r="AU99" s="162" t="s">
        <v>83</v>
      </c>
      <c r="AV99" s="12" t="s">
        <v>83</v>
      </c>
      <c r="AW99" s="12" t="s">
        <v>36</v>
      </c>
      <c r="AX99" s="12" t="s">
        <v>81</v>
      </c>
      <c r="AY99" s="162" t="s">
        <v>137</v>
      </c>
    </row>
    <row r="100" spans="2:65" s="1" customFormat="1" ht="36" customHeight="1">
      <c r="B100" s="144"/>
      <c r="C100" s="145" t="s">
        <v>96</v>
      </c>
      <c r="D100" s="145" t="s">
        <v>139</v>
      </c>
      <c r="E100" s="146" t="s">
        <v>155</v>
      </c>
      <c r="F100" s="147" t="s">
        <v>156</v>
      </c>
      <c r="G100" s="148" t="s">
        <v>142</v>
      </c>
      <c r="H100" s="149">
        <v>30</v>
      </c>
      <c r="I100" s="150"/>
      <c r="J100" s="151">
        <f>ROUND(I100*H100,2)</f>
        <v>0</v>
      </c>
      <c r="K100" s="147" t="s">
        <v>143</v>
      </c>
      <c r="L100" s="31"/>
      <c r="M100" s="152" t="s">
        <v>3</v>
      </c>
      <c r="N100" s="153" t="s">
        <v>45</v>
      </c>
      <c r="P100" s="154">
        <f>O100*H100</f>
        <v>0</v>
      </c>
      <c r="Q100" s="154">
        <v>0</v>
      </c>
      <c r="R100" s="154">
        <f>Q100*H100</f>
        <v>0</v>
      </c>
      <c r="S100" s="154">
        <v>0</v>
      </c>
      <c r="T100" s="155">
        <f>S100*H100</f>
        <v>0</v>
      </c>
      <c r="AR100" s="156" t="s">
        <v>98</v>
      </c>
      <c r="AT100" s="156" t="s">
        <v>139</v>
      </c>
      <c r="AU100" s="156" t="s">
        <v>83</v>
      </c>
      <c r="AY100" s="16" t="s">
        <v>137</v>
      </c>
      <c r="BE100" s="157">
        <f>IF(N100="základní",J100,0)</f>
        <v>0</v>
      </c>
      <c r="BF100" s="157">
        <f>IF(N100="snížená",J100,0)</f>
        <v>0</v>
      </c>
      <c r="BG100" s="157">
        <f>IF(N100="zákl. přenesená",J100,0)</f>
        <v>0</v>
      </c>
      <c r="BH100" s="157">
        <f>IF(N100="sníž. přenesená",J100,0)</f>
        <v>0</v>
      </c>
      <c r="BI100" s="157">
        <f>IF(N100="nulová",J100,0)</f>
        <v>0</v>
      </c>
      <c r="BJ100" s="16" t="s">
        <v>81</v>
      </c>
      <c r="BK100" s="157">
        <f>ROUND(I100*H100,2)</f>
        <v>0</v>
      </c>
      <c r="BL100" s="16" t="s">
        <v>98</v>
      </c>
      <c r="BM100" s="156" t="s">
        <v>157</v>
      </c>
    </row>
    <row r="101" spans="2:47" s="1" customFormat="1" ht="234">
      <c r="B101" s="31"/>
      <c r="D101" s="158" t="s">
        <v>145</v>
      </c>
      <c r="F101" s="159" t="s">
        <v>152</v>
      </c>
      <c r="I101" s="92"/>
      <c r="L101" s="31"/>
      <c r="M101" s="160"/>
      <c r="T101" s="52"/>
      <c r="AT101" s="16" t="s">
        <v>145</v>
      </c>
      <c r="AU101" s="16" t="s">
        <v>83</v>
      </c>
    </row>
    <row r="102" spans="2:51" s="12" customFormat="1" ht="12">
      <c r="B102" s="161"/>
      <c r="D102" s="158" t="s">
        <v>147</v>
      </c>
      <c r="E102" s="162" t="s">
        <v>3</v>
      </c>
      <c r="F102" s="163" t="s">
        <v>634</v>
      </c>
      <c r="H102" s="164">
        <v>60</v>
      </c>
      <c r="I102" s="165"/>
      <c r="L102" s="161"/>
      <c r="M102" s="166"/>
      <c r="T102" s="167"/>
      <c r="AT102" s="162" t="s">
        <v>147</v>
      </c>
      <c r="AU102" s="162" t="s">
        <v>83</v>
      </c>
      <c r="AV102" s="12" t="s">
        <v>83</v>
      </c>
      <c r="AW102" s="12" t="s">
        <v>36</v>
      </c>
      <c r="AX102" s="12" t="s">
        <v>74</v>
      </c>
      <c r="AY102" s="162" t="s">
        <v>137</v>
      </c>
    </row>
    <row r="103" spans="2:51" s="12" customFormat="1" ht="12">
      <c r="B103" s="161"/>
      <c r="D103" s="158" t="s">
        <v>147</v>
      </c>
      <c r="E103" s="162" t="s">
        <v>3</v>
      </c>
      <c r="F103" s="163" t="s">
        <v>635</v>
      </c>
      <c r="H103" s="164">
        <v>30</v>
      </c>
      <c r="I103" s="165"/>
      <c r="L103" s="161"/>
      <c r="M103" s="166"/>
      <c r="T103" s="167"/>
      <c r="AT103" s="162" t="s">
        <v>147</v>
      </c>
      <c r="AU103" s="162" t="s">
        <v>83</v>
      </c>
      <c r="AV103" s="12" t="s">
        <v>83</v>
      </c>
      <c r="AW103" s="12" t="s">
        <v>36</v>
      </c>
      <c r="AX103" s="12" t="s">
        <v>81</v>
      </c>
      <c r="AY103" s="162" t="s">
        <v>137</v>
      </c>
    </row>
    <row r="104" spans="2:65" s="1" customFormat="1" ht="36" customHeight="1">
      <c r="B104" s="144"/>
      <c r="C104" s="145" t="s">
        <v>98</v>
      </c>
      <c r="D104" s="145" t="s">
        <v>139</v>
      </c>
      <c r="E104" s="146" t="s">
        <v>158</v>
      </c>
      <c r="F104" s="147" t="s">
        <v>159</v>
      </c>
      <c r="G104" s="148" t="s">
        <v>142</v>
      </c>
      <c r="H104" s="149">
        <v>18</v>
      </c>
      <c r="I104" s="150"/>
      <c r="J104" s="151">
        <f>ROUND(I104*H104,2)</f>
        <v>0</v>
      </c>
      <c r="K104" s="147" t="s">
        <v>143</v>
      </c>
      <c r="L104" s="31"/>
      <c r="M104" s="152" t="s">
        <v>3</v>
      </c>
      <c r="N104" s="153" t="s">
        <v>45</v>
      </c>
      <c r="P104" s="154">
        <f>O104*H104</f>
        <v>0</v>
      </c>
      <c r="Q104" s="154">
        <v>0</v>
      </c>
      <c r="R104" s="154">
        <f>Q104*H104</f>
        <v>0</v>
      </c>
      <c r="S104" s="154">
        <v>0</v>
      </c>
      <c r="T104" s="155">
        <f>S104*H104</f>
        <v>0</v>
      </c>
      <c r="AR104" s="156" t="s">
        <v>98</v>
      </c>
      <c r="AT104" s="156" t="s">
        <v>139</v>
      </c>
      <c r="AU104" s="156" t="s">
        <v>83</v>
      </c>
      <c r="AY104" s="16" t="s">
        <v>137</v>
      </c>
      <c r="BE104" s="157">
        <f>IF(N104="základní",J104,0)</f>
        <v>0</v>
      </c>
      <c r="BF104" s="157">
        <f>IF(N104="snížená",J104,0)</f>
        <v>0</v>
      </c>
      <c r="BG104" s="157">
        <f>IF(N104="zákl. přenesená",J104,0)</f>
        <v>0</v>
      </c>
      <c r="BH104" s="157">
        <f>IF(N104="sníž. přenesená",J104,0)</f>
        <v>0</v>
      </c>
      <c r="BI104" s="157">
        <f>IF(N104="nulová",J104,0)</f>
        <v>0</v>
      </c>
      <c r="BJ104" s="16" t="s">
        <v>81</v>
      </c>
      <c r="BK104" s="157">
        <f>ROUND(I104*H104,2)</f>
        <v>0</v>
      </c>
      <c r="BL104" s="16" t="s">
        <v>98</v>
      </c>
      <c r="BM104" s="156" t="s">
        <v>160</v>
      </c>
    </row>
    <row r="105" spans="2:47" s="1" customFormat="1" ht="234">
      <c r="B105" s="31"/>
      <c r="D105" s="158" t="s">
        <v>145</v>
      </c>
      <c r="F105" s="159" t="s">
        <v>152</v>
      </c>
      <c r="I105" s="92"/>
      <c r="L105" s="31"/>
      <c r="M105" s="160"/>
      <c r="T105" s="52"/>
      <c r="AT105" s="16" t="s">
        <v>145</v>
      </c>
      <c r="AU105" s="16" t="s">
        <v>83</v>
      </c>
    </row>
    <row r="106" spans="2:51" s="12" customFormat="1" ht="12">
      <c r="B106" s="161"/>
      <c r="D106" s="158" t="s">
        <v>147</v>
      </c>
      <c r="E106" s="162" t="s">
        <v>3</v>
      </c>
      <c r="F106" s="163" t="s">
        <v>634</v>
      </c>
      <c r="H106" s="164">
        <v>60</v>
      </c>
      <c r="I106" s="165"/>
      <c r="L106" s="161"/>
      <c r="M106" s="166"/>
      <c r="T106" s="167"/>
      <c r="AT106" s="162" t="s">
        <v>147</v>
      </c>
      <c r="AU106" s="162" t="s">
        <v>83</v>
      </c>
      <c r="AV106" s="12" t="s">
        <v>83</v>
      </c>
      <c r="AW106" s="12" t="s">
        <v>36</v>
      </c>
      <c r="AX106" s="12" t="s">
        <v>74</v>
      </c>
      <c r="AY106" s="162" t="s">
        <v>137</v>
      </c>
    </row>
    <row r="107" spans="2:51" s="12" customFormat="1" ht="12">
      <c r="B107" s="161"/>
      <c r="D107" s="158" t="s">
        <v>147</v>
      </c>
      <c r="E107" s="162" t="s">
        <v>3</v>
      </c>
      <c r="F107" s="163" t="s">
        <v>636</v>
      </c>
      <c r="H107" s="164">
        <v>18</v>
      </c>
      <c r="I107" s="165"/>
      <c r="L107" s="161"/>
      <c r="M107" s="166"/>
      <c r="T107" s="167"/>
      <c r="AT107" s="162" t="s">
        <v>147</v>
      </c>
      <c r="AU107" s="162" t="s">
        <v>83</v>
      </c>
      <c r="AV107" s="12" t="s">
        <v>83</v>
      </c>
      <c r="AW107" s="12" t="s">
        <v>36</v>
      </c>
      <c r="AX107" s="12" t="s">
        <v>81</v>
      </c>
      <c r="AY107" s="162" t="s">
        <v>137</v>
      </c>
    </row>
    <row r="108" spans="2:65" s="1" customFormat="1" ht="36" customHeight="1">
      <c r="B108" s="144"/>
      <c r="C108" s="145" t="s">
        <v>100</v>
      </c>
      <c r="D108" s="145" t="s">
        <v>139</v>
      </c>
      <c r="E108" s="146" t="s">
        <v>162</v>
      </c>
      <c r="F108" s="147" t="s">
        <v>163</v>
      </c>
      <c r="G108" s="148" t="s">
        <v>142</v>
      </c>
      <c r="H108" s="149">
        <v>18</v>
      </c>
      <c r="I108" s="150"/>
      <c r="J108" s="151">
        <f>ROUND(I108*H108,2)</f>
        <v>0</v>
      </c>
      <c r="K108" s="147" t="s">
        <v>143</v>
      </c>
      <c r="L108" s="31"/>
      <c r="M108" s="152" t="s">
        <v>3</v>
      </c>
      <c r="N108" s="153" t="s">
        <v>45</v>
      </c>
      <c r="P108" s="154">
        <f>O108*H108</f>
        <v>0</v>
      </c>
      <c r="Q108" s="154">
        <v>0</v>
      </c>
      <c r="R108" s="154">
        <f>Q108*H108</f>
        <v>0</v>
      </c>
      <c r="S108" s="154">
        <v>0</v>
      </c>
      <c r="T108" s="155">
        <f>S108*H108</f>
        <v>0</v>
      </c>
      <c r="AR108" s="156" t="s">
        <v>98</v>
      </c>
      <c r="AT108" s="156" t="s">
        <v>139</v>
      </c>
      <c r="AU108" s="156" t="s">
        <v>83</v>
      </c>
      <c r="AY108" s="16" t="s">
        <v>137</v>
      </c>
      <c r="BE108" s="157">
        <f>IF(N108="základní",J108,0)</f>
        <v>0</v>
      </c>
      <c r="BF108" s="157">
        <f>IF(N108="snížená",J108,0)</f>
        <v>0</v>
      </c>
      <c r="BG108" s="157">
        <f>IF(N108="zákl. přenesená",J108,0)</f>
        <v>0</v>
      </c>
      <c r="BH108" s="157">
        <f>IF(N108="sníž. přenesená",J108,0)</f>
        <v>0</v>
      </c>
      <c r="BI108" s="157">
        <f>IF(N108="nulová",J108,0)</f>
        <v>0</v>
      </c>
      <c r="BJ108" s="16" t="s">
        <v>81</v>
      </c>
      <c r="BK108" s="157">
        <f>ROUND(I108*H108,2)</f>
        <v>0</v>
      </c>
      <c r="BL108" s="16" t="s">
        <v>98</v>
      </c>
      <c r="BM108" s="156" t="s">
        <v>164</v>
      </c>
    </row>
    <row r="109" spans="2:47" s="1" customFormat="1" ht="234">
      <c r="B109" s="31"/>
      <c r="D109" s="158" t="s">
        <v>145</v>
      </c>
      <c r="F109" s="159" t="s">
        <v>152</v>
      </c>
      <c r="I109" s="92"/>
      <c r="L109" s="31"/>
      <c r="M109" s="160"/>
      <c r="T109" s="52"/>
      <c r="AT109" s="16" t="s">
        <v>145</v>
      </c>
      <c r="AU109" s="16" t="s">
        <v>83</v>
      </c>
    </row>
    <row r="110" spans="2:51" s="12" customFormat="1" ht="12">
      <c r="B110" s="161"/>
      <c r="D110" s="158" t="s">
        <v>147</v>
      </c>
      <c r="E110" s="162" t="s">
        <v>3</v>
      </c>
      <c r="F110" s="163" t="s">
        <v>634</v>
      </c>
      <c r="H110" s="164">
        <v>60</v>
      </c>
      <c r="I110" s="165"/>
      <c r="L110" s="161"/>
      <c r="M110" s="166"/>
      <c r="T110" s="167"/>
      <c r="AT110" s="162" t="s">
        <v>147</v>
      </c>
      <c r="AU110" s="162" t="s">
        <v>83</v>
      </c>
      <c r="AV110" s="12" t="s">
        <v>83</v>
      </c>
      <c r="AW110" s="12" t="s">
        <v>36</v>
      </c>
      <c r="AX110" s="12" t="s">
        <v>74</v>
      </c>
      <c r="AY110" s="162" t="s">
        <v>137</v>
      </c>
    </row>
    <row r="111" spans="2:51" s="12" customFormat="1" ht="12">
      <c r="B111" s="161"/>
      <c r="D111" s="158" t="s">
        <v>147</v>
      </c>
      <c r="E111" s="162" t="s">
        <v>3</v>
      </c>
      <c r="F111" s="163" t="s">
        <v>636</v>
      </c>
      <c r="H111" s="164">
        <v>18</v>
      </c>
      <c r="I111" s="165"/>
      <c r="L111" s="161"/>
      <c r="M111" s="166"/>
      <c r="T111" s="167"/>
      <c r="AT111" s="162" t="s">
        <v>147</v>
      </c>
      <c r="AU111" s="162" t="s">
        <v>83</v>
      </c>
      <c r="AV111" s="12" t="s">
        <v>83</v>
      </c>
      <c r="AW111" s="12" t="s">
        <v>36</v>
      </c>
      <c r="AX111" s="12" t="s">
        <v>81</v>
      </c>
      <c r="AY111" s="162" t="s">
        <v>137</v>
      </c>
    </row>
    <row r="112" spans="2:65" s="1" customFormat="1" ht="36" customHeight="1">
      <c r="B112" s="144"/>
      <c r="C112" s="145" t="s">
        <v>165</v>
      </c>
      <c r="D112" s="145" t="s">
        <v>139</v>
      </c>
      <c r="E112" s="146" t="s">
        <v>166</v>
      </c>
      <c r="F112" s="147" t="s">
        <v>167</v>
      </c>
      <c r="G112" s="148" t="s">
        <v>142</v>
      </c>
      <c r="H112" s="149">
        <v>12</v>
      </c>
      <c r="I112" s="150"/>
      <c r="J112" s="151">
        <f>ROUND(I112*H112,2)</f>
        <v>0</v>
      </c>
      <c r="K112" s="147" t="s">
        <v>143</v>
      </c>
      <c r="L112" s="31"/>
      <c r="M112" s="152" t="s">
        <v>3</v>
      </c>
      <c r="N112" s="153" t="s">
        <v>45</v>
      </c>
      <c r="P112" s="154">
        <f>O112*H112</f>
        <v>0</v>
      </c>
      <c r="Q112" s="154">
        <v>0.00355</v>
      </c>
      <c r="R112" s="154">
        <f>Q112*H112</f>
        <v>0.0426</v>
      </c>
      <c r="S112" s="154">
        <v>0</v>
      </c>
      <c r="T112" s="155">
        <f>S112*H112</f>
        <v>0</v>
      </c>
      <c r="AR112" s="156" t="s">
        <v>98</v>
      </c>
      <c r="AT112" s="156" t="s">
        <v>139</v>
      </c>
      <c r="AU112" s="156" t="s">
        <v>83</v>
      </c>
      <c r="AY112" s="16" t="s">
        <v>137</v>
      </c>
      <c r="BE112" s="157">
        <f>IF(N112="základní",J112,0)</f>
        <v>0</v>
      </c>
      <c r="BF112" s="157">
        <f>IF(N112="snížená",J112,0)</f>
        <v>0</v>
      </c>
      <c r="BG112" s="157">
        <f>IF(N112="zákl. přenesená",J112,0)</f>
        <v>0</v>
      </c>
      <c r="BH112" s="157">
        <f>IF(N112="sníž. přenesená",J112,0)</f>
        <v>0</v>
      </c>
      <c r="BI112" s="157">
        <f>IF(N112="nulová",J112,0)</f>
        <v>0</v>
      </c>
      <c r="BJ112" s="16" t="s">
        <v>81</v>
      </c>
      <c r="BK112" s="157">
        <f>ROUND(I112*H112,2)</f>
        <v>0</v>
      </c>
      <c r="BL112" s="16" t="s">
        <v>98</v>
      </c>
      <c r="BM112" s="156" t="s">
        <v>168</v>
      </c>
    </row>
    <row r="113" spans="2:47" s="1" customFormat="1" ht="234">
      <c r="B113" s="31"/>
      <c r="D113" s="158" t="s">
        <v>145</v>
      </c>
      <c r="F113" s="159" t="s">
        <v>152</v>
      </c>
      <c r="I113" s="92"/>
      <c r="L113" s="31"/>
      <c r="M113" s="160"/>
      <c r="T113" s="52"/>
      <c r="AT113" s="16" t="s">
        <v>145</v>
      </c>
      <c r="AU113" s="16" t="s">
        <v>83</v>
      </c>
    </row>
    <row r="114" spans="2:51" s="12" customFormat="1" ht="12">
      <c r="B114" s="161"/>
      <c r="D114" s="158" t="s">
        <v>147</v>
      </c>
      <c r="E114" s="162" t="s">
        <v>3</v>
      </c>
      <c r="F114" s="163" t="s">
        <v>634</v>
      </c>
      <c r="H114" s="164">
        <v>60</v>
      </c>
      <c r="I114" s="165"/>
      <c r="L114" s="161"/>
      <c r="M114" s="166"/>
      <c r="T114" s="167"/>
      <c r="AT114" s="162" t="s">
        <v>147</v>
      </c>
      <c r="AU114" s="162" t="s">
        <v>83</v>
      </c>
      <c r="AV114" s="12" t="s">
        <v>83</v>
      </c>
      <c r="AW114" s="12" t="s">
        <v>36</v>
      </c>
      <c r="AX114" s="12" t="s">
        <v>74</v>
      </c>
      <c r="AY114" s="162" t="s">
        <v>137</v>
      </c>
    </row>
    <row r="115" spans="2:51" s="12" customFormat="1" ht="12">
      <c r="B115" s="161"/>
      <c r="D115" s="158" t="s">
        <v>147</v>
      </c>
      <c r="E115" s="162" t="s">
        <v>3</v>
      </c>
      <c r="F115" s="163" t="s">
        <v>637</v>
      </c>
      <c r="H115" s="164">
        <v>12</v>
      </c>
      <c r="I115" s="165"/>
      <c r="L115" s="161"/>
      <c r="M115" s="166"/>
      <c r="T115" s="167"/>
      <c r="AT115" s="162" t="s">
        <v>147</v>
      </c>
      <c r="AU115" s="162" t="s">
        <v>83</v>
      </c>
      <c r="AV115" s="12" t="s">
        <v>83</v>
      </c>
      <c r="AW115" s="12" t="s">
        <v>36</v>
      </c>
      <c r="AX115" s="12" t="s">
        <v>81</v>
      </c>
      <c r="AY115" s="162" t="s">
        <v>137</v>
      </c>
    </row>
    <row r="116" spans="2:65" s="1" customFormat="1" ht="36" customHeight="1">
      <c r="B116" s="144"/>
      <c r="C116" s="145" t="s">
        <v>170</v>
      </c>
      <c r="D116" s="145" t="s">
        <v>139</v>
      </c>
      <c r="E116" s="146" t="s">
        <v>171</v>
      </c>
      <c r="F116" s="147" t="s">
        <v>172</v>
      </c>
      <c r="G116" s="148" t="s">
        <v>173</v>
      </c>
      <c r="H116" s="149">
        <v>31</v>
      </c>
      <c r="I116" s="150"/>
      <c r="J116" s="151">
        <f>ROUND(I116*H116,2)</f>
        <v>0</v>
      </c>
      <c r="K116" s="147" t="s">
        <v>143</v>
      </c>
      <c r="L116" s="31"/>
      <c r="M116" s="152" t="s">
        <v>3</v>
      </c>
      <c r="N116" s="153" t="s">
        <v>45</v>
      </c>
      <c r="P116" s="154">
        <f>O116*H116</f>
        <v>0</v>
      </c>
      <c r="Q116" s="154">
        <v>0.0018</v>
      </c>
      <c r="R116" s="154">
        <f>Q116*H116</f>
        <v>0.055799999999999995</v>
      </c>
      <c r="S116" s="154">
        <v>0</v>
      </c>
      <c r="T116" s="155">
        <f>S116*H116</f>
        <v>0</v>
      </c>
      <c r="AR116" s="156" t="s">
        <v>98</v>
      </c>
      <c r="AT116" s="156" t="s">
        <v>139</v>
      </c>
      <c r="AU116" s="156" t="s">
        <v>83</v>
      </c>
      <c r="AY116" s="16" t="s">
        <v>137</v>
      </c>
      <c r="BE116" s="157">
        <f>IF(N116="základní",J116,0)</f>
        <v>0</v>
      </c>
      <c r="BF116" s="157">
        <f>IF(N116="snížená",J116,0)</f>
        <v>0</v>
      </c>
      <c r="BG116" s="157">
        <f>IF(N116="zákl. přenesená",J116,0)</f>
        <v>0</v>
      </c>
      <c r="BH116" s="157">
        <f>IF(N116="sníž. přenesená",J116,0)</f>
        <v>0</v>
      </c>
      <c r="BI116" s="157">
        <f>IF(N116="nulová",J116,0)</f>
        <v>0</v>
      </c>
      <c r="BJ116" s="16" t="s">
        <v>81</v>
      </c>
      <c r="BK116" s="157">
        <f>ROUND(I116*H116,2)</f>
        <v>0</v>
      </c>
      <c r="BL116" s="16" t="s">
        <v>98</v>
      </c>
      <c r="BM116" s="156" t="s">
        <v>174</v>
      </c>
    </row>
    <row r="117" spans="2:47" s="1" customFormat="1" ht="204.75">
      <c r="B117" s="31"/>
      <c r="D117" s="158" t="s">
        <v>145</v>
      </c>
      <c r="F117" s="159" t="s">
        <v>175</v>
      </c>
      <c r="I117" s="92"/>
      <c r="L117" s="31"/>
      <c r="M117" s="160"/>
      <c r="T117" s="52"/>
      <c r="AT117" s="16" t="s">
        <v>145</v>
      </c>
      <c r="AU117" s="16" t="s">
        <v>83</v>
      </c>
    </row>
    <row r="118" spans="2:51" s="12" customFormat="1" ht="12">
      <c r="B118" s="161"/>
      <c r="D118" s="158" t="s">
        <v>147</v>
      </c>
      <c r="E118" s="162" t="s">
        <v>3</v>
      </c>
      <c r="F118" s="163" t="s">
        <v>1157</v>
      </c>
      <c r="H118" s="164">
        <v>31</v>
      </c>
      <c r="I118" s="165"/>
      <c r="L118" s="161"/>
      <c r="M118" s="166"/>
      <c r="T118" s="167"/>
      <c r="AT118" s="162" t="s">
        <v>147</v>
      </c>
      <c r="AU118" s="162" t="s">
        <v>83</v>
      </c>
      <c r="AV118" s="12" t="s">
        <v>83</v>
      </c>
      <c r="AW118" s="12" t="s">
        <v>36</v>
      </c>
      <c r="AX118" s="12" t="s">
        <v>81</v>
      </c>
      <c r="AY118" s="162" t="s">
        <v>137</v>
      </c>
    </row>
    <row r="119" spans="2:65" s="1" customFormat="1" ht="36" customHeight="1">
      <c r="B119" s="144"/>
      <c r="C119" s="145">
        <v>8</v>
      </c>
      <c r="D119" s="145" t="s">
        <v>139</v>
      </c>
      <c r="E119" s="146" t="s">
        <v>1153</v>
      </c>
      <c r="F119" s="147" t="s">
        <v>1154</v>
      </c>
      <c r="G119" s="148" t="s">
        <v>173</v>
      </c>
      <c r="H119" s="149">
        <v>31</v>
      </c>
      <c r="I119" s="150"/>
      <c r="J119" s="151">
        <f>ROUND(I119*H119,2)</f>
        <v>0</v>
      </c>
      <c r="K119" s="147"/>
      <c r="L119" s="31"/>
      <c r="M119" s="152"/>
      <c r="N119" s="153" t="s">
        <v>45</v>
      </c>
      <c r="P119" s="154">
        <f>O119*H119</f>
        <v>0</v>
      </c>
      <c r="Q119" s="154">
        <v>0.0018</v>
      </c>
      <c r="R119" s="154">
        <f>Q119*H119</f>
        <v>0.055799999999999995</v>
      </c>
      <c r="S119" s="154">
        <v>0</v>
      </c>
      <c r="T119" s="155">
        <f>S119*H119</f>
        <v>0</v>
      </c>
      <c r="AR119" s="156" t="s">
        <v>98</v>
      </c>
      <c r="AT119" s="156" t="s">
        <v>139</v>
      </c>
      <c r="AU119" s="156" t="s">
        <v>83</v>
      </c>
      <c r="AY119" s="16" t="s">
        <v>137</v>
      </c>
      <c r="BE119" s="157">
        <f>IF(N119="základní",J119,0)</f>
        <v>0</v>
      </c>
      <c r="BF119" s="157">
        <f>IF(N119="snížená",J119,0)</f>
        <v>0</v>
      </c>
      <c r="BG119" s="157">
        <f>IF(N119="zákl. přenesená",J119,0)</f>
        <v>0</v>
      </c>
      <c r="BH119" s="157">
        <f>IF(N119="sníž. přenesená",J119,0)</f>
        <v>0</v>
      </c>
      <c r="BI119" s="157">
        <f>IF(N119="nulová",J119,0)</f>
        <v>0</v>
      </c>
      <c r="BJ119" s="16" t="s">
        <v>81</v>
      </c>
      <c r="BK119" s="157">
        <f>ROUND(I119*H119,2)</f>
        <v>0</v>
      </c>
      <c r="BL119" s="16" t="s">
        <v>98</v>
      </c>
      <c r="BM119" s="156" t="s">
        <v>174</v>
      </c>
    </row>
    <row r="120" spans="2:51" s="12" customFormat="1" ht="12">
      <c r="B120" s="161"/>
      <c r="D120" s="158" t="s">
        <v>147</v>
      </c>
      <c r="E120" s="162" t="s">
        <v>3</v>
      </c>
      <c r="F120" s="163" t="s">
        <v>1157</v>
      </c>
      <c r="H120" s="164">
        <v>31</v>
      </c>
      <c r="I120" s="165"/>
      <c r="L120" s="161"/>
      <c r="M120" s="166"/>
      <c r="T120" s="167"/>
      <c r="AT120" s="162" t="s">
        <v>147</v>
      </c>
      <c r="AU120" s="162" t="s">
        <v>83</v>
      </c>
      <c r="AV120" s="12" t="s">
        <v>83</v>
      </c>
      <c r="AW120" s="12" t="s">
        <v>36</v>
      </c>
      <c r="AX120" s="12" t="s">
        <v>81</v>
      </c>
      <c r="AY120" s="162" t="s">
        <v>137</v>
      </c>
    </row>
    <row r="121" spans="2:65" s="1" customFormat="1" ht="24" customHeight="1">
      <c r="B121" s="144"/>
      <c r="C121" s="145">
        <v>9</v>
      </c>
      <c r="D121" s="145" t="s">
        <v>139</v>
      </c>
      <c r="E121" s="146" t="s">
        <v>178</v>
      </c>
      <c r="F121" s="147" t="s">
        <v>179</v>
      </c>
      <c r="G121" s="148" t="s">
        <v>180</v>
      </c>
      <c r="H121" s="149">
        <v>90</v>
      </c>
      <c r="I121" s="150"/>
      <c r="J121" s="151">
        <f>ROUND(I121*H121,2)</f>
        <v>0</v>
      </c>
      <c r="K121" s="147" t="s">
        <v>143</v>
      </c>
      <c r="L121" s="31"/>
      <c r="M121" s="152" t="s">
        <v>3</v>
      </c>
      <c r="N121" s="153" t="s">
        <v>45</v>
      </c>
      <c r="P121" s="154">
        <f>O121*H121</f>
        <v>0</v>
      </c>
      <c r="Q121" s="154">
        <v>0.0007</v>
      </c>
      <c r="R121" s="154">
        <f>Q121*H121</f>
        <v>0.063</v>
      </c>
      <c r="S121" s="154">
        <v>0</v>
      </c>
      <c r="T121" s="155">
        <f>S121*H121</f>
        <v>0</v>
      </c>
      <c r="AR121" s="156" t="s">
        <v>98</v>
      </c>
      <c r="AT121" s="156" t="s">
        <v>139</v>
      </c>
      <c r="AU121" s="156" t="s">
        <v>83</v>
      </c>
      <c r="AY121" s="16" t="s">
        <v>137</v>
      </c>
      <c r="BE121" s="157">
        <f>IF(N121="základní",J121,0)</f>
        <v>0</v>
      </c>
      <c r="BF121" s="157">
        <f>IF(N121="snížená",J121,0)</f>
        <v>0</v>
      </c>
      <c r="BG121" s="157">
        <f>IF(N121="zákl. přenesená",J121,0)</f>
        <v>0</v>
      </c>
      <c r="BH121" s="157">
        <f>IF(N121="sníž. přenesená",J121,0)</f>
        <v>0</v>
      </c>
      <c r="BI121" s="157">
        <f>IF(N121="nulová",J121,0)</f>
        <v>0</v>
      </c>
      <c r="BJ121" s="16" t="s">
        <v>81</v>
      </c>
      <c r="BK121" s="157">
        <f>ROUND(I121*H121,2)</f>
        <v>0</v>
      </c>
      <c r="BL121" s="16" t="s">
        <v>98</v>
      </c>
      <c r="BM121" s="156" t="s">
        <v>181</v>
      </c>
    </row>
    <row r="122" spans="2:47" s="1" customFormat="1" ht="87.75">
      <c r="B122" s="31"/>
      <c r="D122" s="158" t="s">
        <v>145</v>
      </c>
      <c r="F122" s="159" t="s">
        <v>182</v>
      </c>
      <c r="I122" s="92"/>
      <c r="L122" s="31"/>
      <c r="M122" s="160"/>
      <c r="T122" s="52"/>
      <c r="AT122" s="16" t="s">
        <v>145</v>
      </c>
      <c r="AU122" s="16" t="s">
        <v>83</v>
      </c>
    </row>
    <row r="123" spans="2:51" s="12" customFormat="1" ht="12">
      <c r="B123" s="161"/>
      <c r="D123" s="158" t="s">
        <v>147</v>
      </c>
      <c r="E123" s="162" t="s">
        <v>3</v>
      </c>
      <c r="F123" s="163" t="s">
        <v>639</v>
      </c>
      <c r="H123" s="164">
        <v>90</v>
      </c>
      <c r="I123" s="165"/>
      <c r="L123" s="161"/>
      <c r="M123" s="166"/>
      <c r="T123" s="167"/>
      <c r="AT123" s="162" t="s">
        <v>147</v>
      </c>
      <c r="AU123" s="162" t="s">
        <v>83</v>
      </c>
      <c r="AV123" s="12" t="s">
        <v>83</v>
      </c>
      <c r="AW123" s="12" t="s">
        <v>36</v>
      </c>
      <c r="AX123" s="12" t="s">
        <v>81</v>
      </c>
      <c r="AY123" s="162" t="s">
        <v>137</v>
      </c>
    </row>
    <row r="124" spans="2:65" s="1" customFormat="1" ht="36" customHeight="1">
      <c r="B124" s="144"/>
      <c r="C124" s="145">
        <v>10</v>
      </c>
      <c r="D124" s="145" t="s">
        <v>139</v>
      </c>
      <c r="E124" s="146" t="s">
        <v>185</v>
      </c>
      <c r="F124" s="147" t="s">
        <v>186</v>
      </c>
      <c r="G124" s="148" t="s">
        <v>180</v>
      </c>
      <c r="H124" s="149">
        <v>90</v>
      </c>
      <c r="I124" s="150"/>
      <c r="J124" s="151">
        <f>ROUND(I124*H124,2)</f>
        <v>0</v>
      </c>
      <c r="K124" s="147" t="s">
        <v>143</v>
      </c>
      <c r="L124" s="31"/>
      <c r="M124" s="152" t="s">
        <v>3</v>
      </c>
      <c r="N124" s="153" t="s">
        <v>45</v>
      </c>
      <c r="P124" s="154">
        <f>O124*H124</f>
        <v>0</v>
      </c>
      <c r="Q124" s="154">
        <v>0</v>
      </c>
      <c r="R124" s="154">
        <f>Q124*H124</f>
        <v>0</v>
      </c>
      <c r="S124" s="154">
        <v>0</v>
      </c>
      <c r="T124" s="155">
        <f>S124*H124</f>
        <v>0</v>
      </c>
      <c r="AR124" s="156" t="s">
        <v>98</v>
      </c>
      <c r="AT124" s="156" t="s">
        <v>139</v>
      </c>
      <c r="AU124" s="156" t="s">
        <v>83</v>
      </c>
      <c r="AY124" s="16" t="s">
        <v>137</v>
      </c>
      <c r="BE124" s="157">
        <f>IF(N124="základní",J124,0)</f>
        <v>0</v>
      </c>
      <c r="BF124" s="157">
        <f>IF(N124="snížená",J124,0)</f>
        <v>0</v>
      </c>
      <c r="BG124" s="157">
        <f>IF(N124="zákl. přenesená",J124,0)</f>
        <v>0</v>
      </c>
      <c r="BH124" s="157">
        <f>IF(N124="sníž. přenesená",J124,0)</f>
        <v>0</v>
      </c>
      <c r="BI124" s="157">
        <f>IF(N124="nulová",J124,0)</f>
        <v>0</v>
      </c>
      <c r="BJ124" s="16" t="s">
        <v>81</v>
      </c>
      <c r="BK124" s="157">
        <f>ROUND(I124*H124,2)</f>
        <v>0</v>
      </c>
      <c r="BL124" s="16" t="s">
        <v>98</v>
      </c>
      <c r="BM124" s="156" t="s">
        <v>187</v>
      </c>
    </row>
    <row r="125" spans="2:51" s="12" customFormat="1" ht="12">
      <c r="B125" s="161"/>
      <c r="D125" s="158" t="s">
        <v>147</v>
      </c>
      <c r="E125" s="162" t="s">
        <v>3</v>
      </c>
      <c r="F125" s="163" t="s">
        <v>639</v>
      </c>
      <c r="H125" s="164">
        <v>90</v>
      </c>
      <c r="I125" s="165"/>
      <c r="L125" s="161"/>
      <c r="M125" s="166"/>
      <c r="T125" s="167"/>
      <c r="AT125" s="162" t="s">
        <v>147</v>
      </c>
      <c r="AU125" s="162" t="s">
        <v>83</v>
      </c>
      <c r="AV125" s="12" t="s">
        <v>83</v>
      </c>
      <c r="AW125" s="12" t="s">
        <v>36</v>
      </c>
      <c r="AX125" s="12" t="s">
        <v>81</v>
      </c>
      <c r="AY125" s="162" t="s">
        <v>137</v>
      </c>
    </row>
    <row r="126" spans="2:65" s="1" customFormat="1" ht="24" customHeight="1">
      <c r="B126" s="144"/>
      <c r="C126" s="145">
        <v>11</v>
      </c>
      <c r="D126" s="145" t="s">
        <v>139</v>
      </c>
      <c r="E126" s="146" t="s">
        <v>189</v>
      </c>
      <c r="F126" s="147" t="s">
        <v>190</v>
      </c>
      <c r="G126" s="148" t="s">
        <v>142</v>
      </c>
      <c r="H126" s="149">
        <v>60</v>
      </c>
      <c r="I126" s="150"/>
      <c r="J126" s="151">
        <f>ROUND(I126*H126,2)</f>
        <v>0</v>
      </c>
      <c r="K126" s="147" t="s">
        <v>143</v>
      </c>
      <c r="L126" s="31"/>
      <c r="M126" s="152" t="s">
        <v>3</v>
      </c>
      <c r="N126" s="153" t="s">
        <v>45</v>
      </c>
      <c r="P126" s="154">
        <f>O126*H126</f>
        <v>0</v>
      </c>
      <c r="Q126" s="154">
        <v>0.00046</v>
      </c>
      <c r="R126" s="154">
        <f>Q126*H126</f>
        <v>0.0276</v>
      </c>
      <c r="S126" s="154">
        <v>0</v>
      </c>
      <c r="T126" s="155">
        <f>S126*H126</f>
        <v>0</v>
      </c>
      <c r="AR126" s="156" t="s">
        <v>98</v>
      </c>
      <c r="AT126" s="156" t="s">
        <v>139</v>
      </c>
      <c r="AU126" s="156" t="s">
        <v>83</v>
      </c>
      <c r="AY126" s="16" t="s">
        <v>137</v>
      </c>
      <c r="BE126" s="157">
        <f>IF(N126="základní",J126,0)</f>
        <v>0</v>
      </c>
      <c r="BF126" s="157">
        <f>IF(N126="snížená",J126,0)</f>
        <v>0</v>
      </c>
      <c r="BG126" s="157">
        <f>IF(N126="zákl. přenesená",J126,0)</f>
        <v>0</v>
      </c>
      <c r="BH126" s="157">
        <f>IF(N126="sníž. přenesená",J126,0)</f>
        <v>0</v>
      </c>
      <c r="BI126" s="157">
        <f>IF(N126="nulová",J126,0)</f>
        <v>0</v>
      </c>
      <c r="BJ126" s="16" t="s">
        <v>81</v>
      </c>
      <c r="BK126" s="157">
        <f>ROUND(I126*H126,2)</f>
        <v>0</v>
      </c>
      <c r="BL126" s="16" t="s">
        <v>98</v>
      </c>
      <c r="BM126" s="156" t="s">
        <v>191</v>
      </c>
    </row>
    <row r="127" spans="2:47" s="1" customFormat="1" ht="58.5">
      <c r="B127" s="31"/>
      <c r="D127" s="158" t="s">
        <v>145</v>
      </c>
      <c r="F127" s="159" t="s">
        <v>192</v>
      </c>
      <c r="I127" s="92"/>
      <c r="L127" s="31"/>
      <c r="M127" s="160"/>
      <c r="T127" s="52"/>
      <c r="AT127" s="16" t="s">
        <v>145</v>
      </c>
      <c r="AU127" s="16" t="s">
        <v>83</v>
      </c>
    </row>
    <row r="128" spans="2:51" s="12" customFormat="1" ht="12">
      <c r="B128" s="161"/>
      <c r="D128" s="158" t="s">
        <v>147</v>
      </c>
      <c r="E128" s="162" t="s">
        <v>3</v>
      </c>
      <c r="F128" s="163" t="s">
        <v>634</v>
      </c>
      <c r="H128" s="164">
        <v>60</v>
      </c>
      <c r="I128" s="165"/>
      <c r="L128" s="161"/>
      <c r="M128" s="166"/>
      <c r="T128" s="167"/>
      <c r="AT128" s="162" t="s">
        <v>147</v>
      </c>
      <c r="AU128" s="162" t="s">
        <v>83</v>
      </c>
      <c r="AV128" s="12" t="s">
        <v>83</v>
      </c>
      <c r="AW128" s="12" t="s">
        <v>36</v>
      </c>
      <c r="AX128" s="12" t="s">
        <v>81</v>
      </c>
      <c r="AY128" s="162" t="s">
        <v>137</v>
      </c>
    </row>
    <row r="129" spans="2:65" s="1" customFormat="1" ht="36" customHeight="1">
      <c r="B129" s="144"/>
      <c r="C129" s="145">
        <v>12</v>
      </c>
      <c r="D129" s="145" t="s">
        <v>139</v>
      </c>
      <c r="E129" s="146" t="s">
        <v>194</v>
      </c>
      <c r="F129" s="147" t="s">
        <v>195</v>
      </c>
      <c r="G129" s="148" t="s">
        <v>142</v>
      </c>
      <c r="H129" s="149">
        <v>60</v>
      </c>
      <c r="I129" s="150"/>
      <c r="J129" s="151">
        <f>ROUND(I129*H129,2)</f>
        <v>0</v>
      </c>
      <c r="K129" s="147" t="s">
        <v>143</v>
      </c>
      <c r="L129" s="31"/>
      <c r="M129" s="152" t="s">
        <v>3</v>
      </c>
      <c r="N129" s="153" t="s">
        <v>45</v>
      </c>
      <c r="P129" s="154">
        <f>O129*H129</f>
        <v>0</v>
      </c>
      <c r="Q129" s="154">
        <v>0</v>
      </c>
      <c r="R129" s="154">
        <f>Q129*H129</f>
        <v>0</v>
      </c>
      <c r="S129" s="154">
        <v>0</v>
      </c>
      <c r="T129" s="155">
        <f>S129*H129</f>
        <v>0</v>
      </c>
      <c r="AR129" s="156" t="s">
        <v>98</v>
      </c>
      <c r="AT129" s="156" t="s">
        <v>139</v>
      </c>
      <c r="AU129" s="156" t="s">
        <v>83</v>
      </c>
      <c r="AY129" s="16" t="s">
        <v>137</v>
      </c>
      <c r="BE129" s="157">
        <f>IF(N129="základní",J129,0)</f>
        <v>0</v>
      </c>
      <c r="BF129" s="157">
        <f>IF(N129="snížená",J129,0)</f>
        <v>0</v>
      </c>
      <c r="BG129" s="157">
        <f>IF(N129="zákl. přenesená",J129,0)</f>
        <v>0</v>
      </c>
      <c r="BH129" s="157">
        <f>IF(N129="sníž. přenesená",J129,0)</f>
        <v>0</v>
      </c>
      <c r="BI129" s="157">
        <f>IF(N129="nulová",J129,0)</f>
        <v>0</v>
      </c>
      <c r="BJ129" s="16" t="s">
        <v>81</v>
      </c>
      <c r="BK129" s="157">
        <f>ROUND(I129*H129,2)</f>
        <v>0</v>
      </c>
      <c r="BL129" s="16" t="s">
        <v>98</v>
      </c>
      <c r="BM129" s="156" t="s">
        <v>196</v>
      </c>
    </row>
    <row r="130" spans="2:51" s="12" customFormat="1" ht="12">
      <c r="B130" s="161"/>
      <c r="D130" s="158" t="s">
        <v>147</v>
      </c>
      <c r="E130" s="162" t="s">
        <v>3</v>
      </c>
      <c r="F130" s="163" t="s">
        <v>634</v>
      </c>
      <c r="H130" s="164">
        <v>60</v>
      </c>
      <c r="I130" s="165"/>
      <c r="L130" s="161"/>
      <c r="M130" s="166"/>
      <c r="T130" s="167"/>
      <c r="AT130" s="162" t="s">
        <v>147</v>
      </c>
      <c r="AU130" s="162" t="s">
        <v>83</v>
      </c>
      <c r="AV130" s="12" t="s">
        <v>83</v>
      </c>
      <c r="AW130" s="12" t="s">
        <v>36</v>
      </c>
      <c r="AX130" s="12" t="s">
        <v>81</v>
      </c>
      <c r="AY130" s="162" t="s">
        <v>137</v>
      </c>
    </row>
    <row r="131" spans="2:65" s="1" customFormat="1" ht="48" customHeight="1">
      <c r="B131" s="144"/>
      <c r="C131" s="145">
        <v>13</v>
      </c>
      <c r="D131" s="145" t="s">
        <v>139</v>
      </c>
      <c r="E131" s="146" t="s">
        <v>198</v>
      </c>
      <c r="F131" s="147" t="s">
        <v>199</v>
      </c>
      <c r="G131" s="148" t="s">
        <v>142</v>
      </c>
      <c r="H131" s="149">
        <v>8.794</v>
      </c>
      <c r="I131" s="150"/>
      <c r="J131" s="151">
        <f>ROUND(I131*H131,2)</f>
        <v>0</v>
      </c>
      <c r="K131" s="147" t="s">
        <v>143</v>
      </c>
      <c r="L131" s="31"/>
      <c r="M131" s="152" t="s">
        <v>3</v>
      </c>
      <c r="N131" s="153" t="s">
        <v>45</v>
      </c>
      <c r="P131" s="154">
        <f>O131*H131</f>
        <v>0</v>
      </c>
      <c r="Q131" s="154">
        <v>0</v>
      </c>
      <c r="R131" s="154">
        <f>Q131*H131</f>
        <v>0</v>
      </c>
      <c r="S131" s="154">
        <v>0</v>
      </c>
      <c r="T131" s="155">
        <f>S131*H131</f>
        <v>0</v>
      </c>
      <c r="AR131" s="156" t="s">
        <v>98</v>
      </c>
      <c r="AT131" s="156" t="s">
        <v>139</v>
      </c>
      <c r="AU131" s="156" t="s">
        <v>83</v>
      </c>
      <c r="AY131" s="16" t="s">
        <v>137</v>
      </c>
      <c r="BE131" s="157">
        <f>IF(N131="základní",J131,0)</f>
        <v>0</v>
      </c>
      <c r="BF131" s="157">
        <f>IF(N131="snížená",J131,0)</f>
        <v>0</v>
      </c>
      <c r="BG131" s="157">
        <f>IF(N131="zákl. přenesená",J131,0)</f>
        <v>0</v>
      </c>
      <c r="BH131" s="157">
        <f>IF(N131="sníž. přenesená",J131,0)</f>
        <v>0</v>
      </c>
      <c r="BI131" s="157">
        <f>IF(N131="nulová",J131,0)</f>
        <v>0</v>
      </c>
      <c r="BJ131" s="16" t="s">
        <v>81</v>
      </c>
      <c r="BK131" s="157">
        <f>ROUND(I131*H131,2)</f>
        <v>0</v>
      </c>
      <c r="BL131" s="16" t="s">
        <v>98</v>
      </c>
      <c r="BM131" s="156" t="s">
        <v>200</v>
      </c>
    </row>
    <row r="132" spans="2:47" s="1" customFormat="1" ht="224.25">
      <c r="B132" s="31"/>
      <c r="D132" s="158" t="s">
        <v>145</v>
      </c>
      <c r="F132" s="159" t="s">
        <v>201</v>
      </c>
      <c r="I132" s="92"/>
      <c r="L132" s="31"/>
      <c r="M132" s="160"/>
      <c r="T132" s="52"/>
      <c r="AT132" s="16" t="s">
        <v>145</v>
      </c>
      <c r="AU132" s="16" t="s">
        <v>83</v>
      </c>
    </row>
    <row r="133" spans="2:51" s="12" customFormat="1" ht="12">
      <c r="B133" s="161"/>
      <c r="D133" s="158" t="s">
        <v>147</v>
      </c>
      <c r="E133" s="162" t="s">
        <v>3</v>
      </c>
      <c r="F133" s="163" t="s">
        <v>640</v>
      </c>
      <c r="H133" s="164">
        <v>60</v>
      </c>
      <c r="I133" s="165"/>
      <c r="L133" s="161"/>
      <c r="M133" s="166"/>
      <c r="T133" s="167"/>
      <c r="AT133" s="162" t="s">
        <v>147</v>
      </c>
      <c r="AU133" s="162" t="s">
        <v>83</v>
      </c>
      <c r="AV133" s="12" t="s">
        <v>83</v>
      </c>
      <c r="AW133" s="12" t="s">
        <v>36</v>
      </c>
      <c r="AX133" s="12" t="s">
        <v>74</v>
      </c>
      <c r="AY133" s="162" t="s">
        <v>137</v>
      </c>
    </row>
    <row r="134" spans="2:51" s="12" customFormat="1" ht="12">
      <c r="B134" s="161"/>
      <c r="D134" s="158" t="s">
        <v>147</v>
      </c>
      <c r="E134" s="162" t="s">
        <v>3</v>
      </c>
      <c r="F134" s="163" t="s">
        <v>641</v>
      </c>
      <c r="H134" s="164">
        <v>-51.6</v>
      </c>
      <c r="I134" s="165"/>
      <c r="L134" s="161"/>
      <c r="M134" s="166"/>
      <c r="T134" s="167"/>
      <c r="AT134" s="162" t="s">
        <v>147</v>
      </c>
      <c r="AU134" s="162" t="s">
        <v>83</v>
      </c>
      <c r="AV134" s="12" t="s">
        <v>83</v>
      </c>
      <c r="AW134" s="12" t="s">
        <v>36</v>
      </c>
      <c r="AX134" s="12" t="s">
        <v>74</v>
      </c>
      <c r="AY134" s="162" t="s">
        <v>137</v>
      </c>
    </row>
    <row r="135" spans="2:51" s="12" customFormat="1" ht="12">
      <c r="B135" s="161"/>
      <c r="D135" s="158" t="s">
        <v>147</v>
      </c>
      <c r="E135" s="162" t="s">
        <v>3</v>
      </c>
      <c r="F135" s="163" t="s">
        <v>642</v>
      </c>
      <c r="H135" s="164">
        <v>0.394</v>
      </c>
      <c r="I135" s="165"/>
      <c r="L135" s="161"/>
      <c r="M135" s="166"/>
      <c r="T135" s="167"/>
      <c r="AT135" s="162" t="s">
        <v>147</v>
      </c>
      <c r="AU135" s="162" t="s">
        <v>83</v>
      </c>
      <c r="AV135" s="12" t="s">
        <v>83</v>
      </c>
      <c r="AW135" s="12" t="s">
        <v>36</v>
      </c>
      <c r="AX135" s="12" t="s">
        <v>74</v>
      </c>
      <c r="AY135" s="162" t="s">
        <v>137</v>
      </c>
    </row>
    <row r="136" spans="2:51" s="13" customFormat="1" ht="12">
      <c r="B136" s="168"/>
      <c r="D136" s="158" t="s">
        <v>147</v>
      </c>
      <c r="E136" s="169" t="s">
        <v>3</v>
      </c>
      <c r="F136" s="170" t="s">
        <v>205</v>
      </c>
      <c r="H136" s="171">
        <v>8.793999999999999</v>
      </c>
      <c r="I136" s="172"/>
      <c r="L136" s="168"/>
      <c r="M136" s="173"/>
      <c r="T136" s="174"/>
      <c r="AT136" s="169" t="s">
        <v>147</v>
      </c>
      <c r="AU136" s="169" t="s">
        <v>83</v>
      </c>
      <c r="AV136" s="13" t="s">
        <v>98</v>
      </c>
      <c r="AW136" s="13" t="s">
        <v>36</v>
      </c>
      <c r="AX136" s="13" t="s">
        <v>81</v>
      </c>
      <c r="AY136" s="169" t="s">
        <v>137</v>
      </c>
    </row>
    <row r="137" spans="2:65" s="1" customFormat="1" ht="36" customHeight="1">
      <c r="B137" s="144"/>
      <c r="C137" s="145">
        <v>14</v>
      </c>
      <c r="D137" s="145" t="s">
        <v>139</v>
      </c>
      <c r="E137" s="146" t="s">
        <v>207</v>
      </c>
      <c r="F137" s="147" t="s">
        <v>208</v>
      </c>
      <c r="G137" s="148" t="s">
        <v>142</v>
      </c>
      <c r="H137" s="149">
        <v>8.794</v>
      </c>
      <c r="I137" s="150"/>
      <c r="J137" s="151">
        <f>ROUND(I137*H137,2)</f>
        <v>0</v>
      </c>
      <c r="K137" s="147" t="s">
        <v>143</v>
      </c>
      <c r="L137" s="31"/>
      <c r="M137" s="152" t="s">
        <v>3</v>
      </c>
      <c r="N137" s="153" t="s">
        <v>45</v>
      </c>
      <c r="P137" s="154">
        <f>O137*H137</f>
        <v>0</v>
      </c>
      <c r="Q137" s="154">
        <v>0</v>
      </c>
      <c r="R137" s="154">
        <f>Q137*H137</f>
        <v>0</v>
      </c>
      <c r="S137" s="154">
        <v>0</v>
      </c>
      <c r="T137" s="155">
        <f>S137*H137</f>
        <v>0</v>
      </c>
      <c r="AR137" s="156" t="s">
        <v>98</v>
      </c>
      <c r="AT137" s="156" t="s">
        <v>139</v>
      </c>
      <c r="AU137" s="156" t="s">
        <v>83</v>
      </c>
      <c r="AY137" s="16" t="s">
        <v>137</v>
      </c>
      <c r="BE137" s="157">
        <f>IF(N137="základní",J137,0)</f>
        <v>0</v>
      </c>
      <c r="BF137" s="157">
        <f>IF(N137="snížená",J137,0)</f>
        <v>0</v>
      </c>
      <c r="BG137" s="157">
        <f>IF(N137="zákl. přenesená",J137,0)</f>
        <v>0</v>
      </c>
      <c r="BH137" s="157">
        <f>IF(N137="sníž. přenesená",J137,0)</f>
        <v>0</v>
      </c>
      <c r="BI137" s="157">
        <f>IF(N137="nulová",J137,0)</f>
        <v>0</v>
      </c>
      <c r="BJ137" s="16" t="s">
        <v>81</v>
      </c>
      <c r="BK137" s="157">
        <f>ROUND(I137*H137,2)</f>
        <v>0</v>
      </c>
      <c r="BL137" s="16" t="s">
        <v>98</v>
      </c>
      <c r="BM137" s="156" t="s">
        <v>209</v>
      </c>
    </row>
    <row r="138" spans="2:47" s="1" customFormat="1" ht="175.5">
      <c r="B138" s="31"/>
      <c r="D138" s="158" t="s">
        <v>145</v>
      </c>
      <c r="F138" s="159" t="s">
        <v>210</v>
      </c>
      <c r="I138" s="92"/>
      <c r="L138" s="31"/>
      <c r="M138" s="160"/>
      <c r="T138" s="52"/>
      <c r="AT138" s="16" t="s">
        <v>145</v>
      </c>
      <c r="AU138" s="16" t="s">
        <v>83</v>
      </c>
    </row>
    <row r="139" spans="2:51" s="12" customFormat="1" ht="12">
      <c r="B139" s="161"/>
      <c r="D139" s="158" t="s">
        <v>147</v>
      </c>
      <c r="E139" s="162" t="s">
        <v>3</v>
      </c>
      <c r="F139" s="163" t="s">
        <v>640</v>
      </c>
      <c r="H139" s="164">
        <v>60</v>
      </c>
      <c r="I139" s="165"/>
      <c r="L139" s="161"/>
      <c r="M139" s="166"/>
      <c r="T139" s="167"/>
      <c r="AT139" s="162" t="s">
        <v>147</v>
      </c>
      <c r="AU139" s="162" t="s">
        <v>83</v>
      </c>
      <c r="AV139" s="12" t="s">
        <v>83</v>
      </c>
      <c r="AW139" s="12" t="s">
        <v>36</v>
      </c>
      <c r="AX139" s="12" t="s">
        <v>74</v>
      </c>
      <c r="AY139" s="162" t="s">
        <v>137</v>
      </c>
    </row>
    <row r="140" spans="2:51" s="12" customFormat="1" ht="12">
      <c r="B140" s="161"/>
      <c r="D140" s="158" t="s">
        <v>147</v>
      </c>
      <c r="E140" s="162" t="s">
        <v>3</v>
      </c>
      <c r="F140" s="163" t="s">
        <v>641</v>
      </c>
      <c r="H140" s="164">
        <v>-51.6</v>
      </c>
      <c r="I140" s="165"/>
      <c r="L140" s="161"/>
      <c r="M140" s="166"/>
      <c r="T140" s="167"/>
      <c r="AT140" s="162" t="s">
        <v>147</v>
      </c>
      <c r="AU140" s="162" t="s">
        <v>83</v>
      </c>
      <c r="AV140" s="12" t="s">
        <v>83</v>
      </c>
      <c r="AW140" s="12" t="s">
        <v>36</v>
      </c>
      <c r="AX140" s="12" t="s">
        <v>74</v>
      </c>
      <c r="AY140" s="162" t="s">
        <v>137</v>
      </c>
    </row>
    <row r="141" spans="2:51" s="12" customFormat="1" ht="12">
      <c r="B141" s="161"/>
      <c r="D141" s="158" t="s">
        <v>147</v>
      </c>
      <c r="E141" s="162" t="s">
        <v>3</v>
      </c>
      <c r="F141" s="163" t="s">
        <v>642</v>
      </c>
      <c r="H141" s="164">
        <v>0.394</v>
      </c>
      <c r="I141" s="165"/>
      <c r="L141" s="161"/>
      <c r="M141" s="166"/>
      <c r="T141" s="167"/>
      <c r="AT141" s="162" t="s">
        <v>147</v>
      </c>
      <c r="AU141" s="162" t="s">
        <v>83</v>
      </c>
      <c r="AV141" s="12" t="s">
        <v>83</v>
      </c>
      <c r="AW141" s="12" t="s">
        <v>36</v>
      </c>
      <c r="AX141" s="12" t="s">
        <v>74</v>
      </c>
      <c r="AY141" s="162" t="s">
        <v>137</v>
      </c>
    </row>
    <row r="142" spans="2:51" s="13" customFormat="1" ht="12">
      <c r="B142" s="168"/>
      <c r="D142" s="158" t="s">
        <v>147</v>
      </c>
      <c r="E142" s="169" t="s">
        <v>3</v>
      </c>
      <c r="F142" s="170" t="s">
        <v>205</v>
      </c>
      <c r="H142" s="171">
        <v>8.793999999999999</v>
      </c>
      <c r="I142" s="172"/>
      <c r="L142" s="168"/>
      <c r="M142" s="173"/>
      <c r="T142" s="174"/>
      <c r="AT142" s="169" t="s">
        <v>147</v>
      </c>
      <c r="AU142" s="169" t="s">
        <v>83</v>
      </c>
      <c r="AV142" s="13" t="s">
        <v>98</v>
      </c>
      <c r="AW142" s="13" t="s">
        <v>36</v>
      </c>
      <c r="AX142" s="13" t="s">
        <v>81</v>
      </c>
      <c r="AY142" s="169" t="s">
        <v>137</v>
      </c>
    </row>
    <row r="143" spans="2:65" s="1" customFormat="1" ht="16.5" customHeight="1">
      <c r="B143" s="144"/>
      <c r="C143" s="145">
        <v>15</v>
      </c>
      <c r="D143" s="145" t="s">
        <v>139</v>
      </c>
      <c r="E143" s="146" t="s">
        <v>212</v>
      </c>
      <c r="F143" s="147" t="s">
        <v>213</v>
      </c>
      <c r="G143" s="148" t="s">
        <v>142</v>
      </c>
      <c r="H143" s="149">
        <v>8.794</v>
      </c>
      <c r="I143" s="150"/>
      <c r="J143" s="151">
        <f>ROUND(I143*H143,2)</f>
        <v>0</v>
      </c>
      <c r="K143" s="147" t="s">
        <v>143</v>
      </c>
      <c r="L143" s="31"/>
      <c r="M143" s="152" t="s">
        <v>3</v>
      </c>
      <c r="N143" s="153" t="s">
        <v>45</v>
      </c>
      <c r="P143" s="154">
        <f>O143*H143</f>
        <v>0</v>
      </c>
      <c r="Q143" s="154">
        <v>0</v>
      </c>
      <c r="R143" s="154">
        <f>Q143*H143</f>
        <v>0</v>
      </c>
      <c r="S143" s="154">
        <v>0</v>
      </c>
      <c r="T143" s="155">
        <f>S143*H143</f>
        <v>0</v>
      </c>
      <c r="AR143" s="156" t="s">
        <v>98</v>
      </c>
      <c r="AT143" s="156" t="s">
        <v>139</v>
      </c>
      <c r="AU143" s="156" t="s">
        <v>83</v>
      </c>
      <c r="AY143" s="16" t="s">
        <v>137</v>
      </c>
      <c r="BE143" s="157">
        <f>IF(N143="základní",J143,0)</f>
        <v>0</v>
      </c>
      <c r="BF143" s="157">
        <f>IF(N143="snížená",J143,0)</f>
        <v>0</v>
      </c>
      <c r="BG143" s="157">
        <f>IF(N143="zákl. přenesená",J143,0)</f>
        <v>0</v>
      </c>
      <c r="BH143" s="157">
        <f>IF(N143="sníž. přenesená",J143,0)</f>
        <v>0</v>
      </c>
      <c r="BI143" s="157">
        <f>IF(N143="nulová",J143,0)</f>
        <v>0</v>
      </c>
      <c r="BJ143" s="16" t="s">
        <v>81</v>
      </c>
      <c r="BK143" s="157">
        <f>ROUND(I143*H143,2)</f>
        <v>0</v>
      </c>
      <c r="BL143" s="16" t="s">
        <v>98</v>
      </c>
      <c r="BM143" s="156" t="s">
        <v>214</v>
      </c>
    </row>
    <row r="144" spans="2:47" s="1" customFormat="1" ht="370.5">
      <c r="B144" s="31"/>
      <c r="D144" s="158" t="s">
        <v>145</v>
      </c>
      <c r="F144" s="159" t="s">
        <v>215</v>
      </c>
      <c r="I144" s="92"/>
      <c r="L144" s="31"/>
      <c r="M144" s="160"/>
      <c r="T144" s="52"/>
      <c r="AT144" s="16" t="s">
        <v>145</v>
      </c>
      <c r="AU144" s="16" t="s">
        <v>83</v>
      </c>
    </row>
    <row r="145" spans="2:51" s="12" customFormat="1" ht="12">
      <c r="B145" s="161"/>
      <c r="D145" s="158" t="s">
        <v>147</v>
      </c>
      <c r="E145" s="162" t="s">
        <v>3</v>
      </c>
      <c r="F145" s="163" t="s">
        <v>640</v>
      </c>
      <c r="H145" s="164">
        <v>60</v>
      </c>
      <c r="I145" s="165"/>
      <c r="L145" s="161"/>
      <c r="M145" s="166"/>
      <c r="T145" s="167"/>
      <c r="AT145" s="162" t="s">
        <v>147</v>
      </c>
      <c r="AU145" s="162" t="s">
        <v>83</v>
      </c>
      <c r="AV145" s="12" t="s">
        <v>83</v>
      </c>
      <c r="AW145" s="12" t="s">
        <v>36</v>
      </c>
      <c r="AX145" s="12" t="s">
        <v>74</v>
      </c>
      <c r="AY145" s="162" t="s">
        <v>137</v>
      </c>
    </row>
    <row r="146" spans="2:51" s="12" customFormat="1" ht="12">
      <c r="B146" s="161"/>
      <c r="D146" s="158" t="s">
        <v>147</v>
      </c>
      <c r="E146" s="162" t="s">
        <v>3</v>
      </c>
      <c r="F146" s="163" t="s">
        <v>641</v>
      </c>
      <c r="H146" s="164">
        <v>-51.6</v>
      </c>
      <c r="I146" s="165"/>
      <c r="L146" s="161"/>
      <c r="M146" s="166"/>
      <c r="T146" s="167"/>
      <c r="AT146" s="162" t="s">
        <v>147</v>
      </c>
      <c r="AU146" s="162" t="s">
        <v>83</v>
      </c>
      <c r="AV146" s="12" t="s">
        <v>83</v>
      </c>
      <c r="AW146" s="12" t="s">
        <v>36</v>
      </c>
      <c r="AX146" s="12" t="s">
        <v>74</v>
      </c>
      <c r="AY146" s="162" t="s">
        <v>137</v>
      </c>
    </row>
    <row r="147" spans="2:51" s="12" customFormat="1" ht="12">
      <c r="B147" s="161"/>
      <c r="D147" s="158" t="s">
        <v>147</v>
      </c>
      <c r="E147" s="162" t="s">
        <v>3</v>
      </c>
      <c r="F147" s="163" t="s">
        <v>642</v>
      </c>
      <c r="H147" s="164">
        <v>0.394</v>
      </c>
      <c r="I147" s="165"/>
      <c r="L147" s="161"/>
      <c r="M147" s="166"/>
      <c r="T147" s="167"/>
      <c r="AT147" s="162" t="s">
        <v>147</v>
      </c>
      <c r="AU147" s="162" t="s">
        <v>83</v>
      </c>
      <c r="AV147" s="12" t="s">
        <v>83</v>
      </c>
      <c r="AW147" s="12" t="s">
        <v>36</v>
      </c>
      <c r="AX147" s="12" t="s">
        <v>74</v>
      </c>
      <c r="AY147" s="162" t="s">
        <v>137</v>
      </c>
    </row>
    <row r="148" spans="2:51" s="13" customFormat="1" ht="12">
      <c r="B148" s="168"/>
      <c r="D148" s="158" t="s">
        <v>147</v>
      </c>
      <c r="E148" s="169" t="s">
        <v>3</v>
      </c>
      <c r="F148" s="170" t="s">
        <v>205</v>
      </c>
      <c r="H148" s="171">
        <v>8.793999999999999</v>
      </c>
      <c r="I148" s="172"/>
      <c r="L148" s="168"/>
      <c r="M148" s="173"/>
      <c r="T148" s="174"/>
      <c r="AT148" s="169" t="s">
        <v>147</v>
      </c>
      <c r="AU148" s="169" t="s">
        <v>83</v>
      </c>
      <c r="AV148" s="13" t="s">
        <v>98</v>
      </c>
      <c r="AW148" s="13" t="s">
        <v>36</v>
      </c>
      <c r="AX148" s="13" t="s">
        <v>81</v>
      </c>
      <c r="AY148" s="169" t="s">
        <v>137</v>
      </c>
    </row>
    <row r="149" spans="2:65" s="1" customFormat="1" ht="36" customHeight="1">
      <c r="B149" s="144"/>
      <c r="C149" s="145">
        <v>16</v>
      </c>
      <c r="D149" s="145" t="s">
        <v>139</v>
      </c>
      <c r="E149" s="146" t="s">
        <v>216</v>
      </c>
      <c r="F149" s="147" t="s">
        <v>217</v>
      </c>
      <c r="G149" s="148" t="s">
        <v>142</v>
      </c>
      <c r="H149" s="149">
        <v>51.6</v>
      </c>
      <c r="I149" s="150"/>
      <c r="J149" s="151">
        <f>ROUND(I149*H149,2)</f>
        <v>0</v>
      </c>
      <c r="K149" s="147" t="s">
        <v>143</v>
      </c>
      <c r="L149" s="31"/>
      <c r="M149" s="152" t="s">
        <v>3</v>
      </c>
      <c r="N149" s="153" t="s">
        <v>45</v>
      </c>
      <c r="P149" s="154">
        <f>O149*H149</f>
        <v>0</v>
      </c>
      <c r="Q149" s="154">
        <v>0</v>
      </c>
      <c r="R149" s="154">
        <f>Q149*H149</f>
        <v>0</v>
      </c>
      <c r="S149" s="154">
        <v>0</v>
      </c>
      <c r="T149" s="155">
        <f>S149*H149</f>
        <v>0</v>
      </c>
      <c r="AR149" s="156" t="s">
        <v>98</v>
      </c>
      <c r="AT149" s="156" t="s">
        <v>139</v>
      </c>
      <c r="AU149" s="156" t="s">
        <v>83</v>
      </c>
      <c r="AY149" s="16" t="s">
        <v>137</v>
      </c>
      <c r="BE149" s="157">
        <f>IF(N149="základní",J149,0)</f>
        <v>0</v>
      </c>
      <c r="BF149" s="157">
        <f>IF(N149="snížená",J149,0)</f>
        <v>0</v>
      </c>
      <c r="BG149" s="157">
        <f>IF(N149="zákl. přenesená",J149,0)</f>
        <v>0</v>
      </c>
      <c r="BH149" s="157">
        <f>IF(N149="sníž. přenesená",J149,0)</f>
        <v>0</v>
      </c>
      <c r="BI149" s="157">
        <f>IF(N149="nulová",J149,0)</f>
        <v>0</v>
      </c>
      <c r="BJ149" s="16" t="s">
        <v>81</v>
      </c>
      <c r="BK149" s="157">
        <f>ROUND(I149*H149,2)</f>
        <v>0</v>
      </c>
      <c r="BL149" s="16" t="s">
        <v>98</v>
      </c>
      <c r="BM149" s="156" t="s">
        <v>218</v>
      </c>
    </row>
    <row r="150" spans="2:47" s="1" customFormat="1" ht="409.5">
      <c r="B150" s="31"/>
      <c r="D150" s="158" t="s">
        <v>145</v>
      </c>
      <c r="F150" s="175" t="s">
        <v>219</v>
      </c>
      <c r="I150" s="92"/>
      <c r="L150" s="31"/>
      <c r="M150" s="160"/>
      <c r="T150" s="52"/>
      <c r="AT150" s="16" t="s">
        <v>145</v>
      </c>
      <c r="AU150" s="16" t="s">
        <v>83</v>
      </c>
    </row>
    <row r="151" spans="2:51" s="12" customFormat="1" ht="12">
      <c r="B151" s="161"/>
      <c r="D151" s="158" t="s">
        <v>147</v>
      </c>
      <c r="E151" s="162" t="s">
        <v>3</v>
      </c>
      <c r="F151" s="163" t="s">
        <v>643</v>
      </c>
      <c r="H151" s="164">
        <v>60</v>
      </c>
      <c r="I151" s="165"/>
      <c r="L151" s="161"/>
      <c r="M151" s="166"/>
      <c r="T151" s="167"/>
      <c r="AT151" s="162" t="s">
        <v>147</v>
      </c>
      <c r="AU151" s="162" t="s">
        <v>83</v>
      </c>
      <c r="AV151" s="12" t="s">
        <v>83</v>
      </c>
      <c r="AW151" s="12" t="s">
        <v>36</v>
      </c>
      <c r="AX151" s="12" t="s">
        <v>74</v>
      </c>
      <c r="AY151" s="162" t="s">
        <v>137</v>
      </c>
    </row>
    <row r="152" spans="2:51" s="12" customFormat="1" ht="12">
      <c r="B152" s="161"/>
      <c r="D152" s="158" t="s">
        <v>147</v>
      </c>
      <c r="E152" s="162" t="s">
        <v>3</v>
      </c>
      <c r="F152" s="163" t="s">
        <v>644</v>
      </c>
      <c r="H152" s="164">
        <v>-2.4</v>
      </c>
      <c r="I152" s="165"/>
      <c r="L152" s="161"/>
      <c r="M152" s="166"/>
      <c r="T152" s="167"/>
      <c r="AT152" s="162" t="s">
        <v>147</v>
      </c>
      <c r="AU152" s="162" t="s">
        <v>83</v>
      </c>
      <c r="AV152" s="12" t="s">
        <v>83</v>
      </c>
      <c r="AW152" s="12" t="s">
        <v>36</v>
      </c>
      <c r="AX152" s="12" t="s">
        <v>74</v>
      </c>
      <c r="AY152" s="162" t="s">
        <v>137</v>
      </c>
    </row>
    <row r="153" spans="2:51" s="12" customFormat="1" ht="12">
      <c r="B153" s="161"/>
      <c r="D153" s="158" t="s">
        <v>147</v>
      </c>
      <c r="E153" s="162" t="s">
        <v>3</v>
      </c>
      <c r="F153" s="163" t="s">
        <v>645</v>
      </c>
      <c r="H153" s="164">
        <v>-6</v>
      </c>
      <c r="I153" s="165"/>
      <c r="L153" s="161"/>
      <c r="M153" s="166"/>
      <c r="T153" s="167"/>
      <c r="AT153" s="162" t="s">
        <v>147</v>
      </c>
      <c r="AU153" s="162" t="s">
        <v>83</v>
      </c>
      <c r="AV153" s="12" t="s">
        <v>83</v>
      </c>
      <c r="AW153" s="12" t="s">
        <v>36</v>
      </c>
      <c r="AX153" s="12" t="s">
        <v>74</v>
      </c>
      <c r="AY153" s="162" t="s">
        <v>137</v>
      </c>
    </row>
    <row r="154" spans="2:51" s="13" customFormat="1" ht="12">
      <c r="B154" s="168"/>
      <c r="D154" s="158" t="s">
        <v>147</v>
      </c>
      <c r="E154" s="169" t="s">
        <v>3</v>
      </c>
      <c r="F154" s="170" t="s">
        <v>205</v>
      </c>
      <c r="H154" s="171">
        <v>51.6</v>
      </c>
      <c r="I154" s="172"/>
      <c r="L154" s="168"/>
      <c r="M154" s="173"/>
      <c r="T154" s="174"/>
      <c r="AT154" s="169" t="s">
        <v>147</v>
      </c>
      <c r="AU154" s="169" t="s">
        <v>83</v>
      </c>
      <c r="AV154" s="13" t="s">
        <v>98</v>
      </c>
      <c r="AW154" s="13" t="s">
        <v>36</v>
      </c>
      <c r="AX154" s="13" t="s">
        <v>81</v>
      </c>
      <c r="AY154" s="169" t="s">
        <v>137</v>
      </c>
    </row>
    <row r="155" spans="2:65" s="1" customFormat="1" ht="60" customHeight="1">
      <c r="B155" s="144"/>
      <c r="C155" s="145">
        <v>17</v>
      </c>
      <c r="D155" s="145" t="s">
        <v>139</v>
      </c>
      <c r="E155" s="146" t="s">
        <v>224</v>
      </c>
      <c r="F155" s="147" t="s">
        <v>225</v>
      </c>
      <c r="G155" s="148" t="s">
        <v>142</v>
      </c>
      <c r="H155" s="149">
        <v>6</v>
      </c>
      <c r="I155" s="150"/>
      <c r="J155" s="151">
        <f>ROUND(I155*H155,2)</f>
        <v>0</v>
      </c>
      <c r="K155" s="147" t="s">
        <v>143</v>
      </c>
      <c r="L155" s="31"/>
      <c r="M155" s="152" t="s">
        <v>3</v>
      </c>
      <c r="N155" s="153" t="s">
        <v>45</v>
      </c>
      <c r="P155" s="154">
        <f>O155*H155</f>
        <v>0</v>
      </c>
      <c r="Q155" s="154">
        <v>0</v>
      </c>
      <c r="R155" s="154">
        <f>Q155*H155</f>
        <v>0</v>
      </c>
      <c r="S155" s="154">
        <v>0</v>
      </c>
      <c r="T155" s="155">
        <f>S155*H155</f>
        <v>0</v>
      </c>
      <c r="AR155" s="156" t="s">
        <v>98</v>
      </c>
      <c r="AT155" s="156" t="s">
        <v>139</v>
      </c>
      <c r="AU155" s="156" t="s">
        <v>83</v>
      </c>
      <c r="AY155" s="16" t="s">
        <v>137</v>
      </c>
      <c r="BE155" s="157">
        <f>IF(N155="základní",J155,0)</f>
        <v>0</v>
      </c>
      <c r="BF155" s="157">
        <f>IF(N155="snížená",J155,0)</f>
        <v>0</v>
      </c>
      <c r="BG155" s="157">
        <f>IF(N155="zákl. přenesená",J155,0)</f>
        <v>0</v>
      </c>
      <c r="BH155" s="157">
        <f>IF(N155="sníž. přenesená",J155,0)</f>
        <v>0</v>
      </c>
      <c r="BI155" s="157">
        <f>IF(N155="nulová",J155,0)</f>
        <v>0</v>
      </c>
      <c r="BJ155" s="16" t="s">
        <v>81</v>
      </c>
      <c r="BK155" s="157">
        <f>ROUND(I155*H155,2)</f>
        <v>0</v>
      </c>
      <c r="BL155" s="16" t="s">
        <v>98</v>
      </c>
      <c r="BM155" s="156" t="s">
        <v>226</v>
      </c>
    </row>
    <row r="156" spans="2:47" s="1" customFormat="1" ht="136.5">
      <c r="B156" s="31"/>
      <c r="D156" s="158" t="s">
        <v>145</v>
      </c>
      <c r="F156" s="159" t="s">
        <v>227</v>
      </c>
      <c r="I156" s="92"/>
      <c r="L156" s="31"/>
      <c r="M156" s="160"/>
      <c r="T156" s="52"/>
      <c r="AT156" s="16" t="s">
        <v>145</v>
      </c>
      <c r="AU156" s="16" t="s">
        <v>83</v>
      </c>
    </row>
    <row r="157" spans="2:51" s="12" customFormat="1" ht="12">
      <c r="B157" s="161"/>
      <c r="D157" s="158" t="s">
        <v>147</v>
      </c>
      <c r="E157" s="162" t="s">
        <v>3</v>
      </c>
      <c r="F157" s="163" t="s">
        <v>646</v>
      </c>
      <c r="H157" s="164">
        <v>6</v>
      </c>
      <c r="I157" s="165"/>
      <c r="L157" s="161"/>
      <c r="M157" s="166"/>
      <c r="T157" s="167"/>
      <c r="AT157" s="162" t="s">
        <v>147</v>
      </c>
      <c r="AU157" s="162" t="s">
        <v>83</v>
      </c>
      <c r="AV157" s="12" t="s">
        <v>83</v>
      </c>
      <c r="AW157" s="12" t="s">
        <v>36</v>
      </c>
      <c r="AX157" s="12" t="s">
        <v>81</v>
      </c>
      <c r="AY157" s="162" t="s">
        <v>137</v>
      </c>
    </row>
    <row r="158" spans="2:65" s="1" customFormat="1" ht="16.5" customHeight="1">
      <c r="B158" s="144"/>
      <c r="C158" s="176">
        <v>18</v>
      </c>
      <c r="D158" s="176" t="s">
        <v>230</v>
      </c>
      <c r="E158" s="177" t="s">
        <v>231</v>
      </c>
      <c r="F158" s="178" t="s">
        <v>232</v>
      </c>
      <c r="G158" s="179" t="s">
        <v>233</v>
      </c>
      <c r="H158" s="180">
        <v>12</v>
      </c>
      <c r="I158" s="181"/>
      <c r="J158" s="182">
        <f>ROUND(I158*H158,2)</f>
        <v>0</v>
      </c>
      <c r="K158" s="178" t="s">
        <v>143</v>
      </c>
      <c r="L158" s="183"/>
      <c r="M158" s="184" t="s">
        <v>3</v>
      </c>
      <c r="N158" s="185" t="s">
        <v>45</v>
      </c>
      <c r="P158" s="154">
        <f>O158*H158</f>
        <v>0</v>
      </c>
      <c r="Q158" s="154">
        <v>1</v>
      </c>
      <c r="R158" s="154">
        <f>Q158*H158</f>
        <v>12</v>
      </c>
      <c r="S158" s="154">
        <v>0</v>
      </c>
      <c r="T158" s="155">
        <f>S158*H158</f>
        <v>0</v>
      </c>
      <c r="AR158" s="156" t="s">
        <v>177</v>
      </c>
      <c r="AT158" s="156" t="s">
        <v>230</v>
      </c>
      <c r="AU158" s="156" t="s">
        <v>83</v>
      </c>
      <c r="AY158" s="16" t="s">
        <v>137</v>
      </c>
      <c r="BE158" s="157">
        <f>IF(N158="základní",J158,0)</f>
        <v>0</v>
      </c>
      <c r="BF158" s="157">
        <f>IF(N158="snížená",J158,0)</f>
        <v>0</v>
      </c>
      <c r="BG158" s="157">
        <f>IF(N158="zákl. přenesená",J158,0)</f>
        <v>0</v>
      </c>
      <c r="BH158" s="157">
        <f>IF(N158="sníž. přenesená",J158,0)</f>
        <v>0</v>
      </c>
      <c r="BI158" s="157">
        <f>IF(N158="nulová",J158,0)</f>
        <v>0</v>
      </c>
      <c r="BJ158" s="16" t="s">
        <v>81</v>
      </c>
      <c r="BK158" s="157">
        <f>ROUND(I158*H158,2)</f>
        <v>0</v>
      </c>
      <c r="BL158" s="16" t="s">
        <v>98</v>
      </c>
      <c r="BM158" s="156" t="s">
        <v>234</v>
      </c>
    </row>
    <row r="159" spans="2:51" s="12" customFormat="1" ht="12">
      <c r="B159" s="161"/>
      <c r="D159" s="158" t="s">
        <v>147</v>
      </c>
      <c r="F159" s="163" t="s">
        <v>647</v>
      </c>
      <c r="H159" s="164">
        <v>12</v>
      </c>
      <c r="I159" s="165"/>
      <c r="L159" s="161"/>
      <c r="M159" s="166"/>
      <c r="T159" s="167"/>
      <c r="AT159" s="162" t="s">
        <v>147</v>
      </c>
      <c r="AU159" s="162" t="s">
        <v>83</v>
      </c>
      <c r="AV159" s="12" t="s">
        <v>83</v>
      </c>
      <c r="AW159" s="12" t="s">
        <v>4</v>
      </c>
      <c r="AX159" s="12" t="s">
        <v>81</v>
      </c>
      <c r="AY159" s="162" t="s">
        <v>137</v>
      </c>
    </row>
    <row r="160" spans="2:65" s="1" customFormat="1" ht="36" customHeight="1">
      <c r="B160" s="144"/>
      <c r="C160" s="145">
        <v>19</v>
      </c>
      <c r="D160" s="145" t="s">
        <v>139</v>
      </c>
      <c r="E160" s="146" t="s">
        <v>237</v>
      </c>
      <c r="F160" s="147" t="s">
        <v>238</v>
      </c>
      <c r="G160" s="148" t="s">
        <v>180</v>
      </c>
      <c r="H160" s="149">
        <v>33.75</v>
      </c>
      <c r="I160" s="150"/>
      <c r="J160" s="151">
        <f>ROUND(I160*H160,2)</f>
        <v>0</v>
      </c>
      <c r="K160" s="147" t="s">
        <v>143</v>
      </c>
      <c r="L160" s="31"/>
      <c r="M160" s="152" t="s">
        <v>3</v>
      </c>
      <c r="N160" s="153" t="s">
        <v>45</v>
      </c>
      <c r="P160" s="154">
        <f>O160*H160</f>
        <v>0</v>
      </c>
      <c r="Q160" s="154">
        <v>0</v>
      </c>
      <c r="R160" s="154">
        <f>Q160*H160</f>
        <v>0</v>
      </c>
      <c r="S160" s="154">
        <v>0</v>
      </c>
      <c r="T160" s="155">
        <f>S160*H160</f>
        <v>0</v>
      </c>
      <c r="AR160" s="156" t="s">
        <v>98</v>
      </c>
      <c r="AT160" s="156" t="s">
        <v>139</v>
      </c>
      <c r="AU160" s="156" t="s">
        <v>83</v>
      </c>
      <c r="AY160" s="16" t="s">
        <v>137</v>
      </c>
      <c r="BE160" s="157">
        <f>IF(N160="základní",J160,0)</f>
        <v>0</v>
      </c>
      <c r="BF160" s="157">
        <f>IF(N160="snížená",J160,0)</f>
        <v>0</v>
      </c>
      <c r="BG160" s="157">
        <f>IF(N160="zákl. přenesená",J160,0)</f>
        <v>0</v>
      </c>
      <c r="BH160" s="157">
        <f>IF(N160="sníž. přenesená",J160,0)</f>
        <v>0</v>
      </c>
      <c r="BI160" s="157">
        <f>IF(N160="nulová",J160,0)</f>
        <v>0</v>
      </c>
      <c r="BJ160" s="16" t="s">
        <v>81</v>
      </c>
      <c r="BK160" s="157">
        <f>ROUND(I160*H160,2)</f>
        <v>0</v>
      </c>
      <c r="BL160" s="16" t="s">
        <v>98</v>
      </c>
      <c r="BM160" s="156" t="s">
        <v>239</v>
      </c>
    </row>
    <row r="161" spans="2:47" s="1" customFormat="1" ht="146.25">
      <c r="B161" s="31"/>
      <c r="D161" s="158" t="s">
        <v>145</v>
      </c>
      <c r="F161" s="159" t="s">
        <v>240</v>
      </c>
      <c r="I161" s="92"/>
      <c r="L161" s="31"/>
      <c r="M161" s="160"/>
      <c r="T161" s="52"/>
      <c r="AT161" s="16" t="s">
        <v>145</v>
      </c>
      <c r="AU161" s="16" t="s">
        <v>83</v>
      </c>
    </row>
    <row r="162" spans="2:51" s="12" customFormat="1" ht="12">
      <c r="B162" s="161"/>
      <c r="D162" s="158" t="s">
        <v>147</v>
      </c>
      <c r="E162" s="162" t="s">
        <v>3</v>
      </c>
      <c r="F162" s="163" t="s">
        <v>648</v>
      </c>
      <c r="H162" s="164">
        <v>33.75</v>
      </c>
      <c r="I162" s="165"/>
      <c r="L162" s="161"/>
      <c r="M162" s="166"/>
      <c r="T162" s="167"/>
      <c r="AT162" s="162" t="s">
        <v>147</v>
      </c>
      <c r="AU162" s="162" t="s">
        <v>83</v>
      </c>
      <c r="AV162" s="12" t="s">
        <v>83</v>
      </c>
      <c r="AW162" s="12" t="s">
        <v>36</v>
      </c>
      <c r="AX162" s="12" t="s">
        <v>81</v>
      </c>
      <c r="AY162" s="162" t="s">
        <v>137</v>
      </c>
    </row>
    <row r="163" spans="2:65" s="1" customFormat="1" ht="36" customHeight="1">
      <c r="B163" s="144"/>
      <c r="C163" s="145">
        <v>20</v>
      </c>
      <c r="D163" s="145" t="s">
        <v>139</v>
      </c>
      <c r="E163" s="146" t="s">
        <v>243</v>
      </c>
      <c r="F163" s="147" t="s">
        <v>244</v>
      </c>
      <c r="G163" s="148" t="s">
        <v>180</v>
      </c>
      <c r="H163" s="149">
        <v>33.75</v>
      </c>
      <c r="I163" s="150"/>
      <c r="J163" s="151">
        <f>ROUND(I163*H163,2)</f>
        <v>0</v>
      </c>
      <c r="K163" s="147" t="s">
        <v>143</v>
      </c>
      <c r="L163" s="31"/>
      <c r="M163" s="152" t="s">
        <v>3</v>
      </c>
      <c r="N163" s="153" t="s">
        <v>45</v>
      </c>
      <c r="P163" s="154">
        <f>O163*H163</f>
        <v>0</v>
      </c>
      <c r="Q163" s="154">
        <v>0</v>
      </c>
      <c r="R163" s="154">
        <f>Q163*H163</f>
        <v>0</v>
      </c>
      <c r="S163" s="154">
        <v>0</v>
      </c>
      <c r="T163" s="155">
        <f>S163*H163</f>
        <v>0</v>
      </c>
      <c r="AR163" s="156" t="s">
        <v>98</v>
      </c>
      <c r="AT163" s="156" t="s">
        <v>139</v>
      </c>
      <c r="AU163" s="156" t="s">
        <v>83</v>
      </c>
      <c r="AY163" s="16" t="s">
        <v>137</v>
      </c>
      <c r="BE163" s="157">
        <f>IF(N163="základní",J163,0)</f>
        <v>0</v>
      </c>
      <c r="BF163" s="157">
        <f>IF(N163="snížená",J163,0)</f>
        <v>0</v>
      </c>
      <c r="BG163" s="157">
        <f>IF(N163="zákl. přenesená",J163,0)</f>
        <v>0</v>
      </c>
      <c r="BH163" s="157">
        <f>IF(N163="sníž. přenesená",J163,0)</f>
        <v>0</v>
      </c>
      <c r="BI163" s="157">
        <f>IF(N163="nulová",J163,0)</f>
        <v>0</v>
      </c>
      <c r="BJ163" s="16" t="s">
        <v>81</v>
      </c>
      <c r="BK163" s="157">
        <f>ROUND(I163*H163,2)</f>
        <v>0</v>
      </c>
      <c r="BL163" s="16" t="s">
        <v>98</v>
      </c>
      <c r="BM163" s="156" t="s">
        <v>245</v>
      </c>
    </row>
    <row r="164" spans="2:47" s="1" customFormat="1" ht="156">
      <c r="B164" s="31"/>
      <c r="D164" s="158" t="s">
        <v>145</v>
      </c>
      <c r="F164" s="159" t="s">
        <v>246</v>
      </c>
      <c r="I164" s="92"/>
      <c r="L164" s="31"/>
      <c r="M164" s="160"/>
      <c r="T164" s="52"/>
      <c r="AT164" s="16" t="s">
        <v>145</v>
      </c>
      <c r="AU164" s="16" t="s">
        <v>83</v>
      </c>
    </row>
    <row r="165" spans="2:51" s="12" customFormat="1" ht="12">
      <c r="B165" s="161"/>
      <c r="D165" s="158" t="s">
        <v>147</v>
      </c>
      <c r="E165" s="162" t="s">
        <v>3</v>
      </c>
      <c r="F165" s="163" t="s">
        <v>648</v>
      </c>
      <c r="H165" s="164">
        <v>33.75</v>
      </c>
      <c r="I165" s="165"/>
      <c r="L165" s="161"/>
      <c r="M165" s="166"/>
      <c r="T165" s="167"/>
      <c r="AT165" s="162" t="s">
        <v>147</v>
      </c>
      <c r="AU165" s="162" t="s">
        <v>83</v>
      </c>
      <c r="AV165" s="12" t="s">
        <v>83</v>
      </c>
      <c r="AW165" s="12" t="s">
        <v>36</v>
      </c>
      <c r="AX165" s="12" t="s">
        <v>81</v>
      </c>
      <c r="AY165" s="162" t="s">
        <v>137</v>
      </c>
    </row>
    <row r="166" spans="2:65" s="1" customFormat="1" ht="16.5" customHeight="1">
      <c r="B166" s="144"/>
      <c r="C166" s="176">
        <v>21</v>
      </c>
      <c r="D166" s="176" t="s">
        <v>230</v>
      </c>
      <c r="E166" s="177" t="s">
        <v>248</v>
      </c>
      <c r="F166" s="178" t="s">
        <v>249</v>
      </c>
      <c r="G166" s="179" t="s">
        <v>250</v>
      </c>
      <c r="H166" s="180">
        <v>0.844</v>
      </c>
      <c r="I166" s="181"/>
      <c r="J166" s="182">
        <f>ROUND(I166*H166,2)</f>
        <v>0</v>
      </c>
      <c r="K166" s="178" t="s">
        <v>143</v>
      </c>
      <c r="L166" s="183"/>
      <c r="M166" s="184" t="s">
        <v>3</v>
      </c>
      <c r="N166" s="185" t="s">
        <v>45</v>
      </c>
      <c r="P166" s="154">
        <f>O166*H166</f>
        <v>0</v>
      </c>
      <c r="Q166" s="154">
        <v>0.001</v>
      </c>
      <c r="R166" s="154">
        <f>Q166*H166</f>
        <v>0.000844</v>
      </c>
      <c r="S166" s="154">
        <v>0</v>
      </c>
      <c r="T166" s="155">
        <f>S166*H166</f>
        <v>0</v>
      </c>
      <c r="AR166" s="156" t="s">
        <v>177</v>
      </c>
      <c r="AT166" s="156" t="s">
        <v>230</v>
      </c>
      <c r="AU166" s="156" t="s">
        <v>83</v>
      </c>
      <c r="AY166" s="16" t="s">
        <v>137</v>
      </c>
      <c r="BE166" s="157">
        <f>IF(N166="základní",J166,0)</f>
        <v>0</v>
      </c>
      <c r="BF166" s="157">
        <f>IF(N166="snížená",J166,0)</f>
        <v>0</v>
      </c>
      <c r="BG166" s="157">
        <f>IF(N166="zákl. přenesená",J166,0)</f>
        <v>0</v>
      </c>
      <c r="BH166" s="157">
        <f>IF(N166="sníž. přenesená",J166,0)</f>
        <v>0</v>
      </c>
      <c r="BI166" s="157">
        <f>IF(N166="nulová",J166,0)</f>
        <v>0</v>
      </c>
      <c r="BJ166" s="16" t="s">
        <v>81</v>
      </c>
      <c r="BK166" s="157">
        <f>ROUND(I166*H166,2)</f>
        <v>0</v>
      </c>
      <c r="BL166" s="16" t="s">
        <v>98</v>
      </c>
      <c r="BM166" s="156" t="s">
        <v>251</v>
      </c>
    </row>
    <row r="167" spans="2:51" s="12" customFormat="1" ht="12">
      <c r="B167" s="161"/>
      <c r="D167" s="158" t="s">
        <v>147</v>
      </c>
      <c r="F167" s="163" t="s">
        <v>649</v>
      </c>
      <c r="H167" s="164">
        <v>0.844</v>
      </c>
      <c r="I167" s="165"/>
      <c r="L167" s="161"/>
      <c r="M167" s="166"/>
      <c r="T167" s="167"/>
      <c r="AT167" s="162" t="s">
        <v>147</v>
      </c>
      <c r="AU167" s="162" t="s">
        <v>83</v>
      </c>
      <c r="AV167" s="12" t="s">
        <v>83</v>
      </c>
      <c r="AW167" s="12" t="s">
        <v>4</v>
      </c>
      <c r="AX167" s="12" t="s">
        <v>81</v>
      </c>
      <c r="AY167" s="162" t="s">
        <v>137</v>
      </c>
    </row>
    <row r="168" spans="2:63" s="11" customFormat="1" ht="22.9" customHeight="1">
      <c r="B168" s="132"/>
      <c r="D168" s="133" t="s">
        <v>73</v>
      </c>
      <c r="E168" s="142" t="s">
        <v>98</v>
      </c>
      <c r="F168" s="142" t="s">
        <v>253</v>
      </c>
      <c r="I168" s="135"/>
      <c r="J168" s="143">
        <f>BK168</f>
        <v>0</v>
      </c>
      <c r="L168" s="132"/>
      <c r="M168" s="137"/>
      <c r="P168" s="138">
        <f>SUM(P169:P171)</f>
        <v>0</v>
      </c>
      <c r="R168" s="138">
        <f>SUM(R169:R171)</f>
        <v>0</v>
      </c>
      <c r="T168" s="139">
        <f>SUM(T169:T171)</f>
        <v>0</v>
      </c>
      <c r="AR168" s="133" t="s">
        <v>81</v>
      </c>
      <c r="AT168" s="140" t="s">
        <v>73</v>
      </c>
      <c r="AU168" s="140" t="s">
        <v>81</v>
      </c>
      <c r="AY168" s="133" t="s">
        <v>137</v>
      </c>
      <c r="BK168" s="141">
        <f>SUM(BK169:BK171)</f>
        <v>0</v>
      </c>
    </row>
    <row r="169" spans="2:65" s="1" customFormat="1" ht="24" customHeight="1">
      <c r="B169" s="144"/>
      <c r="C169" s="145">
        <v>22</v>
      </c>
      <c r="D169" s="145" t="s">
        <v>139</v>
      </c>
      <c r="E169" s="146" t="s">
        <v>254</v>
      </c>
      <c r="F169" s="147" t="s">
        <v>255</v>
      </c>
      <c r="G169" s="148" t="s">
        <v>142</v>
      </c>
      <c r="H169" s="149">
        <v>2.4</v>
      </c>
      <c r="I169" s="150"/>
      <c r="J169" s="151">
        <f>ROUND(I169*H169,2)</f>
        <v>0</v>
      </c>
      <c r="K169" s="147" t="s">
        <v>143</v>
      </c>
      <c r="L169" s="31"/>
      <c r="M169" s="152" t="s">
        <v>3</v>
      </c>
      <c r="N169" s="153" t="s">
        <v>45</v>
      </c>
      <c r="P169" s="154">
        <f>O169*H169</f>
        <v>0</v>
      </c>
      <c r="Q169" s="154">
        <v>0</v>
      </c>
      <c r="R169" s="154">
        <f>Q169*H169</f>
        <v>0</v>
      </c>
      <c r="S169" s="154">
        <v>0</v>
      </c>
      <c r="T169" s="155">
        <f>S169*H169</f>
        <v>0</v>
      </c>
      <c r="AR169" s="156" t="s">
        <v>98</v>
      </c>
      <c r="AT169" s="156" t="s">
        <v>139</v>
      </c>
      <c r="AU169" s="156" t="s">
        <v>83</v>
      </c>
      <c r="AY169" s="16" t="s">
        <v>137</v>
      </c>
      <c r="BE169" s="157">
        <f>IF(N169="základní",J169,0)</f>
        <v>0</v>
      </c>
      <c r="BF169" s="157">
        <f>IF(N169="snížená",J169,0)</f>
        <v>0</v>
      </c>
      <c r="BG169" s="157">
        <f>IF(N169="zákl. přenesená",J169,0)</f>
        <v>0</v>
      </c>
      <c r="BH169" s="157">
        <f>IF(N169="sníž. přenesená",J169,0)</f>
        <v>0</v>
      </c>
      <c r="BI169" s="157">
        <f>IF(N169="nulová",J169,0)</f>
        <v>0</v>
      </c>
      <c r="BJ169" s="16" t="s">
        <v>81</v>
      </c>
      <c r="BK169" s="157">
        <f>ROUND(I169*H169,2)</f>
        <v>0</v>
      </c>
      <c r="BL169" s="16" t="s">
        <v>98</v>
      </c>
      <c r="BM169" s="156" t="s">
        <v>256</v>
      </c>
    </row>
    <row r="170" spans="2:47" s="1" customFormat="1" ht="58.5">
      <c r="B170" s="31"/>
      <c r="D170" s="158" t="s">
        <v>145</v>
      </c>
      <c r="F170" s="159" t="s">
        <v>257</v>
      </c>
      <c r="I170" s="92"/>
      <c r="L170" s="31"/>
      <c r="M170" s="160"/>
      <c r="T170" s="52"/>
      <c r="AT170" s="16" t="s">
        <v>145</v>
      </c>
      <c r="AU170" s="16" t="s">
        <v>83</v>
      </c>
    </row>
    <row r="171" spans="2:51" s="12" customFormat="1" ht="12">
      <c r="B171" s="161"/>
      <c r="D171" s="158" t="s">
        <v>147</v>
      </c>
      <c r="E171" s="162" t="s">
        <v>3</v>
      </c>
      <c r="F171" s="163" t="s">
        <v>650</v>
      </c>
      <c r="H171" s="164">
        <v>2.4</v>
      </c>
      <c r="I171" s="165"/>
      <c r="L171" s="161"/>
      <c r="M171" s="166"/>
      <c r="T171" s="167"/>
      <c r="AT171" s="162" t="s">
        <v>147</v>
      </c>
      <c r="AU171" s="162" t="s">
        <v>83</v>
      </c>
      <c r="AV171" s="12" t="s">
        <v>83</v>
      </c>
      <c r="AW171" s="12" t="s">
        <v>36</v>
      </c>
      <c r="AX171" s="12" t="s">
        <v>81</v>
      </c>
      <c r="AY171" s="162" t="s">
        <v>137</v>
      </c>
    </row>
    <row r="172" spans="2:63" s="11" customFormat="1" ht="22.9" customHeight="1">
      <c r="B172" s="132"/>
      <c r="D172" s="133" t="s">
        <v>73</v>
      </c>
      <c r="E172" s="142" t="s">
        <v>177</v>
      </c>
      <c r="F172" s="142" t="s">
        <v>259</v>
      </c>
      <c r="I172" s="135"/>
      <c r="J172" s="143">
        <f>BK172</f>
        <v>0</v>
      </c>
      <c r="L172" s="132"/>
      <c r="M172" s="137"/>
      <c r="P172" s="138">
        <f>SUM(P173:P218)</f>
        <v>0</v>
      </c>
      <c r="R172" s="138">
        <f>SUM(R173:R218)</f>
        <v>0.8913289</v>
      </c>
      <c r="T172" s="139">
        <f>SUM(T173:T218)</f>
        <v>0</v>
      </c>
      <c r="AR172" s="133" t="s">
        <v>81</v>
      </c>
      <c r="AT172" s="140" t="s">
        <v>73</v>
      </c>
      <c r="AU172" s="140" t="s">
        <v>81</v>
      </c>
      <c r="AY172" s="133" t="s">
        <v>137</v>
      </c>
      <c r="BK172" s="141">
        <f>SUM(BK173:BK218)</f>
        <v>0</v>
      </c>
    </row>
    <row r="173" spans="2:65" s="1" customFormat="1" ht="36" customHeight="1">
      <c r="B173" s="144"/>
      <c r="C173" s="145">
        <v>23</v>
      </c>
      <c r="D173" s="145" t="s">
        <v>139</v>
      </c>
      <c r="E173" s="146" t="s">
        <v>261</v>
      </c>
      <c r="F173" s="147" t="s">
        <v>262</v>
      </c>
      <c r="G173" s="148" t="s">
        <v>263</v>
      </c>
      <c r="H173" s="149">
        <v>4</v>
      </c>
      <c r="I173" s="150"/>
      <c r="J173" s="151">
        <f>ROUND(I173*H173,2)</f>
        <v>0</v>
      </c>
      <c r="K173" s="147" t="s">
        <v>143</v>
      </c>
      <c r="L173" s="31"/>
      <c r="M173" s="152" t="s">
        <v>3</v>
      </c>
      <c r="N173" s="153" t="s">
        <v>45</v>
      </c>
      <c r="P173" s="154">
        <f>O173*H173</f>
        <v>0</v>
      </c>
      <c r="Q173" s="154">
        <v>0.00167</v>
      </c>
      <c r="R173" s="154">
        <f>Q173*H173</f>
        <v>0.00668</v>
      </c>
      <c r="S173" s="154">
        <v>0</v>
      </c>
      <c r="T173" s="155">
        <f>S173*H173</f>
        <v>0</v>
      </c>
      <c r="AR173" s="156" t="s">
        <v>98</v>
      </c>
      <c r="AT173" s="156" t="s">
        <v>139</v>
      </c>
      <c r="AU173" s="156" t="s">
        <v>83</v>
      </c>
      <c r="AY173" s="16" t="s">
        <v>137</v>
      </c>
      <c r="BE173" s="157">
        <f>IF(N173="základní",J173,0)</f>
        <v>0</v>
      </c>
      <c r="BF173" s="157">
        <f>IF(N173="snížená",J173,0)</f>
        <v>0</v>
      </c>
      <c r="BG173" s="157">
        <f>IF(N173="zákl. přenesená",J173,0)</f>
        <v>0</v>
      </c>
      <c r="BH173" s="157">
        <f>IF(N173="sníž. přenesená",J173,0)</f>
        <v>0</v>
      </c>
      <c r="BI173" s="157">
        <f>IF(N173="nulová",J173,0)</f>
        <v>0</v>
      </c>
      <c r="BJ173" s="16" t="s">
        <v>81</v>
      </c>
      <c r="BK173" s="157">
        <f>ROUND(I173*H173,2)</f>
        <v>0</v>
      </c>
      <c r="BL173" s="16" t="s">
        <v>98</v>
      </c>
      <c r="BM173" s="156" t="s">
        <v>264</v>
      </c>
    </row>
    <row r="174" spans="2:47" s="1" customFormat="1" ht="87.75">
      <c r="B174" s="31"/>
      <c r="D174" s="158" t="s">
        <v>145</v>
      </c>
      <c r="F174" s="159" t="s">
        <v>265</v>
      </c>
      <c r="I174" s="92"/>
      <c r="L174" s="31"/>
      <c r="M174" s="160"/>
      <c r="T174" s="52"/>
      <c r="AT174" s="16" t="s">
        <v>145</v>
      </c>
      <c r="AU174" s="16" t="s">
        <v>83</v>
      </c>
    </row>
    <row r="175" spans="2:51" s="12" customFormat="1" ht="12">
      <c r="B175" s="161"/>
      <c r="D175" s="158" t="s">
        <v>147</v>
      </c>
      <c r="E175" s="162" t="s">
        <v>3</v>
      </c>
      <c r="F175" s="163" t="s">
        <v>651</v>
      </c>
      <c r="H175" s="164">
        <v>4</v>
      </c>
      <c r="I175" s="165"/>
      <c r="L175" s="161"/>
      <c r="M175" s="166"/>
      <c r="T175" s="167"/>
      <c r="AT175" s="162" t="s">
        <v>147</v>
      </c>
      <c r="AU175" s="162" t="s">
        <v>83</v>
      </c>
      <c r="AV175" s="12" t="s">
        <v>83</v>
      </c>
      <c r="AW175" s="12" t="s">
        <v>36</v>
      </c>
      <c r="AX175" s="12" t="s">
        <v>81</v>
      </c>
      <c r="AY175" s="162" t="s">
        <v>137</v>
      </c>
    </row>
    <row r="176" spans="2:65" s="1" customFormat="1" ht="24" customHeight="1">
      <c r="B176" s="144"/>
      <c r="C176" s="176">
        <v>24</v>
      </c>
      <c r="D176" s="176" t="s">
        <v>230</v>
      </c>
      <c r="E176" s="177" t="s">
        <v>268</v>
      </c>
      <c r="F176" s="178" t="s">
        <v>269</v>
      </c>
      <c r="G176" s="179" t="s">
        <v>263</v>
      </c>
      <c r="H176" s="180">
        <v>1</v>
      </c>
      <c r="I176" s="181"/>
      <c r="J176" s="182">
        <f>ROUND(I176*H176,2)</f>
        <v>0</v>
      </c>
      <c r="K176" s="178" t="s">
        <v>143</v>
      </c>
      <c r="L176" s="183"/>
      <c r="M176" s="184" t="s">
        <v>3</v>
      </c>
      <c r="N176" s="185" t="s">
        <v>45</v>
      </c>
      <c r="P176" s="154">
        <f>O176*H176</f>
        <v>0</v>
      </c>
      <c r="Q176" s="154">
        <v>0.0122</v>
      </c>
      <c r="R176" s="154">
        <f>Q176*H176</f>
        <v>0.0122</v>
      </c>
      <c r="S176" s="154">
        <v>0</v>
      </c>
      <c r="T176" s="155">
        <f>S176*H176</f>
        <v>0</v>
      </c>
      <c r="AR176" s="156" t="s">
        <v>177</v>
      </c>
      <c r="AT176" s="156" t="s">
        <v>230</v>
      </c>
      <c r="AU176" s="156" t="s">
        <v>83</v>
      </c>
      <c r="AY176" s="16" t="s">
        <v>137</v>
      </c>
      <c r="BE176" s="157">
        <f>IF(N176="základní",J176,0)</f>
        <v>0</v>
      </c>
      <c r="BF176" s="157">
        <f>IF(N176="snížená",J176,0)</f>
        <v>0</v>
      </c>
      <c r="BG176" s="157">
        <f>IF(N176="zákl. přenesená",J176,0)</f>
        <v>0</v>
      </c>
      <c r="BH176" s="157">
        <f>IF(N176="sníž. přenesená",J176,0)</f>
        <v>0</v>
      </c>
      <c r="BI176" s="157">
        <f>IF(N176="nulová",J176,0)</f>
        <v>0</v>
      </c>
      <c r="BJ176" s="16" t="s">
        <v>81</v>
      </c>
      <c r="BK176" s="157">
        <f>ROUND(I176*H176,2)</f>
        <v>0</v>
      </c>
      <c r="BL176" s="16" t="s">
        <v>98</v>
      </c>
      <c r="BM176" s="156" t="s">
        <v>270</v>
      </c>
    </row>
    <row r="177" spans="2:65" s="1" customFormat="1" ht="24" customHeight="1">
      <c r="B177" s="144"/>
      <c r="C177" s="176">
        <v>25</v>
      </c>
      <c r="D177" s="176" t="s">
        <v>230</v>
      </c>
      <c r="E177" s="177" t="s">
        <v>272</v>
      </c>
      <c r="F177" s="178" t="s">
        <v>273</v>
      </c>
      <c r="G177" s="179" t="s">
        <v>263</v>
      </c>
      <c r="H177" s="180">
        <v>1</v>
      </c>
      <c r="I177" s="181"/>
      <c r="J177" s="182">
        <f>ROUND(I177*H177,2)</f>
        <v>0</v>
      </c>
      <c r="K177" s="178" t="s">
        <v>143</v>
      </c>
      <c r="L177" s="183"/>
      <c r="M177" s="184" t="s">
        <v>3</v>
      </c>
      <c r="N177" s="185" t="s">
        <v>45</v>
      </c>
      <c r="P177" s="154">
        <f>O177*H177</f>
        <v>0</v>
      </c>
      <c r="Q177" s="154">
        <v>0.05534</v>
      </c>
      <c r="R177" s="154">
        <f>Q177*H177</f>
        <v>0.05534</v>
      </c>
      <c r="S177" s="154">
        <v>0</v>
      </c>
      <c r="T177" s="155">
        <f>S177*H177</f>
        <v>0</v>
      </c>
      <c r="AR177" s="156" t="s">
        <v>177</v>
      </c>
      <c r="AT177" s="156" t="s">
        <v>230</v>
      </c>
      <c r="AU177" s="156" t="s">
        <v>83</v>
      </c>
      <c r="AY177" s="16" t="s">
        <v>137</v>
      </c>
      <c r="BE177" s="157">
        <f>IF(N177="základní",J177,0)</f>
        <v>0</v>
      </c>
      <c r="BF177" s="157">
        <f>IF(N177="snížená",J177,0)</f>
        <v>0</v>
      </c>
      <c r="BG177" s="157">
        <f>IF(N177="zákl. přenesená",J177,0)</f>
        <v>0</v>
      </c>
      <c r="BH177" s="157">
        <f>IF(N177="sníž. přenesená",J177,0)</f>
        <v>0</v>
      </c>
      <c r="BI177" s="157">
        <f>IF(N177="nulová",J177,0)</f>
        <v>0</v>
      </c>
      <c r="BJ177" s="16" t="s">
        <v>81</v>
      </c>
      <c r="BK177" s="157">
        <f>ROUND(I177*H177,2)</f>
        <v>0</v>
      </c>
      <c r="BL177" s="16" t="s">
        <v>98</v>
      </c>
      <c r="BM177" s="156" t="s">
        <v>274</v>
      </c>
    </row>
    <row r="178" spans="2:65" s="1" customFormat="1" ht="24" customHeight="1">
      <c r="B178" s="144"/>
      <c r="C178" s="176">
        <v>26</v>
      </c>
      <c r="D178" s="176" t="s">
        <v>230</v>
      </c>
      <c r="E178" s="177" t="s">
        <v>481</v>
      </c>
      <c r="F178" s="178" t="s">
        <v>482</v>
      </c>
      <c r="G178" s="179" t="s">
        <v>263</v>
      </c>
      <c r="H178" s="180">
        <v>1</v>
      </c>
      <c r="I178" s="181"/>
      <c r="J178" s="182">
        <f>ROUND(I178*H178,2)</f>
        <v>0</v>
      </c>
      <c r="K178" s="178" t="s">
        <v>143</v>
      </c>
      <c r="L178" s="183"/>
      <c r="M178" s="184" t="s">
        <v>3</v>
      </c>
      <c r="N178" s="185" t="s">
        <v>45</v>
      </c>
      <c r="P178" s="154">
        <f>O178*H178</f>
        <v>0</v>
      </c>
      <c r="Q178" s="154">
        <v>0.004</v>
      </c>
      <c r="R178" s="154">
        <f>Q178*H178</f>
        <v>0.004</v>
      </c>
      <c r="S178" s="154">
        <v>0</v>
      </c>
      <c r="T178" s="155">
        <f>S178*H178</f>
        <v>0</v>
      </c>
      <c r="AR178" s="156" t="s">
        <v>177</v>
      </c>
      <c r="AT178" s="156" t="s">
        <v>230</v>
      </c>
      <c r="AU178" s="156" t="s">
        <v>83</v>
      </c>
      <c r="AY178" s="16" t="s">
        <v>137</v>
      </c>
      <c r="BE178" s="157">
        <f>IF(N178="základní",J178,0)</f>
        <v>0</v>
      </c>
      <c r="BF178" s="157">
        <f>IF(N178="snížená",J178,0)</f>
        <v>0</v>
      </c>
      <c r="BG178" s="157">
        <f>IF(N178="zákl. přenesená",J178,0)</f>
        <v>0</v>
      </c>
      <c r="BH178" s="157">
        <f>IF(N178="sníž. přenesená",J178,0)</f>
        <v>0</v>
      </c>
      <c r="BI178" s="157">
        <f>IF(N178="nulová",J178,0)</f>
        <v>0</v>
      </c>
      <c r="BJ178" s="16" t="s">
        <v>81</v>
      </c>
      <c r="BK178" s="157">
        <f>ROUND(I178*H178,2)</f>
        <v>0</v>
      </c>
      <c r="BL178" s="16" t="s">
        <v>98</v>
      </c>
      <c r="BM178" s="156" t="s">
        <v>652</v>
      </c>
    </row>
    <row r="179" spans="2:65" s="1" customFormat="1" ht="16.5" customHeight="1">
      <c r="B179" s="144"/>
      <c r="C179" s="176">
        <v>27</v>
      </c>
      <c r="D179" s="176" t="s">
        <v>230</v>
      </c>
      <c r="E179" s="177" t="s">
        <v>276</v>
      </c>
      <c r="F179" s="178" t="s">
        <v>277</v>
      </c>
      <c r="G179" s="179" t="s">
        <v>263</v>
      </c>
      <c r="H179" s="180">
        <v>1</v>
      </c>
      <c r="I179" s="181"/>
      <c r="J179" s="182">
        <f>ROUND(I179*H179,2)</f>
        <v>0</v>
      </c>
      <c r="K179" s="178" t="s">
        <v>3</v>
      </c>
      <c r="L179" s="183"/>
      <c r="M179" s="184" t="s">
        <v>3</v>
      </c>
      <c r="N179" s="185" t="s">
        <v>45</v>
      </c>
      <c r="P179" s="154">
        <f>O179*H179</f>
        <v>0</v>
      </c>
      <c r="Q179" s="154">
        <v>0.0042</v>
      </c>
      <c r="R179" s="154">
        <f>Q179*H179</f>
        <v>0.0042</v>
      </c>
      <c r="S179" s="154">
        <v>0</v>
      </c>
      <c r="T179" s="155">
        <f>S179*H179</f>
        <v>0</v>
      </c>
      <c r="AR179" s="156" t="s">
        <v>177</v>
      </c>
      <c r="AT179" s="156" t="s">
        <v>230</v>
      </c>
      <c r="AU179" s="156" t="s">
        <v>83</v>
      </c>
      <c r="AY179" s="16" t="s">
        <v>137</v>
      </c>
      <c r="BE179" s="157">
        <f>IF(N179="základní",J179,0)</f>
        <v>0</v>
      </c>
      <c r="BF179" s="157">
        <f>IF(N179="snížená",J179,0)</f>
        <v>0</v>
      </c>
      <c r="BG179" s="157">
        <f>IF(N179="zákl. přenesená",J179,0)</f>
        <v>0</v>
      </c>
      <c r="BH179" s="157">
        <f>IF(N179="sníž. přenesená",J179,0)</f>
        <v>0</v>
      </c>
      <c r="BI179" s="157">
        <f>IF(N179="nulová",J179,0)</f>
        <v>0</v>
      </c>
      <c r="BJ179" s="16" t="s">
        <v>81</v>
      </c>
      <c r="BK179" s="157">
        <f>ROUND(I179*H179,2)</f>
        <v>0</v>
      </c>
      <c r="BL179" s="16" t="s">
        <v>98</v>
      </c>
      <c r="BM179" s="156" t="s">
        <v>278</v>
      </c>
    </row>
    <row r="180" spans="2:65" s="1" customFormat="1" ht="36" customHeight="1">
      <c r="B180" s="144"/>
      <c r="C180" s="145">
        <v>28</v>
      </c>
      <c r="D180" s="145" t="s">
        <v>139</v>
      </c>
      <c r="E180" s="146" t="s">
        <v>284</v>
      </c>
      <c r="F180" s="147" t="s">
        <v>285</v>
      </c>
      <c r="G180" s="148" t="s">
        <v>263</v>
      </c>
      <c r="H180" s="149">
        <v>1</v>
      </c>
      <c r="I180" s="150"/>
      <c r="J180" s="151">
        <f>ROUND(I180*H180,2)</f>
        <v>0</v>
      </c>
      <c r="K180" s="147" t="s">
        <v>143</v>
      </c>
      <c r="L180" s="31"/>
      <c r="M180" s="152" t="s">
        <v>3</v>
      </c>
      <c r="N180" s="153" t="s">
        <v>45</v>
      </c>
      <c r="P180" s="154">
        <f>O180*H180</f>
        <v>0</v>
      </c>
      <c r="Q180" s="154">
        <v>0.00171</v>
      </c>
      <c r="R180" s="154">
        <f>Q180*H180</f>
        <v>0.00171</v>
      </c>
      <c r="S180" s="154">
        <v>0</v>
      </c>
      <c r="T180" s="155">
        <f>S180*H180</f>
        <v>0</v>
      </c>
      <c r="AR180" s="156" t="s">
        <v>98</v>
      </c>
      <c r="AT180" s="156" t="s">
        <v>139</v>
      </c>
      <c r="AU180" s="156" t="s">
        <v>83</v>
      </c>
      <c r="AY180" s="16" t="s">
        <v>137</v>
      </c>
      <c r="BE180" s="157">
        <f>IF(N180="základní",J180,0)</f>
        <v>0</v>
      </c>
      <c r="BF180" s="157">
        <f>IF(N180="snížená",J180,0)</f>
        <v>0</v>
      </c>
      <c r="BG180" s="157">
        <f>IF(N180="zákl. přenesená",J180,0)</f>
        <v>0</v>
      </c>
      <c r="BH180" s="157">
        <f>IF(N180="sníž. přenesená",J180,0)</f>
        <v>0</v>
      </c>
      <c r="BI180" s="157">
        <f>IF(N180="nulová",J180,0)</f>
        <v>0</v>
      </c>
      <c r="BJ180" s="16" t="s">
        <v>81</v>
      </c>
      <c r="BK180" s="157">
        <f>ROUND(I180*H180,2)</f>
        <v>0</v>
      </c>
      <c r="BL180" s="16" t="s">
        <v>98</v>
      </c>
      <c r="BM180" s="156" t="s">
        <v>286</v>
      </c>
    </row>
    <row r="181" spans="2:47" s="1" customFormat="1" ht="87.75">
      <c r="B181" s="31"/>
      <c r="D181" s="158" t="s">
        <v>145</v>
      </c>
      <c r="F181" s="159" t="s">
        <v>265</v>
      </c>
      <c r="I181" s="92"/>
      <c r="L181" s="31"/>
      <c r="M181" s="160"/>
      <c r="T181" s="52"/>
      <c r="AT181" s="16" t="s">
        <v>145</v>
      </c>
      <c r="AU181" s="16" t="s">
        <v>83</v>
      </c>
    </row>
    <row r="182" spans="2:51" s="12" customFormat="1" ht="12">
      <c r="B182" s="161"/>
      <c r="D182" s="158" t="s">
        <v>147</v>
      </c>
      <c r="E182" s="162" t="s">
        <v>3</v>
      </c>
      <c r="F182" s="163" t="s">
        <v>317</v>
      </c>
      <c r="H182" s="164">
        <v>1</v>
      </c>
      <c r="I182" s="165"/>
      <c r="L182" s="161"/>
      <c r="M182" s="166"/>
      <c r="T182" s="167"/>
      <c r="AT182" s="162" t="s">
        <v>147</v>
      </c>
      <c r="AU182" s="162" t="s">
        <v>83</v>
      </c>
      <c r="AV182" s="12" t="s">
        <v>83</v>
      </c>
      <c r="AW182" s="12" t="s">
        <v>36</v>
      </c>
      <c r="AX182" s="12" t="s">
        <v>81</v>
      </c>
      <c r="AY182" s="162" t="s">
        <v>137</v>
      </c>
    </row>
    <row r="183" spans="2:65" s="1" customFormat="1" ht="24" customHeight="1">
      <c r="B183" s="144"/>
      <c r="C183" s="176">
        <v>29</v>
      </c>
      <c r="D183" s="176" t="s">
        <v>230</v>
      </c>
      <c r="E183" s="177" t="s">
        <v>289</v>
      </c>
      <c r="F183" s="178" t="s">
        <v>290</v>
      </c>
      <c r="G183" s="179" t="s">
        <v>263</v>
      </c>
      <c r="H183" s="180">
        <v>1</v>
      </c>
      <c r="I183" s="181"/>
      <c r="J183" s="182">
        <f>ROUND(I183*H183,2)</f>
        <v>0</v>
      </c>
      <c r="K183" s="178" t="s">
        <v>143</v>
      </c>
      <c r="L183" s="183"/>
      <c r="M183" s="184" t="s">
        <v>3</v>
      </c>
      <c r="N183" s="185" t="s">
        <v>45</v>
      </c>
      <c r="P183" s="154">
        <f>O183*H183</f>
        <v>0</v>
      </c>
      <c r="Q183" s="154">
        <v>0.0149</v>
      </c>
      <c r="R183" s="154">
        <f>Q183*H183</f>
        <v>0.0149</v>
      </c>
      <c r="S183" s="154">
        <v>0</v>
      </c>
      <c r="T183" s="155">
        <f>S183*H183</f>
        <v>0</v>
      </c>
      <c r="AR183" s="156" t="s">
        <v>177</v>
      </c>
      <c r="AT183" s="156" t="s">
        <v>230</v>
      </c>
      <c r="AU183" s="156" t="s">
        <v>83</v>
      </c>
      <c r="AY183" s="16" t="s">
        <v>137</v>
      </c>
      <c r="BE183" s="157">
        <f>IF(N183="základní",J183,0)</f>
        <v>0</v>
      </c>
      <c r="BF183" s="157">
        <f>IF(N183="snížená",J183,0)</f>
        <v>0</v>
      </c>
      <c r="BG183" s="157">
        <f>IF(N183="zákl. přenesená",J183,0)</f>
        <v>0</v>
      </c>
      <c r="BH183" s="157">
        <f>IF(N183="sníž. přenesená",J183,0)</f>
        <v>0</v>
      </c>
      <c r="BI183" s="157">
        <f>IF(N183="nulová",J183,0)</f>
        <v>0</v>
      </c>
      <c r="BJ183" s="16" t="s">
        <v>81</v>
      </c>
      <c r="BK183" s="157">
        <f>ROUND(I183*H183,2)</f>
        <v>0</v>
      </c>
      <c r="BL183" s="16" t="s">
        <v>98</v>
      </c>
      <c r="BM183" s="156" t="s">
        <v>291</v>
      </c>
    </row>
    <row r="184" spans="2:65" s="1" customFormat="1" ht="36" customHeight="1">
      <c r="B184" s="144"/>
      <c r="C184" s="145">
        <v>30</v>
      </c>
      <c r="D184" s="145" t="s">
        <v>139</v>
      </c>
      <c r="E184" s="146" t="s">
        <v>323</v>
      </c>
      <c r="F184" s="147" t="s">
        <v>324</v>
      </c>
      <c r="G184" s="148" t="s">
        <v>173</v>
      </c>
      <c r="H184" s="149">
        <v>62</v>
      </c>
      <c r="I184" s="150"/>
      <c r="J184" s="151">
        <f>ROUND(I184*H184,2)</f>
        <v>0</v>
      </c>
      <c r="K184" s="147" t="s">
        <v>143</v>
      </c>
      <c r="L184" s="31"/>
      <c r="M184" s="152" t="s">
        <v>3</v>
      </c>
      <c r="N184" s="153" t="s">
        <v>45</v>
      </c>
      <c r="P184" s="154">
        <f>O184*H184</f>
        <v>0</v>
      </c>
      <c r="Q184" s="154">
        <v>0</v>
      </c>
      <c r="R184" s="154">
        <f>Q184*H184</f>
        <v>0</v>
      </c>
      <c r="S184" s="154">
        <v>0</v>
      </c>
      <c r="T184" s="155">
        <f>S184*H184</f>
        <v>0</v>
      </c>
      <c r="AR184" s="156" t="s">
        <v>98</v>
      </c>
      <c r="AT184" s="156" t="s">
        <v>139</v>
      </c>
      <c r="AU184" s="156" t="s">
        <v>83</v>
      </c>
      <c r="AY184" s="16" t="s">
        <v>137</v>
      </c>
      <c r="BE184" s="157">
        <f>IF(N184="základní",J184,0)</f>
        <v>0</v>
      </c>
      <c r="BF184" s="157">
        <f>IF(N184="snížená",J184,0)</f>
        <v>0</v>
      </c>
      <c r="BG184" s="157">
        <f>IF(N184="zákl. přenesená",J184,0)</f>
        <v>0</v>
      </c>
      <c r="BH184" s="157">
        <f>IF(N184="sníž. přenesená",J184,0)</f>
        <v>0</v>
      </c>
      <c r="BI184" s="157">
        <f>IF(N184="nulová",J184,0)</f>
        <v>0</v>
      </c>
      <c r="BJ184" s="16" t="s">
        <v>81</v>
      </c>
      <c r="BK184" s="157">
        <f>ROUND(I184*H184,2)</f>
        <v>0</v>
      </c>
      <c r="BL184" s="16" t="s">
        <v>98</v>
      </c>
      <c r="BM184" s="156" t="s">
        <v>325</v>
      </c>
    </row>
    <row r="185" spans="2:47" s="1" customFormat="1" ht="87.75">
      <c r="B185" s="31"/>
      <c r="D185" s="158" t="s">
        <v>145</v>
      </c>
      <c r="F185" s="159" t="s">
        <v>326</v>
      </c>
      <c r="I185" s="92"/>
      <c r="L185" s="31"/>
      <c r="M185" s="160"/>
      <c r="T185" s="52"/>
      <c r="AT185" s="16" t="s">
        <v>145</v>
      </c>
      <c r="AU185" s="16" t="s">
        <v>83</v>
      </c>
    </row>
    <row r="186" spans="2:51" s="12" customFormat="1" ht="12">
      <c r="B186" s="161"/>
      <c r="D186" s="158" t="s">
        <v>147</v>
      </c>
      <c r="E186" s="162" t="s">
        <v>3</v>
      </c>
      <c r="F186" s="163" t="s">
        <v>638</v>
      </c>
      <c r="H186" s="164">
        <v>62</v>
      </c>
      <c r="I186" s="165"/>
      <c r="L186" s="161"/>
      <c r="M186" s="166"/>
      <c r="T186" s="167"/>
      <c r="AT186" s="162" t="s">
        <v>147</v>
      </c>
      <c r="AU186" s="162" t="s">
        <v>83</v>
      </c>
      <c r="AV186" s="12" t="s">
        <v>83</v>
      </c>
      <c r="AW186" s="12" t="s">
        <v>36</v>
      </c>
      <c r="AX186" s="12" t="s">
        <v>81</v>
      </c>
      <c r="AY186" s="162" t="s">
        <v>137</v>
      </c>
    </row>
    <row r="187" spans="2:65" s="1" customFormat="1" ht="16.5" customHeight="1">
      <c r="B187" s="144"/>
      <c r="C187" s="176">
        <v>31</v>
      </c>
      <c r="D187" s="176" t="s">
        <v>230</v>
      </c>
      <c r="E187" s="177" t="s">
        <v>328</v>
      </c>
      <c r="F187" s="178" t="s">
        <v>329</v>
      </c>
      <c r="G187" s="179" t="s">
        <v>173</v>
      </c>
      <c r="H187" s="180">
        <v>68.355</v>
      </c>
      <c r="I187" s="181"/>
      <c r="J187" s="182">
        <f>ROUND(I187*H187,2)</f>
        <v>0</v>
      </c>
      <c r="K187" s="178" t="s">
        <v>143</v>
      </c>
      <c r="L187" s="183"/>
      <c r="M187" s="184" t="s">
        <v>3</v>
      </c>
      <c r="N187" s="185" t="s">
        <v>45</v>
      </c>
      <c r="P187" s="154">
        <f>O187*H187</f>
        <v>0</v>
      </c>
      <c r="Q187" s="154">
        <v>0.00318</v>
      </c>
      <c r="R187" s="154">
        <f>Q187*H187</f>
        <v>0.21736890000000003</v>
      </c>
      <c r="S187" s="154">
        <v>0</v>
      </c>
      <c r="T187" s="155">
        <f>S187*H187</f>
        <v>0</v>
      </c>
      <c r="AR187" s="156" t="s">
        <v>177</v>
      </c>
      <c r="AT187" s="156" t="s">
        <v>230</v>
      </c>
      <c r="AU187" s="156" t="s">
        <v>83</v>
      </c>
      <c r="AY187" s="16" t="s">
        <v>137</v>
      </c>
      <c r="BE187" s="157">
        <f>IF(N187="základní",J187,0)</f>
        <v>0</v>
      </c>
      <c r="BF187" s="157">
        <f>IF(N187="snížená",J187,0)</f>
        <v>0</v>
      </c>
      <c r="BG187" s="157">
        <f>IF(N187="zákl. přenesená",J187,0)</f>
        <v>0</v>
      </c>
      <c r="BH187" s="157">
        <f>IF(N187="sníž. přenesená",J187,0)</f>
        <v>0</v>
      </c>
      <c r="BI187" s="157">
        <f>IF(N187="nulová",J187,0)</f>
        <v>0</v>
      </c>
      <c r="BJ187" s="16" t="s">
        <v>81</v>
      </c>
      <c r="BK187" s="157">
        <f>ROUND(I187*H187,2)</f>
        <v>0</v>
      </c>
      <c r="BL187" s="16" t="s">
        <v>98</v>
      </c>
      <c r="BM187" s="156" t="s">
        <v>330</v>
      </c>
    </row>
    <row r="188" spans="2:51" s="12" customFormat="1" ht="12">
      <c r="B188" s="161"/>
      <c r="D188" s="158" t="s">
        <v>147</v>
      </c>
      <c r="E188" s="162" t="s">
        <v>3</v>
      </c>
      <c r="F188" s="163" t="s">
        <v>653</v>
      </c>
      <c r="H188" s="164">
        <v>65.1</v>
      </c>
      <c r="I188" s="165"/>
      <c r="L188" s="161"/>
      <c r="M188" s="166"/>
      <c r="T188" s="167"/>
      <c r="AT188" s="162" t="s">
        <v>147</v>
      </c>
      <c r="AU188" s="162" t="s">
        <v>83</v>
      </c>
      <c r="AV188" s="12" t="s">
        <v>83</v>
      </c>
      <c r="AW188" s="12" t="s">
        <v>36</v>
      </c>
      <c r="AX188" s="12" t="s">
        <v>81</v>
      </c>
      <c r="AY188" s="162" t="s">
        <v>137</v>
      </c>
    </row>
    <row r="189" spans="2:51" s="12" customFormat="1" ht="12">
      <c r="B189" s="161"/>
      <c r="D189" s="158" t="s">
        <v>147</v>
      </c>
      <c r="F189" s="163" t="s">
        <v>654</v>
      </c>
      <c r="H189" s="164">
        <v>68.355</v>
      </c>
      <c r="I189" s="165"/>
      <c r="L189" s="161"/>
      <c r="M189" s="166"/>
      <c r="T189" s="167"/>
      <c r="AT189" s="162" t="s">
        <v>147</v>
      </c>
      <c r="AU189" s="162" t="s">
        <v>83</v>
      </c>
      <c r="AV189" s="12" t="s">
        <v>83</v>
      </c>
      <c r="AW189" s="12" t="s">
        <v>4</v>
      </c>
      <c r="AX189" s="12" t="s">
        <v>81</v>
      </c>
      <c r="AY189" s="162" t="s">
        <v>137</v>
      </c>
    </row>
    <row r="190" spans="2:65" s="1" customFormat="1" ht="16.5" customHeight="1">
      <c r="B190" s="144"/>
      <c r="C190" s="176">
        <v>32</v>
      </c>
      <c r="D190" s="176" t="s">
        <v>230</v>
      </c>
      <c r="E190" s="177" t="s">
        <v>333</v>
      </c>
      <c r="F190" s="178" t="s">
        <v>334</v>
      </c>
      <c r="G190" s="179" t="s">
        <v>263</v>
      </c>
      <c r="H190" s="180">
        <v>5</v>
      </c>
      <c r="I190" s="181"/>
      <c r="J190" s="182">
        <f>ROUND(I190*H190,2)</f>
        <v>0</v>
      </c>
      <c r="K190" s="178" t="s">
        <v>143</v>
      </c>
      <c r="L190" s="183"/>
      <c r="M190" s="184" t="s">
        <v>3</v>
      </c>
      <c r="N190" s="185" t="s">
        <v>45</v>
      </c>
      <c r="P190" s="154">
        <f>O190*H190</f>
        <v>0</v>
      </c>
      <c r="Q190" s="154">
        <v>0.00039</v>
      </c>
      <c r="R190" s="154">
        <f>Q190*H190</f>
        <v>0.00195</v>
      </c>
      <c r="S190" s="154">
        <v>0</v>
      </c>
      <c r="T190" s="155">
        <f>S190*H190</f>
        <v>0</v>
      </c>
      <c r="AR190" s="156" t="s">
        <v>177</v>
      </c>
      <c r="AT190" s="156" t="s">
        <v>230</v>
      </c>
      <c r="AU190" s="156" t="s">
        <v>83</v>
      </c>
      <c r="AY190" s="16" t="s">
        <v>137</v>
      </c>
      <c r="BE190" s="157">
        <f>IF(N190="základní",J190,0)</f>
        <v>0</v>
      </c>
      <c r="BF190" s="157">
        <f>IF(N190="snížená",J190,0)</f>
        <v>0</v>
      </c>
      <c r="BG190" s="157">
        <f>IF(N190="zákl. přenesená",J190,0)</f>
        <v>0</v>
      </c>
      <c r="BH190" s="157">
        <f>IF(N190="sníž. přenesená",J190,0)</f>
        <v>0</v>
      </c>
      <c r="BI190" s="157">
        <f>IF(N190="nulová",J190,0)</f>
        <v>0</v>
      </c>
      <c r="BJ190" s="16" t="s">
        <v>81</v>
      </c>
      <c r="BK190" s="157">
        <f>ROUND(I190*H190,2)</f>
        <v>0</v>
      </c>
      <c r="BL190" s="16" t="s">
        <v>98</v>
      </c>
      <c r="BM190" s="156" t="s">
        <v>335</v>
      </c>
    </row>
    <row r="191" spans="2:51" s="12" customFormat="1" ht="12">
      <c r="B191" s="161"/>
      <c r="D191" s="158" t="s">
        <v>147</v>
      </c>
      <c r="E191" s="162" t="s">
        <v>3</v>
      </c>
      <c r="F191" s="163" t="s">
        <v>655</v>
      </c>
      <c r="H191" s="164">
        <v>5</v>
      </c>
      <c r="I191" s="165"/>
      <c r="L191" s="161"/>
      <c r="M191" s="166"/>
      <c r="T191" s="167"/>
      <c r="AT191" s="162" t="s">
        <v>147</v>
      </c>
      <c r="AU191" s="162" t="s">
        <v>83</v>
      </c>
      <c r="AV191" s="12" t="s">
        <v>83</v>
      </c>
      <c r="AW191" s="12" t="s">
        <v>36</v>
      </c>
      <c r="AX191" s="12" t="s">
        <v>81</v>
      </c>
      <c r="AY191" s="162" t="s">
        <v>137</v>
      </c>
    </row>
    <row r="192" spans="2:65" s="1" customFormat="1" ht="48" customHeight="1">
      <c r="B192" s="144"/>
      <c r="C192" s="145">
        <v>33</v>
      </c>
      <c r="D192" s="145" t="s">
        <v>139</v>
      </c>
      <c r="E192" s="146" t="s">
        <v>347</v>
      </c>
      <c r="F192" s="147" t="s">
        <v>348</v>
      </c>
      <c r="G192" s="148" t="s">
        <v>263</v>
      </c>
      <c r="H192" s="149">
        <v>1</v>
      </c>
      <c r="I192" s="150"/>
      <c r="J192" s="151">
        <f>ROUND(I192*H192,2)</f>
        <v>0</v>
      </c>
      <c r="K192" s="147" t="s">
        <v>143</v>
      </c>
      <c r="L192" s="31"/>
      <c r="M192" s="152" t="s">
        <v>3</v>
      </c>
      <c r="N192" s="153" t="s">
        <v>45</v>
      </c>
      <c r="P192" s="154">
        <f>O192*H192</f>
        <v>0</v>
      </c>
      <c r="Q192" s="154">
        <v>0.00162</v>
      </c>
      <c r="R192" s="154">
        <f>Q192*H192</f>
        <v>0.00162</v>
      </c>
      <c r="S192" s="154">
        <v>0</v>
      </c>
      <c r="T192" s="155">
        <f>S192*H192</f>
        <v>0</v>
      </c>
      <c r="AR192" s="156" t="s">
        <v>98</v>
      </c>
      <c r="AT192" s="156" t="s">
        <v>139</v>
      </c>
      <c r="AU192" s="156" t="s">
        <v>83</v>
      </c>
      <c r="AY192" s="16" t="s">
        <v>137</v>
      </c>
      <c r="BE192" s="157">
        <f>IF(N192="základní",J192,0)</f>
        <v>0</v>
      </c>
      <c r="BF192" s="157">
        <f>IF(N192="snížená",J192,0)</f>
        <v>0</v>
      </c>
      <c r="BG192" s="157">
        <f>IF(N192="zákl. přenesená",J192,0)</f>
        <v>0</v>
      </c>
      <c r="BH192" s="157">
        <f>IF(N192="sníž. přenesená",J192,0)</f>
        <v>0</v>
      </c>
      <c r="BI192" s="157">
        <f>IF(N192="nulová",J192,0)</f>
        <v>0</v>
      </c>
      <c r="BJ192" s="16" t="s">
        <v>81</v>
      </c>
      <c r="BK192" s="157">
        <f>ROUND(I192*H192,2)</f>
        <v>0</v>
      </c>
      <c r="BL192" s="16" t="s">
        <v>98</v>
      </c>
      <c r="BM192" s="156" t="s">
        <v>349</v>
      </c>
    </row>
    <row r="193" spans="2:47" s="1" customFormat="1" ht="302.25">
      <c r="B193" s="31"/>
      <c r="D193" s="158" t="s">
        <v>145</v>
      </c>
      <c r="F193" s="159" t="s">
        <v>350</v>
      </c>
      <c r="I193" s="92"/>
      <c r="L193" s="31"/>
      <c r="M193" s="160"/>
      <c r="T193" s="52"/>
      <c r="AT193" s="16" t="s">
        <v>145</v>
      </c>
      <c r="AU193" s="16" t="s">
        <v>83</v>
      </c>
    </row>
    <row r="194" spans="2:51" s="12" customFormat="1" ht="12">
      <c r="B194" s="161"/>
      <c r="D194" s="158" t="s">
        <v>147</v>
      </c>
      <c r="E194" s="162" t="s">
        <v>3</v>
      </c>
      <c r="F194" s="163" t="s">
        <v>317</v>
      </c>
      <c r="H194" s="164">
        <v>1</v>
      </c>
      <c r="I194" s="165"/>
      <c r="L194" s="161"/>
      <c r="M194" s="166"/>
      <c r="T194" s="167"/>
      <c r="AT194" s="162" t="s">
        <v>147</v>
      </c>
      <c r="AU194" s="162" t="s">
        <v>83</v>
      </c>
      <c r="AV194" s="12" t="s">
        <v>83</v>
      </c>
      <c r="AW194" s="12" t="s">
        <v>36</v>
      </c>
      <c r="AX194" s="12" t="s">
        <v>81</v>
      </c>
      <c r="AY194" s="162" t="s">
        <v>137</v>
      </c>
    </row>
    <row r="195" spans="2:65" s="1" customFormat="1" ht="16.5" customHeight="1">
      <c r="B195" s="144"/>
      <c r="C195" s="176">
        <v>34</v>
      </c>
      <c r="D195" s="176" t="s">
        <v>230</v>
      </c>
      <c r="E195" s="177" t="s">
        <v>353</v>
      </c>
      <c r="F195" s="178" t="s">
        <v>354</v>
      </c>
      <c r="G195" s="179" t="s">
        <v>263</v>
      </c>
      <c r="H195" s="180">
        <v>1</v>
      </c>
      <c r="I195" s="181"/>
      <c r="J195" s="182">
        <f>ROUND(I195*H195,2)</f>
        <v>0</v>
      </c>
      <c r="K195" s="178" t="s">
        <v>143</v>
      </c>
      <c r="L195" s="183"/>
      <c r="M195" s="184" t="s">
        <v>3</v>
      </c>
      <c r="N195" s="185" t="s">
        <v>45</v>
      </c>
      <c r="P195" s="154">
        <f>O195*H195</f>
        <v>0</v>
      </c>
      <c r="Q195" s="154">
        <v>0.01847</v>
      </c>
      <c r="R195" s="154">
        <f>Q195*H195</f>
        <v>0.01847</v>
      </c>
      <c r="S195" s="154">
        <v>0</v>
      </c>
      <c r="T195" s="155">
        <f>S195*H195</f>
        <v>0</v>
      </c>
      <c r="AR195" s="156" t="s">
        <v>177</v>
      </c>
      <c r="AT195" s="156" t="s">
        <v>230</v>
      </c>
      <c r="AU195" s="156" t="s">
        <v>83</v>
      </c>
      <c r="AY195" s="16" t="s">
        <v>137</v>
      </c>
      <c r="BE195" s="157">
        <f>IF(N195="základní",J195,0)</f>
        <v>0</v>
      </c>
      <c r="BF195" s="157">
        <f>IF(N195="snížená",J195,0)</f>
        <v>0</v>
      </c>
      <c r="BG195" s="157">
        <f>IF(N195="zákl. přenesená",J195,0)</f>
        <v>0</v>
      </c>
      <c r="BH195" s="157">
        <f>IF(N195="sníž. přenesená",J195,0)</f>
        <v>0</v>
      </c>
      <c r="BI195" s="157">
        <f>IF(N195="nulová",J195,0)</f>
        <v>0</v>
      </c>
      <c r="BJ195" s="16" t="s">
        <v>81</v>
      </c>
      <c r="BK195" s="157">
        <f>ROUND(I195*H195,2)</f>
        <v>0</v>
      </c>
      <c r="BL195" s="16" t="s">
        <v>98</v>
      </c>
      <c r="BM195" s="156" t="s">
        <v>355</v>
      </c>
    </row>
    <row r="196" spans="2:65" s="1" customFormat="1" ht="24" customHeight="1">
      <c r="B196" s="144"/>
      <c r="C196" s="145">
        <v>35</v>
      </c>
      <c r="D196" s="145" t="s">
        <v>139</v>
      </c>
      <c r="E196" s="146" t="s">
        <v>357</v>
      </c>
      <c r="F196" s="147" t="s">
        <v>358</v>
      </c>
      <c r="G196" s="148" t="s">
        <v>263</v>
      </c>
      <c r="H196" s="149">
        <v>1</v>
      </c>
      <c r="I196" s="150"/>
      <c r="J196" s="151">
        <f>ROUND(I196*H196,2)</f>
        <v>0</v>
      </c>
      <c r="K196" s="147" t="s">
        <v>143</v>
      </c>
      <c r="L196" s="31"/>
      <c r="M196" s="152" t="s">
        <v>3</v>
      </c>
      <c r="N196" s="153" t="s">
        <v>45</v>
      </c>
      <c r="P196" s="154">
        <f>O196*H196</f>
        <v>0</v>
      </c>
      <c r="Q196" s="154">
        <v>0.00034</v>
      </c>
      <c r="R196" s="154">
        <f>Q196*H196</f>
        <v>0.00034</v>
      </c>
      <c r="S196" s="154">
        <v>0</v>
      </c>
      <c r="T196" s="155">
        <f>S196*H196</f>
        <v>0</v>
      </c>
      <c r="AR196" s="156" t="s">
        <v>98</v>
      </c>
      <c r="AT196" s="156" t="s">
        <v>139</v>
      </c>
      <c r="AU196" s="156" t="s">
        <v>83</v>
      </c>
      <c r="AY196" s="16" t="s">
        <v>137</v>
      </c>
      <c r="BE196" s="157">
        <f>IF(N196="základní",J196,0)</f>
        <v>0</v>
      </c>
      <c r="BF196" s="157">
        <f>IF(N196="snížená",J196,0)</f>
        <v>0</v>
      </c>
      <c r="BG196" s="157">
        <f>IF(N196="zákl. přenesená",J196,0)</f>
        <v>0</v>
      </c>
      <c r="BH196" s="157">
        <f>IF(N196="sníž. přenesená",J196,0)</f>
        <v>0</v>
      </c>
      <c r="BI196" s="157">
        <f>IF(N196="nulová",J196,0)</f>
        <v>0</v>
      </c>
      <c r="BJ196" s="16" t="s">
        <v>81</v>
      </c>
      <c r="BK196" s="157">
        <f>ROUND(I196*H196,2)</f>
        <v>0</v>
      </c>
      <c r="BL196" s="16" t="s">
        <v>98</v>
      </c>
      <c r="BM196" s="156" t="s">
        <v>359</v>
      </c>
    </row>
    <row r="197" spans="2:47" s="1" customFormat="1" ht="302.25">
      <c r="B197" s="31"/>
      <c r="D197" s="158" t="s">
        <v>145</v>
      </c>
      <c r="F197" s="159" t="s">
        <v>350</v>
      </c>
      <c r="I197" s="92"/>
      <c r="L197" s="31"/>
      <c r="M197" s="160"/>
      <c r="T197" s="52"/>
      <c r="AT197" s="16" t="s">
        <v>145</v>
      </c>
      <c r="AU197" s="16" t="s">
        <v>83</v>
      </c>
    </row>
    <row r="198" spans="2:51" s="12" customFormat="1" ht="12">
      <c r="B198" s="161"/>
      <c r="D198" s="158" t="s">
        <v>147</v>
      </c>
      <c r="E198" s="162" t="s">
        <v>3</v>
      </c>
      <c r="F198" s="163" t="s">
        <v>317</v>
      </c>
      <c r="H198" s="164">
        <v>1</v>
      </c>
      <c r="I198" s="165"/>
      <c r="L198" s="161"/>
      <c r="M198" s="166"/>
      <c r="T198" s="167"/>
      <c r="AT198" s="162" t="s">
        <v>147</v>
      </c>
      <c r="AU198" s="162" t="s">
        <v>83</v>
      </c>
      <c r="AV198" s="12" t="s">
        <v>83</v>
      </c>
      <c r="AW198" s="12" t="s">
        <v>36</v>
      </c>
      <c r="AX198" s="12" t="s">
        <v>81</v>
      </c>
      <c r="AY198" s="162" t="s">
        <v>137</v>
      </c>
    </row>
    <row r="199" spans="2:65" s="1" customFormat="1" ht="24" customHeight="1">
      <c r="B199" s="144"/>
      <c r="C199" s="176">
        <v>36</v>
      </c>
      <c r="D199" s="176" t="s">
        <v>230</v>
      </c>
      <c r="E199" s="177" t="s">
        <v>362</v>
      </c>
      <c r="F199" s="178" t="s">
        <v>363</v>
      </c>
      <c r="G199" s="179" t="s">
        <v>263</v>
      </c>
      <c r="H199" s="180">
        <v>1</v>
      </c>
      <c r="I199" s="181"/>
      <c r="J199" s="182">
        <f>ROUND(I199*H199,2)</f>
        <v>0</v>
      </c>
      <c r="K199" s="178" t="s">
        <v>143</v>
      </c>
      <c r="L199" s="183"/>
      <c r="M199" s="184" t="s">
        <v>3</v>
      </c>
      <c r="N199" s="185" t="s">
        <v>45</v>
      </c>
      <c r="P199" s="154">
        <f>O199*H199</f>
        <v>0</v>
      </c>
      <c r="Q199" s="154">
        <v>0.0375</v>
      </c>
      <c r="R199" s="154">
        <f>Q199*H199</f>
        <v>0.0375</v>
      </c>
      <c r="S199" s="154">
        <v>0</v>
      </c>
      <c r="T199" s="155">
        <f>S199*H199</f>
        <v>0</v>
      </c>
      <c r="AR199" s="156" t="s">
        <v>177</v>
      </c>
      <c r="AT199" s="156" t="s">
        <v>230</v>
      </c>
      <c r="AU199" s="156" t="s">
        <v>83</v>
      </c>
      <c r="AY199" s="16" t="s">
        <v>137</v>
      </c>
      <c r="BE199" s="157">
        <f>IF(N199="základní",J199,0)</f>
        <v>0</v>
      </c>
      <c r="BF199" s="157">
        <f>IF(N199="snížená",J199,0)</f>
        <v>0</v>
      </c>
      <c r="BG199" s="157">
        <f>IF(N199="zákl. přenesená",J199,0)</f>
        <v>0</v>
      </c>
      <c r="BH199" s="157">
        <f>IF(N199="sníž. přenesená",J199,0)</f>
        <v>0</v>
      </c>
      <c r="BI199" s="157">
        <f>IF(N199="nulová",J199,0)</f>
        <v>0</v>
      </c>
      <c r="BJ199" s="16" t="s">
        <v>81</v>
      </c>
      <c r="BK199" s="157">
        <f>ROUND(I199*H199,2)</f>
        <v>0</v>
      </c>
      <c r="BL199" s="16" t="s">
        <v>98</v>
      </c>
      <c r="BM199" s="156" t="s">
        <v>364</v>
      </c>
    </row>
    <row r="200" spans="2:65" s="1" customFormat="1" ht="24" customHeight="1">
      <c r="B200" s="144"/>
      <c r="C200" s="176">
        <v>37</v>
      </c>
      <c r="D200" s="176" t="s">
        <v>230</v>
      </c>
      <c r="E200" s="177" t="s">
        <v>374</v>
      </c>
      <c r="F200" s="178" t="s">
        <v>375</v>
      </c>
      <c r="G200" s="179" t="s">
        <v>263</v>
      </c>
      <c r="H200" s="180">
        <v>1</v>
      </c>
      <c r="I200" s="181"/>
      <c r="J200" s="182">
        <f>ROUND(I200*H200,2)</f>
        <v>0</v>
      </c>
      <c r="K200" s="178" t="s">
        <v>3</v>
      </c>
      <c r="L200" s="183"/>
      <c r="M200" s="184" t="s">
        <v>3</v>
      </c>
      <c r="N200" s="185" t="s">
        <v>45</v>
      </c>
      <c r="P200" s="154">
        <f>O200*H200</f>
        <v>0</v>
      </c>
      <c r="Q200" s="154">
        <v>0.0073</v>
      </c>
      <c r="R200" s="154">
        <f>Q200*H200</f>
        <v>0.0073</v>
      </c>
      <c r="S200" s="154">
        <v>0</v>
      </c>
      <c r="T200" s="155">
        <f>S200*H200</f>
        <v>0</v>
      </c>
      <c r="AR200" s="156" t="s">
        <v>177</v>
      </c>
      <c r="AT200" s="156" t="s">
        <v>230</v>
      </c>
      <c r="AU200" s="156" t="s">
        <v>83</v>
      </c>
      <c r="AY200" s="16" t="s">
        <v>137</v>
      </c>
      <c r="BE200" s="157">
        <f>IF(N200="základní",J200,0)</f>
        <v>0</v>
      </c>
      <c r="BF200" s="157">
        <f>IF(N200="snížená",J200,0)</f>
        <v>0</v>
      </c>
      <c r="BG200" s="157">
        <f>IF(N200="zákl. přenesená",J200,0)</f>
        <v>0</v>
      </c>
      <c r="BH200" s="157">
        <f>IF(N200="sníž. přenesená",J200,0)</f>
        <v>0</v>
      </c>
      <c r="BI200" s="157">
        <f>IF(N200="nulová",J200,0)</f>
        <v>0</v>
      </c>
      <c r="BJ200" s="16" t="s">
        <v>81</v>
      </c>
      <c r="BK200" s="157">
        <f>ROUND(I200*H200,2)</f>
        <v>0</v>
      </c>
      <c r="BL200" s="16" t="s">
        <v>98</v>
      </c>
      <c r="BM200" s="156" t="s">
        <v>376</v>
      </c>
    </row>
    <row r="201" spans="2:65" s="1" customFormat="1" ht="16.5" customHeight="1">
      <c r="B201" s="144"/>
      <c r="C201" s="145">
        <v>38</v>
      </c>
      <c r="D201" s="145" t="s">
        <v>139</v>
      </c>
      <c r="E201" s="146" t="s">
        <v>378</v>
      </c>
      <c r="F201" s="147" t="s">
        <v>379</v>
      </c>
      <c r="G201" s="148" t="s">
        <v>173</v>
      </c>
      <c r="H201" s="149">
        <v>62</v>
      </c>
      <c r="I201" s="150"/>
      <c r="J201" s="151">
        <f>ROUND(I201*H201,2)</f>
        <v>0</v>
      </c>
      <c r="K201" s="147" t="s">
        <v>143</v>
      </c>
      <c r="L201" s="31"/>
      <c r="M201" s="152" t="s">
        <v>3</v>
      </c>
      <c r="N201" s="153" t="s">
        <v>45</v>
      </c>
      <c r="P201" s="154">
        <f>O201*H201</f>
        <v>0</v>
      </c>
      <c r="Q201" s="154">
        <v>0</v>
      </c>
      <c r="R201" s="154">
        <f>Q201*H201</f>
        <v>0</v>
      </c>
      <c r="S201" s="154">
        <v>0</v>
      </c>
      <c r="T201" s="155">
        <f>S201*H201</f>
        <v>0</v>
      </c>
      <c r="AR201" s="156" t="s">
        <v>98</v>
      </c>
      <c r="AT201" s="156" t="s">
        <v>139</v>
      </c>
      <c r="AU201" s="156" t="s">
        <v>83</v>
      </c>
      <c r="AY201" s="16" t="s">
        <v>137</v>
      </c>
      <c r="BE201" s="157">
        <f>IF(N201="základní",J201,0)</f>
        <v>0</v>
      </c>
      <c r="BF201" s="157">
        <f>IF(N201="snížená",J201,0)</f>
        <v>0</v>
      </c>
      <c r="BG201" s="157">
        <f>IF(N201="zákl. přenesená",J201,0)</f>
        <v>0</v>
      </c>
      <c r="BH201" s="157">
        <f>IF(N201="sníž. přenesená",J201,0)</f>
        <v>0</v>
      </c>
      <c r="BI201" s="157">
        <f>IF(N201="nulová",J201,0)</f>
        <v>0</v>
      </c>
      <c r="BJ201" s="16" t="s">
        <v>81</v>
      </c>
      <c r="BK201" s="157">
        <f>ROUND(I201*H201,2)</f>
        <v>0</v>
      </c>
      <c r="BL201" s="16" t="s">
        <v>98</v>
      </c>
      <c r="BM201" s="156" t="s">
        <v>380</v>
      </c>
    </row>
    <row r="202" spans="2:47" s="1" customFormat="1" ht="126.75">
      <c r="B202" s="31"/>
      <c r="D202" s="158" t="s">
        <v>145</v>
      </c>
      <c r="F202" s="159" t="s">
        <v>381</v>
      </c>
      <c r="I202" s="92"/>
      <c r="L202" s="31"/>
      <c r="M202" s="160"/>
      <c r="T202" s="52"/>
      <c r="AT202" s="16" t="s">
        <v>145</v>
      </c>
      <c r="AU202" s="16" t="s">
        <v>83</v>
      </c>
    </row>
    <row r="203" spans="2:51" s="12" customFormat="1" ht="12">
      <c r="B203" s="161"/>
      <c r="D203" s="158" t="s">
        <v>147</v>
      </c>
      <c r="E203" s="162" t="s">
        <v>3</v>
      </c>
      <c r="F203" s="163" t="s">
        <v>638</v>
      </c>
      <c r="H203" s="164">
        <v>62</v>
      </c>
      <c r="I203" s="165"/>
      <c r="L203" s="161"/>
      <c r="M203" s="166"/>
      <c r="T203" s="167"/>
      <c r="AT203" s="162" t="s">
        <v>147</v>
      </c>
      <c r="AU203" s="162" t="s">
        <v>83</v>
      </c>
      <c r="AV203" s="12" t="s">
        <v>83</v>
      </c>
      <c r="AW203" s="12" t="s">
        <v>36</v>
      </c>
      <c r="AX203" s="12" t="s">
        <v>81</v>
      </c>
      <c r="AY203" s="162" t="s">
        <v>137</v>
      </c>
    </row>
    <row r="204" spans="2:65" s="1" customFormat="1" ht="24" customHeight="1">
      <c r="B204" s="144"/>
      <c r="C204" s="145">
        <v>39</v>
      </c>
      <c r="D204" s="145" t="s">
        <v>139</v>
      </c>
      <c r="E204" s="146" t="s">
        <v>383</v>
      </c>
      <c r="F204" s="147" t="s">
        <v>384</v>
      </c>
      <c r="G204" s="148" t="s">
        <v>173</v>
      </c>
      <c r="H204" s="149">
        <v>62</v>
      </c>
      <c r="I204" s="150"/>
      <c r="J204" s="151">
        <f>ROUND(I204*H204,2)</f>
        <v>0</v>
      </c>
      <c r="K204" s="147" t="s">
        <v>143</v>
      </c>
      <c r="L204" s="31"/>
      <c r="M204" s="152" t="s">
        <v>3</v>
      </c>
      <c r="N204" s="153" t="s">
        <v>45</v>
      </c>
      <c r="P204" s="154">
        <f>O204*H204</f>
        <v>0</v>
      </c>
      <c r="Q204" s="154">
        <v>0</v>
      </c>
      <c r="R204" s="154">
        <f>Q204*H204</f>
        <v>0</v>
      </c>
      <c r="S204" s="154">
        <v>0</v>
      </c>
      <c r="T204" s="155">
        <f>S204*H204</f>
        <v>0</v>
      </c>
      <c r="AR204" s="156" t="s">
        <v>98</v>
      </c>
      <c r="AT204" s="156" t="s">
        <v>139</v>
      </c>
      <c r="AU204" s="156" t="s">
        <v>83</v>
      </c>
      <c r="AY204" s="16" t="s">
        <v>137</v>
      </c>
      <c r="BE204" s="157">
        <f>IF(N204="základní",J204,0)</f>
        <v>0</v>
      </c>
      <c r="BF204" s="157">
        <f>IF(N204="snížená",J204,0)</f>
        <v>0</v>
      </c>
      <c r="BG204" s="157">
        <f>IF(N204="zákl. přenesená",J204,0)</f>
        <v>0</v>
      </c>
      <c r="BH204" s="157">
        <f>IF(N204="sníž. přenesená",J204,0)</f>
        <v>0</v>
      </c>
      <c r="BI204" s="157">
        <f>IF(N204="nulová",J204,0)</f>
        <v>0</v>
      </c>
      <c r="BJ204" s="16" t="s">
        <v>81</v>
      </c>
      <c r="BK204" s="157">
        <f>ROUND(I204*H204,2)</f>
        <v>0</v>
      </c>
      <c r="BL204" s="16" t="s">
        <v>98</v>
      </c>
      <c r="BM204" s="156" t="s">
        <v>385</v>
      </c>
    </row>
    <row r="205" spans="2:47" s="1" customFormat="1" ht="39">
      <c r="B205" s="31"/>
      <c r="D205" s="158" t="s">
        <v>145</v>
      </c>
      <c r="F205" s="159" t="s">
        <v>386</v>
      </c>
      <c r="I205" s="92"/>
      <c r="L205" s="31"/>
      <c r="M205" s="160"/>
      <c r="T205" s="52"/>
      <c r="AT205" s="16" t="s">
        <v>145</v>
      </c>
      <c r="AU205" s="16" t="s">
        <v>83</v>
      </c>
    </row>
    <row r="206" spans="2:51" s="12" customFormat="1" ht="12">
      <c r="B206" s="161"/>
      <c r="D206" s="158" t="s">
        <v>147</v>
      </c>
      <c r="E206" s="162" t="s">
        <v>3</v>
      </c>
      <c r="F206" s="163" t="s">
        <v>638</v>
      </c>
      <c r="H206" s="164">
        <v>62</v>
      </c>
      <c r="I206" s="165"/>
      <c r="L206" s="161"/>
      <c r="M206" s="166"/>
      <c r="T206" s="167"/>
      <c r="AT206" s="162" t="s">
        <v>147</v>
      </c>
      <c r="AU206" s="162" t="s">
        <v>83</v>
      </c>
      <c r="AV206" s="12" t="s">
        <v>83</v>
      </c>
      <c r="AW206" s="12" t="s">
        <v>36</v>
      </c>
      <c r="AX206" s="12" t="s">
        <v>81</v>
      </c>
      <c r="AY206" s="162" t="s">
        <v>137</v>
      </c>
    </row>
    <row r="207" spans="2:65" s="1" customFormat="1" ht="16.5" customHeight="1">
      <c r="B207" s="144"/>
      <c r="C207" s="145">
        <v>40</v>
      </c>
      <c r="D207" s="145" t="s">
        <v>139</v>
      </c>
      <c r="E207" s="146" t="s">
        <v>389</v>
      </c>
      <c r="F207" s="147" t="s">
        <v>390</v>
      </c>
      <c r="G207" s="148" t="s">
        <v>263</v>
      </c>
      <c r="H207" s="149">
        <v>1</v>
      </c>
      <c r="I207" s="150"/>
      <c r="J207" s="151">
        <f>ROUND(I207*H207,2)</f>
        <v>0</v>
      </c>
      <c r="K207" s="147" t="s">
        <v>143</v>
      </c>
      <c r="L207" s="31"/>
      <c r="M207" s="152" t="s">
        <v>3</v>
      </c>
      <c r="N207" s="153" t="s">
        <v>45</v>
      </c>
      <c r="P207" s="154">
        <f>O207*H207</f>
        <v>0</v>
      </c>
      <c r="Q207" s="154">
        <v>0.12303</v>
      </c>
      <c r="R207" s="154">
        <f>Q207*H207</f>
        <v>0.12303</v>
      </c>
      <c r="S207" s="154">
        <v>0</v>
      </c>
      <c r="T207" s="155">
        <f>S207*H207</f>
        <v>0</v>
      </c>
      <c r="AR207" s="156" t="s">
        <v>98</v>
      </c>
      <c r="AT207" s="156" t="s">
        <v>139</v>
      </c>
      <c r="AU207" s="156" t="s">
        <v>83</v>
      </c>
      <c r="AY207" s="16" t="s">
        <v>137</v>
      </c>
      <c r="BE207" s="157">
        <f>IF(N207="základní",J207,0)</f>
        <v>0</v>
      </c>
      <c r="BF207" s="157">
        <f>IF(N207="snížená",J207,0)</f>
        <v>0</v>
      </c>
      <c r="BG207" s="157">
        <f>IF(N207="zákl. přenesená",J207,0)</f>
        <v>0</v>
      </c>
      <c r="BH207" s="157">
        <f>IF(N207="sníž. přenesená",J207,0)</f>
        <v>0</v>
      </c>
      <c r="BI207" s="157">
        <f>IF(N207="nulová",J207,0)</f>
        <v>0</v>
      </c>
      <c r="BJ207" s="16" t="s">
        <v>81</v>
      </c>
      <c r="BK207" s="157">
        <f>ROUND(I207*H207,2)</f>
        <v>0</v>
      </c>
      <c r="BL207" s="16" t="s">
        <v>98</v>
      </c>
      <c r="BM207" s="156" t="s">
        <v>391</v>
      </c>
    </row>
    <row r="208" spans="2:47" s="1" customFormat="1" ht="58.5">
      <c r="B208" s="31"/>
      <c r="D208" s="158" t="s">
        <v>145</v>
      </c>
      <c r="F208" s="159" t="s">
        <v>392</v>
      </c>
      <c r="I208" s="92"/>
      <c r="L208" s="31"/>
      <c r="M208" s="160"/>
      <c r="T208" s="52"/>
      <c r="AT208" s="16" t="s">
        <v>145</v>
      </c>
      <c r="AU208" s="16" t="s">
        <v>83</v>
      </c>
    </row>
    <row r="209" spans="2:51" s="12" customFormat="1" ht="12">
      <c r="B209" s="161"/>
      <c r="D209" s="158" t="s">
        <v>147</v>
      </c>
      <c r="E209" s="162" t="s">
        <v>3</v>
      </c>
      <c r="F209" s="163" t="s">
        <v>317</v>
      </c>
      <c r="H209" s="164">
        <v>1</v>
      </c>
      <c r="I209" s="165"/>
      <c r="L209" s="161"/>
      <c r="M209" s="166"/>
      <c r="T209" s="167"/>
      <c r="AT209" s="162" t="s">
        <v>147</v>
      </c>
      <c r="AU209" s="162" t="s">
        <v>83</v>
      </c>
      <c r="AV209" s="12" t="s">
        <v>83</v>
      </c>
      <c r="AW209" s="12" t="s">
        <v>36</v>
      </c>
      <c r="AX209" s="12" t="s">
        <v>81</v>
      </c>
      <c r="AY209" s="162" t="s">
        <v>137</v>
      </c>
    </row>
    <row r="210" spans="2:65" s="1" customFormat="1" ht="24" customHeight="1">
      <c r="B210" s="144"/>
      <c r="C210" s="176">
        <v>41</v>
      </c>
      <c r="D210" s="176" t="s">
        <v>230</v>
      </c>
      <c r="E210" s="177" t="s">
        <v>395</v>
      </c>
      <c r="F210" s="178" t="s">
        <v>396</v>
      </c>
      <c r="G210" s="179" t="s">
        <v>263</v>
      </c>
      <c r="H210" s="180">
        <v>1</v>
      </c>
      <c r="I210" s="181"/>
      <c r="J210" s="182">
        <f>ROUND(I210*H210,2)</f>
        <v>0</v>
      </c>
      <c r="K210" s="178" t="s">
        <v>143</v>
      </c>
      <c r="L210" s="183"/>
      <c r="M210" s="184" t="s">
        <v>3</v>
      </c>
      <c r="N210" s="185" t="s">
        <v>45</v>
      </c>
      <c r="P210" s="154">
        <f>O210*H210</f>
        <v>0</v>
      </c>
      <c r="Q210" s="154">
        <v>0.0133</v>
      </c>
      <c r="R210" s="154">
        <f>Q210*H210</f>
        <v>0.0133</v>
      </c>
      <c r="S210" s="154">
        <v>0</v>
      </c>
      <c r="T210" s="155">
        <f>S210*H210</f>
        <v>0</v>
      </c>
      <c r="AR210" s="156" t="s">
        <v>177</v>
      </c>
      <c r="AT210" s="156" t="s">
        <v>230</v>
      </c>
      <c r="AU210" s="156" t="s">
        <v>83</v>
      </c>
      <c r="AY210" s="16" t="s">
        <v>137</v>
      </c>
      <c r="BE210" s="157">
        <f>IF(N210="základní",J210,0)</f>
        <v>0</v>
      </c>
      <c r="BF210" s="157">
        <f>IF(N210="snížená",J210,0)</f>
        <v>0</v>
      </c>
      <c r="BG210" s="157">
        <f>IF(N210="zákl. přenesená",J210,0)</f>
        <v>0</v>
      </c>
      <c r="BH210" s="157">
        <f>IF(N210="sníž. přenesená",J210,0)</f>
        <v>0</v>
      </c>
      <c r="BI210" s="157">
        <f>IF(N210="nulová",J210,0)</f>
        <v>0</v>
      </c>
      <c r="BJ210" s="16" t="s">
        <v>81</v>
      </c>
      <c r="BK210" s="157">
        <f>ROUND(I210*H210,2)</f>
        <v>0</v>
      </c>
      <c r="BL210" s="16" t="s">
        <v>98</v>
      </c>
      <c r="BM210" s="156" t="s">
        <v>397</v>
      </c>
    </row>
    <row r="211" spans="2:65" s="1" customFormat="1" ht="16.5" customHeight="1">
      <c r="B211" s="144"/>
      <c r="C211" s="145">
        <v>42</v>
      </c>
      <c r="D211" s="145" t="s">
        <v>139</v>
      </c>
      <c r="E211" s="146" t="s">
        <v>399</v>
      </c>
      <c r="F211" s="147" t="s">
        <v>400</v>
      </c>
      <c r="G211" s="148" t="s">
        <v>263</v>
      </c>
      <c r="H211" s="149">
        <v>1</v>
      </c>
      <c r="I211" s="150"/>
      <c r="J211" s="151">
        <f>ROUND(I211*H211,2)</f>
        <v>0</v>
      </c>
      <c r="K211" s="147" t="s">
        <v>143</v>
      </c>
      <c r="L211" s="31"/>
      <c r="M211" s="152" t="s">
        <v>3</v>
      </c>
      <c r="N211" s="153" t="s">
        <v>45</v>
      </c>
      <c r="P211" s="154">
        <f>O211*H211</f>
        <v>0</v>
      </c>
      <c r="Q211" s="154">
        <v>0.32906</v>
      </c>
      <c r="R211" s="154">
        <f>Q211*H211</f>
        <v>0.32906</v>
      </c>
      <c r="S211" s="154">
        <v>0</v>
      </c>
      <c r="T211" s="155">
        <f>S211*H211</f>
        <v>0</v>
      </c>
      <c r="AR211" s="156" t="s">
        <v>98</v>
      </c>
      <c r="AT211" s="156" t="s">
        <v>139</v>
      </c>
      <c r="AU211" s="156" t="s">
        <v>83</v>
      </c>
      <c r="AY211" s="16" t="s">
        <v>137</v>
      </c>
      <c r="BE211" s="157">
        <f>IF(N211="základní",J211,0)</f>
        <v>0</v>
      </c>
      <c r="BF211" s="157">
        <f>IF(N211="snížená",J211,0)</f>
        <v>0</v>
      </c>
      <c r="BG211" s="157">
        <f>IF(N211="zákl. přenesená",J211,0)</f>
        <v>0</v>
      </c>
      <c r="BH211" s="157">
        <f>IF(N211="sníž. přenesená",J211,0)</f>
        <v>0</v>
      </c>
      <c r="BI211" s="157">
        <f>IF(N211="nulová",J211,0)</f>
        <v>0</v>
      </c>
      <c r="BJ211" s="16" t="s">
        <v>81</v>
      </c>
      <c r="BK211" s="157">
        <f>ROUND(I211*H211,2)</f>
        <v>0</v>
      </c>
      <c r="BL211" s="16" t="s">
        <v>98</v>
      </c>
      <c r="BM211" s="156" t="s">
        <v>401</v>
      </c>
    </row>
    <row r="212" spans="2:47" s="1" customFormat="1" ht="58.5">
      <c r="B212" s="31"/>
      <c r="D212" s="158" t="s">
        <v>145</v>
      </c>
      <c r="F212" s="159" t="s">
        <v>392</v>
      </c>
      <c r="I212" s="92"/>
      <c r="L212" s="31"/>
      <c r="M212" s="160"/>
      <c r="T212" s="52"/>
      <c r="AT212" s="16" t="s">
        <v>145</v>
      </c>
      <c r="AU212" s="16" t="s">
        <v>83</v>
      </c>
    </row>
    <row r="213" spans="2:51" s="12" customFormat="1" ht="12">
      <c r="B213" s="161"/>
      <c r="D213" s="158" t="s">
        <v>147</v>
      </c>
      <c r="E213" s="162" t="s">
        <v>3</v>
      </c>
      <c r="F213" s="163" t="s">
        <v>317</v>
      </c>
      <c r="H213" s="164">
        <v>1</v>
      </c>
      <c r="I213" s="165"/>
      <c r="L213" s="161"/>
      <c r="M213" s="166"/>
      <c r="T213" s="167"/>
      <c r="AT213" s="162" t="s">
        <v>147</v>
      </c>
      <c r="AU213" s="162" t="s">
        <v>83</v>
      </c>
      <c r="AV213" s="12" t="s">
        <v>83</v>
      </c>
      <c r="AW213" s="12" t="s">
        <v>36</v>
      </c>
      <c r="AX213" s="12" t="s">
        <v>81</v>
      </c>
      <c r="AY213" s="162" t="s">
        <v>137</v>
      </c>
    </row>
    <row r="214" spans="2:65" s="1" customFormat="1" ht="16.5" customHeight="1">
      <c r="B214" s="144"/>
      <c r="C214" s="176">
        <v>43</v>
      </c>
      <c r="D214" s="176" t="s">
        <v>230</v>
      </c>
      <c r="E214" s="177" t="s">
        <v>404</v>
      </c>
      <c r="F214" s="178" t="s">
        <v>405</v>
      </c>
      <c r="G214" s="179" t="s">
        <v>263</v>
      </c>
      <c r="H214" s="180">
        <v>1</v>
      </c>
      <c r="I214" s="181"/>
      <c r="J214" s="182">
        <f>ROUND(I214*H214,2)</f>
        <v>0</v>
      </c>
      <c r="K214" s="178" t="s">
        <v>143</v>
      </c>
      <c r="L214" s="183"/>
      <c r="M214" s="184" t="s">
        <v>3</v>
      </c>
      <c r="N214" s="185" t="s">
        <v>45</v>
      </c>
      <c r="P214" s="154">
        <f>O214*H214</f>
        <v>0</v>
      </c>
      <c r="Q214" s="154">
        <v>0.0295</v>
      </c>
      <c r="R214" s="154">
        <f>Q214*H214</f>
        <v>0.0295</v>
      </c>
      <c r="S214" s="154">
        <v>0</v>
      </c>
      <c r="T214" s="155">
        <f>S214*H214</f>
        <v>0</v>
      </c>
      <c r="AR214" s="156" t="s">
        <v>177</v>
      </c>
      <c r="AT214" s="156" t="s">
        <v>230</v>
      </c>
      <c r="AU214" s="156" t="s">
        <v>83</v>
      </c>
      <c r="AY214" s="16" t="s">
        <v>137</v>
      </c>
      <c r="BE214" s="157">
        <f>IF(N214="základní",J214,0)</f>
        <v>0</v>
      </c>
      <c r="BF214" s="157">
        <f>IF(N214="snížená",J214,0)</f>
        <v>0</v>
      </c>
      <c r="BG214" s="157">
        <f>IF(N214="zákl. přenesená",J214,0)</f>
        <v>0</v>
      </c>
      <c r="BH214" s="157">
        <f>IF(N214="sníž. přenesená",J214,0)</f>
        <v>0</v>
      </c>
      <c r="BI214" s="157">
        <f>IF(N214="nulová",J214,0)</f>
        <v>0</v>
      </c>
      <c r="BJ214" s="16" t="s">
        <v>81</v>
      </c>
      <c r="BK214" s="157">
        <f>ROUND(I214*H214,2)</f>
        <v>0</v>
      </c>
      <c r="BL214" s="16" t="s">
        <v>98</v>
      </c>
      <c r="BM214" s="156" t="s">
        <v>406</v>
      </c>
    </row>
    <row r="215" spans="2:65" s="1" customFormat="1" ht="16.5" customHeight="1">
      <c r="B215" s="144"/>
      <c r="C215" s="145">
        <v>44</v>
      </c>
      <c r="D215" s="145" t="s">
        <v>139</v>
      </c>
      <c r="E215" s="146" t="s">
        <v>408</v>
      </c>
      <c r="F215" s="147" t="s">
        <v>409</v>
      </c>
      <c r="G215" s="148" t="s">
        <v>173</v>
      </c>
      <c r="H215" s="149">
        <v>62</v>
      </c>
      <c r="I215" s="150"/>
      <c r="J215" s="151">
        <f>ROUND(I215*H215,2)</f>
        <v>0</v>
      </c>
      <c r="K215" s="147" t="s">
        <v>143</v>
      </c>
      <c r="L215" s="31"/>
      <c r="M215" s="152" t="s">
        <v>3</v>
      </c>
      <c r="N215" s="153" t="s">
        <v>45</v>
      </c>
      <c r="P215" s="154">
        <f>O215*H215</f>
        <v>0</v>
      </c>
      <c r="Q215" s="154">
        <v>0.00019</v>
      </c>
      <c r="R215" s="154">
        <f>Q215*H215</f>
        <v>0.01178</v>
      </c>
      <c r="S215" s="154">
        <v>0</v>
      </c>
      <c r="T215" s="155">
        <f>S215*H215</f>
        <v>0</v>
      </c>
      <c r="AR215" s="156" t="s">
        <v>98</v>
      </c>
      <c r="AT215" s="156" t="s">
        <v>139</v>
      </c>
      <c r="AU215" s="156" t="s">
        <v>83</v>
      </c>
      <c r="AY215" s="16" t="s">
        <v>137</v>
      </c>
      <c r="BE215" s="157">
        <f>IF(N215="základní",J215,0)</f>
        <v>0</v>
      </c>
      <c r="BF215" s="157">
        <f>IF(N215="snížená",J215,0)</f>
        <v>0</v>
      </c>
      <c r="BG215" s="157">
        <f>IF(N215="zákl. přenesená",J215,0)</f>
        <v>0</v>
      </c>
      <c r="BH215" s="157">
        <f>IF(N215="sníž. přenesená",J215,0)</f>
        <v>0</v>
      </c>
      <c r="BI215" s="157">
        <f>IF(N215="nulová",J215,0)</f>
        <v>0</v>
      </c>
      <c r="BJ215" s="16" t="s">
        <v>81</v>
      </c>
      <c r="BK215" s="157">
        <f>ROUND(I215*H215,2)</f>
        <v>0</v>
      </c>
      <c r="BL215" s="16" t="s">
        <v>98</v>
      </c>
      <c r="BM215" s="156" t="s">
        <v>410</v>
      </c>
    </row>
    <row r="216" spans="2:51" s="12" customFormat="1" ht="12">
      <c r="B216" s="161"/>
      <c r="D216" s="158" t="s">
        <v>147</v>
      </c>
      <c r="E216" s="162" t="s">
        <v>3</v>
      </c>
      <c r="F216" s="163" t="s">
        <v>638</v>
      </c>
      <c r="H216" s="164">
        <v>62</v>
      </c>
      <c r="I216" s="165"/>
      <c r="L216" s="161"/>
      <c r="M216" s="166"/>
      <c r="T216" s="167"/>
      <c r="AT216" s="162" t="s">
        <v>147</v>
      </c>
      <c r="AU216" s="162" t="s">
        <v>83</v>
      </c>
      <c r="AV216" s="12" t="s">
        <v>83</v>
      </c>
      <c r="AW216" s="12" t="s">
        <v>36</v>
      </c>
      <c r="AX216" s="12" t="s">
        <v>81</v>
      </c>
      <c r="AY216" s="162" t="s">
        <v>137</v>
      </c>
    </row>
    <row r="217" spans="2:65" s="1" customFormat="1" ht="16.5" customHeight="1">
      <c r="B217" s="144"/>
      <c r="C217" s="145">
        <v>45</v>
      </c>
      <c r="D217" s="145" t="s">
        <v>139</v>
      </c>
      <c r="E217" s="146" t="s">
        <v>412</v>
      </c>
      <c r="F217" s="147" t="s">
        <v>413</v>
      </c>
      <c r="G217" s="148" t="s">
        <v>173</v>
      </c>
      <c r="H217" s="149">
        <v>12</v>
      </c>
      <c r="I217" s="150"/>
      <c r="J217" s="151">
        <f>ROUND(I217*H217,2)</f>
        <v>0</v>
      </c>
      <c r="K217" s="147" t="s">
        <v>143</v>
      </c>
      <c r="L217" s="31"/>
      <c r="M217" s="152" t="s">
        <v>3</v>
      </c>
      <c r="N217" s="153" t="s">
        <v>45</v>
      </c>
      <c r="P217" s="154">
        <f>O217*H217</f>
        <v>0</v>
      </c>
      <c r="Q217" s="154">
        <v>9E-05</v>
      </c>
      <c r="R217" s="154">
        <f>Q217*H217</f>
        <v>0.00108</v>
      </c>
      <c r="S217" s="154">
        <v>0</v>
      </c>
      <c r="T217" s="155">
        <f>S217*H217</f>
        <v>0</v>
      </c>
      <c r="AR217" s="156" t="s">
        <v>98</v>
      </c>
      <c r="AT217" s="156" t="s">
        <v>139</v>
      </c>
      <c r="AU217" s="156" t="s">
        <v>83</v>
      </c>
      <c r="AY217" s="16" t="s">
        <v>137</v>
      </c>
      <c r="BE217" s="157">
        <f>IF(N217="základní",J217,0)</f>
        <v>0</v>
      </c>
      <c r="BF217" s="157">
        <f>IF(N217="snížená",J217,0)</f>
        <v>0</v>
      </c>
      <c r="BG217" s="157">
        <f>IF(N217="zákl. přenesená",J217,0)</f>
        <v>0</v>
      </c>
      <c r="BH217" s="157">
        <f>IF(N217="sníž. přenesená",J217,0)</f>
        <v>0</v>
      </c>
      <c r="BI217" s="157">
        <f>IF(N217="nulová",J217,0)</f>
        <v>0</v>
      </c>
      <c r="BJ217" s="16" t="s">
        <v>81</v>
      </c>
      <c r="BK217" s="157">
        <f>ROUND(I217*H217,2)</f>
        <v>0</v>
      </c>
      <c r="BL217" s="16" t="s">
        <v>98</v>
      </c>
      <c r="BM217" s="156" t="s">
        <v>414</v>
      </c>
    </row>
    <row r="218" spans="2:51" s="12" customFormat="1" ht="12">
      <c r="B218" s="161"/>
      <c r="D218" s="158" t="s">
        <v>147</v>
      </c>
      <c r="E218" s="162" t="s">
        <v>3</v>
      </c>
      <c r="F218" s="163" t="s">
        <v>656</v>
      </c>
      <c r="H218" s="164">
        <v>12</v>
      </c>
      <c r="I218" s="165"/>
      <c r="L218" s="161"/>
      <c r="M218" s="166"/>
      <c r="T218" s="167"/>
      <c r="AT218" s="162" t="s">
        <v>147</v>
      </c>
      <c r="AU218" s="162" t="s">
        <v>83</v>
      </c>
      <c r="AV218" s="12" t="s">
        <v>83</v>
      </c>
      <c r="AW218" s="12" t="s">
        <v>36</v>
      </c>
      <c r="AX218" s="12" t="s">
        <v>81</v>
      </c>
      <c r="AY218" s="162" t="s">
        <v>137</v>
      </c>
    </row>
    <row r="219" spans="2:63" s="11" customFormat="1" ht="22.9" customHeight="1">
      <c r="B219" s="132"/>
      <c r="D219" s="133" t="s">
        <v>73</v>
      </c>
      <c r="E219" s="142" t="s">
        <v>416</v>
      </c>
      <c r="F219" s="142" t="s">
        <v>417</v>
      </c>
      <c r="I219" s="135"/>
      <c r="J219" s="143">
        <f>BK219</f>
        <v>0</v>
      </c>
      <c r="L219" s="132"/>
      <c r="M219" s="137"/>
      <c r="P219" s="138">
        <f>SUM(P220:P221)</f>
        <v>0</v>
      </c>
      <c r="R219" s="138">
        <f>SUM(R220:R221)</f>
        <v>0</v>
      </c>
      <c r="T219" s="139">
        <f>SUM(T220:T221)</f>
        <v>0</v>
      </c>
      <c r="AR219" s="133" t="s">
        <v>81</v>
      </c>
      <c r="AT219" s="140" t="s">
        <v>73</v>
      </c>
      <c r="AU219" s="140" t="s">
        <v>81</v>
      </c>
      <c r="AY219" s="133" t="s">
        <v>137</v>
      </c>
      <c r="BK219" s="141">
        <f>SUM(BK220:BK221)</f>
        <v>0</v>
      </c>
    </row>
    <row r="220" spans="2:65" s="1" customFormat="1" ht="48" customHeight="1">
      <c r="B220" s="144"/>
      <c r="C220" s="145">
        <v>46</v>
      </c>
      <c r="D220" s="145" t="s">
        <v>139</v>
      </c>
      <c r="E220" s="146" t="s">
        <v>419</v>
      </c>
      <c r="F220" s="147" t="s">
        <v>420</v>
      </c>
      <c r="G220" s="148" t="s">
        <v>233</v>
      </c>
      <c r="H220" s="149">
        <v>13.137</v>
      </c>
      <c r="I220" s="150"/>
      <c r="J220" s="151">
        <f>ROUND(I220*H220,2)</f>
        <v>0</v>
      </c>
      <c r="K220" s="147" t="s">
        <v>143</v>
      </c>
      <c r="L220" s="31"/>
      <c r="M220" s="152" t="s">
        <v>3</v>
      </c>
      <c r="N220" s="153" t="s">
        <v>45</v>
      </c>
      <c r="P220" s="154">
        <f>O220*H220</f>
        <v>0</v>
      </c>
      <c r="Q220" s="154">
        <v>0</v>
      </c>
      <c r="R220" s="154">
        <f>Q220*H220</f>
        <v>0</v>
      </c>
      <c r="S220" s="154">
        <v>0</v>
      </c>
      <c r="T220" s="155">
        <f>S220*H220</f>
        <v>0</v>
      </c>
      <c r="AR220" s="156" t="s">
        <v>98</v>
      </c>
      <c r="AT220" s="156" t="s">
        <v>139</v>
      </c>
      <c r="AU220" s="156" t="s">
        <v>83</v>
      </c>
      <c r="AY220" s="16" t="s">
        <v>137</v>
      </c>
      <c r="BE220" s="157">
        <f>IF(N220="základní",J220,0)</f>
        <v>0</v>
      </c>
      <c r="BF220" s="157">
        <f>IF(N220="snížená",J220,0)</f>
        <v>0</v>
      </c>
      <c r="BG220" s="157">
        <f>IF(N220="zákl. přenesená",J220,0)</f>
        <v>0</v>
      </c>
      <c r="BH220" s="157">
        <f>IF(N220="sníž. přenesená",J220,0)</f>
        <v>0</v>
      </c>
      <c r="BI220" s="157">
        <f>IF(N220="nulová",J220,0)</f>
        <v>0</v>
      </c>
      <c r="BJ220" s="16" t="s">
        <v>81</v>
      </c>
      <c r="BK220" s="157">
        <f>ROUND(I220*H220,2)</f>
        <v>0</v>
      </c>
      <c r="BL220" s="16" t="s">
        <v>98</v>
      </c>
      <c r="BM220" s="156" t="s">
        <v>421</v>
      </c>
    </row>
    <row r="221" spans="2:47" s="1" customFormat="1" ht="58.5">
      <c r="B221" s="31"/>
      <c r="D221" s="158" t="s">
        <v>145</v>
      </c>
      <c r="F221" s="159" t="s">
        <v>422</v>
      </c>
      <c r="I221" s="92"/>
      <c r="L221" s="31"/>
      <c r="M221" s="186"/>
      <c r="N221" s="187"/>
      <c r="O221" s="187"/>
      <c r="P221" s="187"/>
      <c r="Q221" s="187"/>
      <c r="R221" s="187"/>
      <c r="S221" s="187"/>
      <c r="T221" s="188"/>
      <c r="AT221" s="16" t="s">
        <v>145</v>
      </c>
      <c r="AU221" s="16" t="s">
        <v>83</v>
      </c>
    </row>
    <row r="222" spans="2:12" s="1" customFormat="1" ht="6.95" customHeight="1">
      <c r="B222" s="40"/>
      <c r="C222" s="41"/>
      <c r="D222" s="41"/>
      <c r="E222" s="41"/>
      <c r="F222" s="41"/>
      <c r="G222" s="41"/>
      <c r="H222" s="41"/>
      <c r="I222" s="107"/>
      <c r="J222" s="41"/>
      <c r="K222" s="41"/>
      <c r="L222" s="31"/>
    </row>
  </sheetData>
  <autoFilter ref="C89:K221"/>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30"/>
  <sheetViews>
    <sheetView showGridLines="0" workbookViewId="0" topLeftCell="A9"/>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140625" style="0" hidden="1" customWidth="1"/>
  </cols>
  <sheetData>
    <row r="1" ht="12"/>
    <row r="2" spans="12:46" ht="36.95" customHeight="1">
      <c r="L2" s="298" t="s">
        <v>6</v>
      </c>
      <c r="M2" s="299"/>
      <c r="N2" s="299"/>
      <c r="O2" s="299"/>
      <c r="P2" s="299"/>
      <c r="Q2" s="299"/>
      <c r="R2" s="299"/>
      <c r="S2" s="299"/>
      <c r="T2" s="299"/>
      <c r="U2" s="299"/>
      <c r="V2" s="299"/>
      <c r="AT2" s="16" t="s">
        <v>94</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658</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ROUND(J93,2)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ROUND((SUM(BE93:BE229)),2)</f>
        <v>0</v>
      </c>
      <c r="I35" s="99">
        <v>0.21</v>
      </c>
      <c r="J35" s="82">
        <f>ROUND(((SUM(BE93:BE229))*I35),2)</f>
        <v>0</v>
      </c>
      <c r="L35" s="31"/>
    </row>
    <row r="36" spans="2:12" s="1" customFormat="1" ht="14.45" customHeight="1">
      <c r="B36" s="31"/>
      <c r="E36" s="26" t="s">
        <v>46</v>
      </c>
      <c r="F36" s="82">
        <f>ROUND((SUM(BF93:BF229)),2)</f>
        <v>0</v>
      </c>
      <c r="I36" s="99">
        <v>0.15</v>
      </c>
      <c r="J36" s="82">
        <f>ROUND(((SUM(BF93:BF229))*I36),2)</f>
        <v>0</v>
      </c>
      <c r="L36" s="31"/>
    </row>
    <row r="37" spans="2:12" s="1" customFormat="1" ht="14.45" customHeight="1" hidden="1">
      <c r="B37" s="31"/>
      <c r="E37" s="26" t="s">
        <v>47</v>
      </c>
      <c r="F37" s="82">
        <f>ROUND((SUM(BG93:BG229)),2)</f>
        <v>0</v>
      </c>
      <c r="I37" s="99">
        <v>0.21</v>
      </c>
      <c r="J37" s="82">
        <f>0</f>
        <v>0</v>
      </c>
      <c r="L37" s="31"/>
    </row>
    <row r="38" spans="2:12" s="1" customFormat="1" ht="14.45" customHeight="1" hidden="1">
      <c r="B38" s="31"/>
      <c r="E38" s="26" t="s">
        <v>48</v>
      </c>
      <c r="F38" s="82">
        <f>ROUND((SUM(BH93:BH229)),2)</f>
        <v>0</v>
      </c>
      <c r="I38" s="99">
        <v>0.15</v>
      </c>
      <c r="J38" s="82">
        <f>0</f>
        <v>0</v>
      </c>
      <c r="L38" s="31"/>
    </row>
    <row r="39" spans="2:12" s="1" customFormat="1" ht="14.45" customHeight="1" hidden="1">
      <c r="B39" s="31"/>
      <c r="E39" s="26" t="s">
        <v>49</v>
      </c>
      <c r="F39" s="82">
        <f>ROUND((SUM(BI93:BI229)),2)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1 -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J93</f>
        <v>0</v>
      </c>
      <c r="L63" s="31"/>
      <c r="AU63" s="16" t="s">
        <v>116</v>
      </c>
    </row>
    <row r="64" spans="2:12" s="8" customFormat="1" ht="24.95" customHeight="1">
      <c r="B64" s="113"/>
      <c r="D64" s="114" t="s">
        <v>117</v>
      </c>
      <c r="E64" s="115"/>
      <c r="F64" s="115"/>
      <c r="G64" s="115"/>
      <c r="H64" s="115"/>
      <c r="I64" s="116"/>
      <c r="J64" s="117">
        <f>J94</f>
        <v>0</v>
      </c>
      <c r="L64" s="113"/>
    </row>
    <row r="65" spans="2:12" s="9" customFormat="1" ht="19.9" customHeight="1">
      <c r="B65" s="118"/>
      <c r="D65" s="119" t="s">
        <v>118</v>
      </c>
      <c r="E65" s="120"/>
      <c r="F65" s="120"/>
      <c r="G65" s="120"/>
      <c r="H65" s="120"/>
      <c r="I65" s="121"/>
      <c r="J65" s="122">
        <f>J95</f>
        <v>0</v>
      </c>
      <c r="L65" s="118"/>
    </row>
    <row r="66" spans="2:12" s="9" customFormat="1" ht="19.9" customHeight="1">
      <c r="B66" s="118"/>
      <c r="D66" s="119" t="s">
        <v>119</v>
      </c>
      <c r="E66" s="120"/>
      <c r="F66" s="120"/>
      <c r="G66" s="120"/>
      <c r="H66" s="120"/>
      <c r="I66" s="121"/>
      <c r="J66" s="122">
        <f>J166</f>
        <v>0</v>
      </c>
      <c r="L66" s="118"/>
    </row>
    <row r="67" spans="2:12" s="9" customFormat="1" ht="19.9" customHeight="1">
      <c r="B67" s="118"/>
      <c r="D67" s="119" t="s">
        <v>424</v>
      </c>
      <c r="E67" s="120"/>
      <c r="F67" s="120"/>
      <c r="G67" s="120"/>
      <c r="H67" s="120"/>
      <c r="I67" s="121"/>
      <c r="J67" s="122">
        <f>J170</f>
        <v>0</v>
      </c>
      <c r="L67" s="118"/>
    </row>
    <row r="68" spans="2:12" s="9" customFormat="1" ht="19.9" customHeight="1">
      <c r="B68" s="118"/>
      <c r="D68" s="119" t="s">
        <v>120</v>
      </c>
      <c r="E68" s="120"/>
      <c r="F68" s="120"/>
      <c r="G68" s="120"/>
      <c r="H68" s="120"/>
      <c r="I68" s="121"/>
      <c r="J68" s="122">
        <f>J189</f>
        <v>0</v>
      </c>
      <c r="L68" s="118"/>
    </row>
    <row r="69" spans="2:12" s="9" customFormat="1" ht="19.9" customHeight="1">
      <c r="B69" s="118"/>
      <c r="D69" s="119" t="s">
        <v>492</v>
      </c>
      <c r="E69" s="120"/>
      <c r="F69" s="120"/>
      <c r="G69" s="120"/>
      <c r="H69" s="120"/>
      <c r="I69" s="121"/>
      <c r="J69" s="122">
        <f>J208</f>
        <v>0</v>
      </c>
      <c r="L69" s="118"/>
    </row>
    <row r="70" spans="2:12" s="9" customFormat="1" ht="19.9" customHeight="1">
      <c r="B70" s="118"/>
      <c r="D70" s="119" t="s">
        <v>493</v>
      </c>
      <c r="E70" s="120"/>
      <c r="F70" s="120"/>
      <c r="G70" s="120"/>
      <c r="H70" s="120"/>
      <c r="I70" s="121"/>
      <c r="J70" s="122">
        <f>J215</f>
        <v>0</v>
      </c>
      <c r="L70" s="118"/>
    </row>
    <row r="71" spans="2:12" s="9" customFormat="1" ht="19.9" customHeight="1">
      <c r="B71" s="118"/>
      <c r="D71" s="119" t="s">
        <v>121</v>
      </c>
      <c r="E71" s="120"/>
      <c r="F71" s="120"/>
      <c r="G71" s="120"/>
      <c r="H71" s="120"/>
      <c r="I71" s="121"/>
      <c r="J71" s="122">
        <f>J227</f>
        <v>0</v>
      </c>
      <c r="L71" s="118"/>
    </row>
    <row r="72" spans="2:12" s="1" customFormat="1" ht="21.75" customHeight="1">
      <c r="B72" s="31"/>
      <c r="I72" s="92"/>
      <c r="L72" s="31"/>
    </row>
    <row r="73" spans="2:12" s="1" customFormat="1" ht="6.95" customHeight="1">
      <c r="B73" s="40"/>
      <c r="C73" s="41"/>
      <c r="D73" s="41"/>
      <c r="E73" s="41"/>
      <c r="F73" s="41"/>
      <c r="G73" s="41"/>
      <c r="H73" s="41"/>
      <c r="I73" s="107"/>
      <c r="J73" s="41"/>
      <c r="K73" s="41"/>
      <c r="L73" s="31"/>
    </row>
    <row r="77" spans="2:12" s="1" customFormat="1" ht="6.95" customHeight="1">
      <c r="B77" s="42"/>
      <c r="C77" s="43"/>
      <c r="D77" s="43"/>
      <c r="E77" s="43"/>
      <c r="F77" s="43"/>
      <c r="G77" s="43"/>
      <c r="H77" s="43"/>
      <c r="I77" s="108"/>
      <c r="J77" s="43"/>
      <c r="K77" s="43"/>
      <c r="L77" s="31"/>
    </row>
    <row r="78" spans="2:12" s="1" customFormat="1" ht="24.95" customHeight="1">
      <c r="B78" s="31"/>
      <c r="C78" s="20" t="s">
        <v>122</v>
      </c>
      <c r="I78" s="92"/>
      <c r="L78" s="31"/>
    </row>
    <row r="79" spans="2:12" s="1" customFormat="1" ht="6.95" customHeight="1">
      <c r="B79" s="31"/>
      <c r="I79" s="92"/>
      <c r="L79" s="31"/>
    </row>
    <row r="80" spans="2:12" s="1" customFormat="1" ht="12" customHeight="1">
      <c r="B80" s="31"/>
      <c r="C80" s="26" t="s">
        <v>17</v>
      </c>
      <c r="I80" s="92"/>
      <c r="L80" s="31"/>
    </row>
    <row r="81" spans="2:12" s="1" customFormat="1" ht="16.5" customHeight="1">
      <c r="B81" s="31"/>
      <c r="E81" s="312" t="str">
        <f>E7</f>
        <v>Rekonstrukce vodovodu - III.ETAPA</v>
      </c>
      <c r="F81" s="313"/>
      <c r="G81" s="313"/>
      <c r="H81" s="313"/>
      <c r="I81" s="92"/>
      <c r="L81" s="31"/>
    </row>
    <row r="82" spans="2:12" ht="12" customHeight="1">
      <c r="B82" s="19"/>
      <c r="C82" s="26" t="s">
        <v>109</v>
      </c>
      <c r="L82" s="19"/>
    </row>
    <row r="83" spans="2:12" s="1" customFormat="1" ht="16.5" customHeight="1">
      <c r="B83" s="31"/>
      <c r="E83" s="312" t="s">
        <v>110</v>
      </c>
      <c r="F83" s="311"/>
      <c r="G83" s="311"/>
      <c r="H83" s="311"/>
      <c r="I83" s="92"/>
      <c r="L83" s="31"/>
    </row>
    <row r="84" spans="2:12" s="1" customFormat="1" ht="12" customHeight="1">
      <c r="B84" s="31"/>
      <c r="C84" s="26" t="s">
        <v>111</v>
      </c>
      <c r="I84" s="92"/>
      <c r="L84" s="31"/>
    </row>
    <row r="85" spans="2:12" s="1" customFormat="1" ht="16.5" customHeight="1">
      <c r="B85" s="31"/>
      <c r="E85" s="295" t="str">
        <f>E11</f>
        <v>1 - větev</v>
      </c>
      <c r="F85" s="311"/>
      <c r="G85" s="311"/>
      <c r="H85" s="311"/>
      <c r="I85" s="92"/>
      <c r="L85" s="31"/>
    </row>
    <row r="86" spans="2:12" s="1" customFormat="1" ht="6.95" customHeight="1">
      <c r="B86" s="31"/>
      <c r="I86" s="92"/>
      <c r="L86" s="31"/>
    </row>
    <row r="87" spans="2:12" s="1" customFormat="1" ht="12" customHeight="1">
      <c r="B87" s="31"/>
      <c r="C87" s="26" t="s">
        <v>22</v>
      </c>
      <c r="F87" s="24" t="str">
        <f>F14</f>
        <v>k.ú.Český Rudolec</v>
      </c>
      <c r="I87" s="93" t="s">
        <v>24</v>
      </c>
      <c r="J87" s="48" t="str">
        <f>IF(J14="","",J14)</f>
        <v>10. 9. 2019</v>
      </c>
      <c r="L87" s="31"/>
    </row>
    <row r="88" spans="2:12" s="1" customFormat="1" ht="6.95" customHeight="1">
      <c r="B88" s="31"/>
      <c r="I88" s="92"/>
      <c r="L88" s="31"/>
    </row>
    <row r="89" spans="2:12" s="1" customFormat="1" ht="43.15" customHeight="1">
      <c r="B89" s="31"/>
      <c r="C89" s="26" t="s">
        <v>26</v>
      </c>
      <c r="F89" s="24" t="str">
        <f>E17</f>
        <v xml:space="preserve"> </v>
      </c>
      <c r="I89" s="93" t="s">
        <v>32</v>
      </c>
      <c r="J89" s="29" t="str">
        <f>E23</f>
        <v>ALCEDO - Ing. Martin Růžička CSc., Jindř.Hradec</v>
      </c>
      <c r="L89" s="31"/>
    </row>
    <row r="90" spans="2:12" s="1" customFormat="1" ht="15.2" customHeight="1">
      <c r="B90" s="31"/>
      <c r="C90" s="26" t="s">
        <v>30</v>
      </c>
      <c r="F90" s="24" t="str">
        <f>IF(E20="","",E20)</f>
        <v>Vyplň údaj</v>
      </c>
      <c r="I90" s="93" t="s">
        <v>37</v>
      </c>
      <c r="J90" s="29" t="str">
        <f>E26</f>
        <v xml:space="preserve"> </v>
      </c>
      <c r="L90" s="31"/>
    </row>
    <row r="91" spans="2:12" s="1" customFormat="1" ht="10.35" customHeight="1">
      <c r="B91" s="31"/>
      <c r="I91" s="92"/>
      <c r="L91" s="31"/>
    </row>
    <row r="92" spans="2:20" s="10" customFormat="1" ht="29.25" customHeight="1">
      <c r="B92" s="123"/>
      <c r="C92" s="124" t="s">
        <v>123</v>
      </c>
      <c r="D92" s="125" t="s">
        <v>59</v>
      </c>
      <c r="E92" s="125" t="s">
        <v>55</v>
      </c>
      <c r="F92" s="125" t="s">
        <v>56</v>
      </c>
      <c r="G92" s="125" t="s">
        <v>124</v>
      </c>
      <c r="H92" s="125" t="s">
        <v>125</v>
      </c>
      <c r="I92" s="126" t="s">
        <v>126</v>
      </c>
      <c r="J92" s="125" t="s">
        <v>115</v>
      </c>
      <c r="K92" s="127" t="s">
        <v>127</v>
      </c>
      <c r="L92" s="123"/>
      <c r="M92" s="55" t="s">
        <v>3</v>
      </c>
      <c r="N92" s="56" t="s">
        <v>44</v>
      </c>
      <c r="O92" s="56" t="s">
        <v>128</v>
      </c>
      <c r="P92" s="56" t="s">
        <v>129</v>
      </c>
      <c r="Q92" s="56" t="s">
        <v>130</v>
      </c>
      <c r="R92" s="56" t="s">
        <v>131</v>
      </c>
      <c r="S92" s="56" t="s">
        <v>132</v>
      </c>
      <c r="T92" s="57" t="s">
        <v>133</v>
      </c>
    </row>
    <row r="93" spans="2:63" s="1" customFormat="1" ht="22.9" customHeight="1">
      <c r="B93" s="31"/>
      <c r="C93" s="60" t="s">
        <v>134</v>
      </c>
      <c r="I93" s="92"/>
      <c r="J93" s="128">
        <f>BK93</f>
        <v>0</v>
      </c>
      <c r="L93" s="31"/>
      <c r="M93" s="58"/>
      <c r="N93" s="49"/>
      <c r="O93" s="49"/>
      <c r="P93" s="129">
        <f>P94</f>
        <v>0</v>
      </c>
      <c r="Q93" s="49"/>
      <c r="R93" s="129">
        <f>R94</f>
        <v>71.37166684</v>
      </c>
      <c r="S93" s="49"/>
      <c r="T93" s="130">
        <f>T94</f>
        <v>41.2</v>
      </c>
      <c r="AT93" s="16" t="s">
        <v>73</v>
      </c>
      <c r="AU93" s="16" t="s">
        <v>116</v>
      </c>
      <c r="BK93" s="131">
        <f>BK94</f>
        <v>0</v>
      </c>
    </row>
    <row r="94" spans="2:63" s="11" customFormat="1" ht="25.9" customHeight="1">
      <c r="B94" s="132"/>
      <c r="D94" s="133" t="s">
        <v>73</v>
      </c>
      <c r="E94" s="134" t="s">
        <v>135</v>
      </c>
      <c r="F94" s="134" t="s">
        <v>136</v>
      </c>
      <c r="I94" s="135"/>
      <c r="J94" s="136">
        <f>BK94</f>
        <v>0</v>
      </c>
      <c r="L94" s="132"/>
      <c r="M94" s="137"/>
      <c r="P94" s="138">
        <f>P95+P166+P170+P189+P208+P215+P227</f>
        <v>0</v>
      </c>
      <c r="R94" s="138">
        <f>R95+R166+R170+R189+R208+R215+R227</f>
        <v>71.37166684</v>
      </c>
      <c r="T94" s="139">
        <f>T95+T166+T170+T189+T208+T215+T227</f>
        <v>41.2</v>
      </c>
      <c r="AR94" s="133" t="s">
        <v>81</v>
      </c>
      <c r="AT94" s="140" t="s">
        <v>73</v>
      </c>
      <c r="AU94" s="140" t="s">
        <v>74</v>
      </c>
      <c r="AY94" s="133" t="s">
        <v>137</v>
      </c>
      <c r="BK94" s="141">
        <f>BK95+BK166+BK170+BK189+BK208+BK215+BK227</f>
        <v>0</v>
      </c>
    </row>
    <row r="95" spans="2:63" s="11" customFormat="1" ht="22.9" customHeight="1">
      <c r="B95" s="132"/>
      <c r="D95" s="133" t="s">
        <v>73</v>
      </c>
      <c r="E95" s="142" t="s">
        <v>81</v>
      </c>
      <c r="F95" s="142" t="s">
        <v>138</v>
      </c>
      <c r="I95" s="135"/>
      <c r="J95" s="143">
        <f>BK95</f>
        <v>0</v>
      </c>
      <c r="L95" s="132"/>
      <c r="M95" s="137"/>
      <c r="P95" s="138">
        <f>SUM(P96:P165)</f>
        <v>0</v>
      </c>
      <c r="R95" s="138">
        <f>SUM(R96:R165)</f>
        <v>20.393</v>
      </c>
      <c r="T95" s="139">
        <f>SUM(T96:T165)</f>
        <v>41.2</v>
      </c>
      <c r="AR95" s="133" t="s">
        <v>81</v>
      </c>
      <c r="AT95" s="140" t="s">
        <v>73</v>
      </c>
      <c r="AU95" s="140" t="s">
        <v>81</v>
      </c>
      <c r="AY95" s="133" t="s">
        <v>137</v>
      </c>
      <c r="BK95" s="141">
        <f>SUM(BK96:BK165)</f>
        <v>0</v>
      </c>
    </row>
    <row r="96" spans="2:65" s="1" customFormat="1" ht="72" customHeight="1">
      <c r="B96" s="144"/>
      <c r="C96" s="145" t="s">
        <v>81</v>
      </c>
      <c r="D96" s="145" t="s">
        <v>139</v>
      </c>
      <c r="E96" s="146" t="s">
        <v>499</v>
      </c>
      <c r="F96" s="147" t="s">
        <v>500</v>
      </c>
      <c r="G96" s="148" t="s">
        <v>180</v>
      </c>
      <c r="H96" s="149">
        <v>40</v>
      </c>
      <c r="I96" s="150"/>
      <c r="J96" s="151">
        <f>ROUND(I96*H96,2)</f>
        <v>0</v>
      </c>
      <c r="K96" s="147" t="s">
        <v>143</v>
      </c>
      <c r="L96" s="31"/>
      <c r="M96" s="152" t="s">
        <v>3</v>
      </c>
      <c r="N96" s="153" t="s">
        <v>45</v>
      </c>
      <c r="P96" s="154">
        <f>O96*H96</f>
        <v>0</v>
      </c>
      <c r="Q96" s="154">
        <v>0</v>
      </c>
      <c r="R96" s="154">
        <f>Q96*H96</f>
        <v>0</v>
      </c>
      <c r="S96" s="154">
        <v>0.58</v>
      </c>
      <c r="T96" s="155">
        <f>S96*H96</f>
        <v>23.2</v>
      </c>
      <c r="AR96" s="156" t="s">
        <v>98</v>
      </c>
      <c r="AT96" s="156" t="s">
        <v>139</v>
      </c>
      <c r="AU96" s="156" t="s">
        <v>83</v>
      </c>
      <c r="AY96" s="16" t="s">
        <v>137</v>
      </c>
      <c r="BE96" s="157">
        <f>IF(N96="základní",J96,0)</f>
        <v>0</v>
      </c>
      <c r="BF96" s="157">
        <f>IF(N96="snížená",J96,0)</f>
        <v>0</v>
      </c>
      <c r="BG96" s="157">
        <f>IF(N96="zákl. přenesená",J96,0)</f>
        <v>0</v>
      </c>
      <c r="BH96" s="157">
        <f>IF(N96="sníž. přenesená",J96,0)</f>
        <v>0</v>
      </c>
      <c r="BI96" s="157">
        <f>IF(N96="nulová",J96,0)</f>
        <v>0</v>
      </c>
      <c r="BJ96" s="16" t="s">
        <v>81</v>
      </c>
      <c r="BK96" s="157">
        <f>ROUND(I96*H96,2)</f>
        <v>0</v>
      </c>
      <c r="BL96" s="16" t="s">
        <v>98</v>
      </c>
      <c r="BM96" s="156" t="s">
        <v>501</v>
      </c>
    </row>
    <row r="97" spans="2:47" s="1" customFormat="1" ht="282.75">
      <c r="B97" s="31"/>
      <c r="D97" s="158" t="s">
        <v>145</v>
      </c>
      <c r="F97" s="159" t="s">
        <v>502</v>
      </c>
      <c r="I97" s="92"/>
      <c r="L97" s="31"/>
      <c r="M97" s="160"/>
      <c r="T97" s="52"/>
      <c r="AT97" s="16" t="s">
        <v>145</v>
      </c>
      <c r="AU97" s="16" t="s">
        <v>83</v>
      </c>
    </row>
    <row r="98" spans="2:51" s="12" customFormat="1" ht="12">
      <c r="B98" s="161"/>
      <c r="D98" s="158" t="s">
        <v>147</v>
      </c>
      <c r="E98" s="162" t="s">
        <v>3</v>
      </c>
      <c r="F98" s="163" t="s">
        <v>659</v>
      </c>
      <c r="H98" s="164">
        <v>40</v>
      </c>
      <c r="I98" s="165"/>
      <c r="L98" s="161"/>
      <c r="M98" s="166"/>
      <c r="T98" s="167"/>
      <c r="AT98" s="162" t="s">
        <v>147</v>
      </c>
      <c r="AU98" s="162" t="s">
        <v>83</v>
      </c>
      <c r="AV98" s="12" t="s">
        <v>83</v>
      </c>
      <c r="AW98" s="12" t="s">
        <v>36</v>
      </c>
      <c r="AX98" s="12" t="s">
        <v>81</v>
      </c>
      <c r="AY98" s="162" t="s">
        <v>137</v>
      </c>
    </row>
    <row r="99" spans="2:65" s="1" customFormat="1" ht="60" customHeight="1">
      <c r="B99" s="144"/>
      <c r="C99" s="145" t="s">
        <v>83</v>
      </c>
      <c r="D99" s="145" t="s">
        <v>139</v>
      </c>
      <c r="E99" s="146" t="s">
        <v>504</v>
      </c>
      <c r="F99" s="147" t="s">
        <v>505</v>
      </c>
      <c r="G99" s="148" t="s">
        <v>180</v>
      </c>
      <c r="H99" s="149">
        <v>40</v>
      </c>
      <c r="I99" s="150"/>
      <c r="J99" s="151">
        <f>ROUND(I99*H99,2)</f>
        <v>0</v>
      </c>
      <c r="K99" s="147" t="s">
        <v>143</v>
      </c>
      <c r="L99" s="31"/>
      <c r="M99" s="152" t="s">
        <v>3</v>
      </c>
      <c r="N99" s="153" t="s">
        <v>45</v>
      </c>
      <c r="P99" s="154">
        <f>O99*H99</f>
        <v>0</v>
      </c>
      <c r="Q99" s="154">
        <v>0</v>
      </c>
      <c r="R99" s="154">
        <f>Q99*H99</f>
        <v>0</v>
      </c>
      <c r="S99" s="154">
        <v>0.45</v>
      </c>
      <c r="T99" s="155">
        <f>S99*H99</f>
        <v>18</v>
      </c>
      <c r="AR99" s="156" t="s">
        <v>98</v>
      </c>
      <c r="AT99" s="156" t="s">
        <v>139</v>
      </c>
      <c r="AU99" s="156" t="s">
        <v>83</v>
      </c>
      <c r="AY99" s="16" t="s">
        <v>137</v>
      </c>
      <c r="BE99" s="157">
        <f>IF(N99="základní",J99,0)</f>
        <v>0</v>
      </c>
      <c r="BF99" s="157">
        <f>IF(N99="snížená",J99,0)</f>
        <v>0</v>
      </c>
      <c r="BG99" s="157">
        <f>IF(N99="zákl. přenesená",J99,0)</f>
        <v>0</v>
      </c>
      <c r="BH99" s="157">
        <f>IF(N99="sníž. přenesená",J99,0)</f>
        <v>0</v>
      </c>
      <c r="BI99" s="157">
        <f>IF(N99="nulová",J99,0)</f>
        <v>0</v>
      </c>
      <c r="BJ99" s="16" t="s">
        <v>81</v>
      </c>
      <c r="BK99" s="157">
        <f>ROUND(I99*H99,2)</f>
        <v>0</v>
      </c>
      <c r="BL99" s="16" t="s">
        <v>98</v>
      </c>
      <c r="BM99" s="156" t="s">
        <v>506</v>
      </c>
    </row>
    <row r="100" spans="2:47" s="1" customFormat="1" ht="282.75">
      <c r="B100" s="31"/>
      <c r="D100" s="158" t="s">
        <v>145</v>
      </c>
      <c r="F100" s="159" t="s">
        <v>502</v>
      </c>
      <c r="I100" s="92"/>
      <c r="L100" s="31"/>
      <c r="M100" s="160"/>
      <c r="T100" s="52"/>
      <c r="AT100" s="16" t="s">
        <v>145</v>
      </c>
      <c r="AU100" s="16" t="s">
        <v>83</v>
      </c>
    </row>
    <row r="101" spans="2:51" s="12" customFormat="1" ht="12">
      <c r="B101" s="161"/>
      <c r="D101" s="158" t="s">
        <v>147</v>
      </c>
      <c r="E101" s="162" t="s">
        <v>3</v>
      </c>
      <c r="F101" s="163" t="s">
        <v>659</v>
      </c>
      <c r="H101" s="164">
        <v>40</v>
      </c>
      <c r="I101" s="165"/>
      <c r="L101" s="161"/>
      <c r="M101" s="166"/>
      <c r="T101" s="167"/>
      <c r="AT101" s="162" t="s">
        <v>147</v>
      </c>
      <c r="AU101" s="162" t="s">
        <v>83</v>
      </c>
      <c r="AV101" s="12" t="s">
        <v>83</v>
      </c>
      <c r="AW101" s="12" t="s">
        <v>36</v>
      </c>
      <c r="AX101" s="12" t="s">
        <v>81</v>
      </c>
      <c r="AY101" s="162" t="s">
        <v>137</v>
      </c>
    </row>
    <row r="102" spans="2:65" s="1" customFormat="1" ht="36" customHeight="1">
      <c r="B102" s="144"/>
      <c r="C102" s="145" t="s">
        <v>96</v>
      </c>
      <c r="D102" s="145" t="s">
        <v>139</v>
      </c>
      <c r="E102" s="146" t="s">
        <v>149</v>
      </c>
      <c r="F102" s="147" t="s">
        <v>150</v>
      </c>
      <c r="G102" s="148" t="s">
        <v>142</v>
      </c>
      <c r="H102" s="149">
        <v>50</v>
      </c>
      <c r="I102" s="150"/>
      <c r="J102" s="151">
        <f>ROUND(I102*H102,2)</f>
        <v>0</v>
      </c>
      <c r="K102" s="147" t="s">
        <v>143</v>
      </c>
      <c r="L102" s="31"/>
      <c r="M102" s="152" t="s">
        <v>3</v>
      </c>
      <c r="N102" s="153" t="s">
        <v>45</v>
      </c>
      <c r="P102" s="154">
        <f>O102*H102</f>
        <v>0</v>
      </c>
      <c r="Q102" s="154">
        <v>0</v>
      </c>
      <c r="R102" s="154">
        <f>Q102*H102</f>
        <v>0</v>
      </c>
      <c r="S102" s="154">
        <v>0</v>
      </c>
      <c r="T102" s="155">
        <f>S102*H102</f>
        <v>0</v>
      </c>
      <c r="AR102" s="156" t="s">
        <v>98</v>
      </c>
      <c r="AT102" s="156" t="s">
        <v>139</v>
      </c>
      <c r="AU102" s="156" t="s">
        <v>83</v>
      </c>
      <c r="AY102" s="16" t="s">
        <v>137</v>
      </c>
      <c r="BE102" s="157">
        <f>IF(N102="základní",J102,0)</f>
        <v>0</v>
      </c>
      <c r="BF102" s="157">
        <f>IF(N102="snížená",J102,0)</f>
        <v>0</v>
      </c>
      <c r="BG102" s="157">
        <f>IF(N102="zákl. přenesená",J102,0)</f>
        <v>0</v>
      </c>
      <c r="BH102" s="157">
        <f>IF(N102="sníž. přenesená",J102,0)</f>
        <v>0</v>
      </c>
      <c r="BI102" s="157">
        <f>IF(N102="nulová",J102,0)</f>
        <v>0</v>
      </c>
      <c r="BJ102" s="16" t="s">
        <v>81</v>
      </c>
      <c r="BK102" s="157">
        <f>ROUND(I102*H102,2)</f>
        <v>0</v>
      </c>
      <c r="BL102" s="16" t="s">
        <v>98</v>
      </c>
      <c r="BM102" s="156" t="s">
        <v>151</v>
      </c>
    </row>
    <row r="103" spans="2:47" s="1" customFormat="1" ht="234">
      <c r="B103" s="31"/>
      <c r="D103" s="158" t="s">
        <v>145</v>
      </c>
      <c r="F103" s="159" t="s">
        <v>152</v>
      </c>
      <c r="I103" s="92"/>
      <c r="L103" s="31"/>
      <c r="M103" s="160"/>
      <c r="T103" s="52"/>
      <c r="AT103" s="16" t="s">
        <v>145</v>
      </c>
      <c r="AU103" s="16" t="s">
        <v>83</v>
      </c>
    </row>
    <row r="104" spans="2:51" s="12" customFormat="1" ht="12">
      <c r="B104" s="161"/>
      <c r="D104" s="158" t="s">
        <v>147</v>
      </c>
      <c r="E104" s="162" t="s">
        <v>3</v>
      </c>
      <c r="F104" s="163" t="s">
        <v>660</v>
      </c>
      <c r="H104" s="164">
        <v>100</v>
      </c>
      <c r="I104" s="165"/>
      <c r="L104" s="161"/>
      <c r="M104" s="166"/>
      <c r="T104" s="167"/>
      <c r="AT104" s="162" t="s">
        <v>147</v>
      </c>
      <c r="AU104" s="162" t="s">
        <v>83</v>
      </c>
      <c r="AV104" s="12" t="s">
        <v>83</v>
      </c>
      <c r="AW104" s="12" t="s">
        <v>36</v>
      </c>
      <c r="AX104" s="12" t="s">
        <v>74</v>
      </c>
      <c r="AY104" s="162" t="s">
        <v>137</v>
      </c>
    </row>
    <row r="105" spans="2:51" s="12" customFormat="1" ht="12">
      <c r="B105" s="161"/>
      <c r="D105" s="158" t="s">
        <v>147</v>
      </c>
      <c r="E105" s="162" t="s">
        <v>3</v>
      </c>
      <c r="F105" s="163" t="s">
        <v>661</v>
      </c>
      <c r="H105" s="164">
        <v>50</v>
      </c>
      <c r="I105" s="165"/>
      <c r="L105" s="161"/>
      <c r="M105" s="166"/>
      <c r="T105" s="167"/>
      <c r="AT105" s="162" t="s">
        <v>147</v>
      </c>
      <c r="AU105" s="162" t="s">
        <v>83</v>
      </c>
      <c r="AV105" s="12" t="s">
        <v>83</v>
      </c>
      <c r="AW105" s="12" t="s">
        <v>36</v>
      </c>
      <c r="AX105" s="12" t="s">
        <v>81</v>
      </c>
      <c r="AY105" s="162" t="s">
        <v>137</v>
      </c>
    </row>
    <row r="106" spans="2:65" s="1" customFormat="1" ht="36" customHeight="1">
      <c r="B106" s="144"/>
      <c r="C106" s="145" t="s">
        <v>98</v>
      </c>
      <c r="D106" s="145" t="s">
        <v>139</v>
      </c>
      <c r="E106" s="146" t="s">
        <v>155</v>
      </c>
      <c r="F106" s="147" t="s">
        <v>156</v>
      </c>
      <c r="G106" s="148" t="s">
        <v>142</v>
      </c>
      <c r="H106" s="149">
        <v>50</v>
      </c>
      <c r="I106" s="150"/>
      <c r="J106" s="151">
        <f>ROUND(I106*H106,2)</f>
        <v>0</v>
      </c>
      <c r="K106" s="147" t="s">
        <v>143</v>
      </c>
      <c r="L106" s="31"/>
      <c r="M106" s="152" t="s">
        <v>3</v>
      </c>
      <c r="N106" s="153" t="s">
        <v>45</v>
      </c>
      <c r="P106" s="154">
        <f>O106*H106</f>
        <v>0</v>
      </c>
      <c r="Q106" s="154">
        <v>0</v>
      </c>
      <c r="R106" s="154">
        <f>Q106*H106</f>
        <v>0</v>
      </c>
      <c r="S106" s="154">
        <v>0</v>
      </c>
      <c r="T106" s="155">
        <f>S106*H106</f>
        <v>0</v>
      </c>
      <c r="AR106" s="156" t="s">
        <v>98</v>
      </c>
      <c r="AT106" s="156" t="s">
        <v>139</v>
      </c>
      <c r="AU106" s="156" t="s">
        <v>83</v>
      </c>
      <c r="AY106" s="16" t="s">
        <v>137</v>
      </c>
      <c r="BE106" s="157">
        <f>IF(N106="základní",J106,0)</f>
        <v>0</v>
      </c>
      <c r="BF106" s="157">
        <f>IF(N106="snížená",J106,0)</f>
        <v>0</v>
      </c>
      <c r="BG106" s="157">
        <f>IF(N106="zákl. přenesená",J106,0)</f>
        <v>0</v>
      </c>
      <c r="BH106" s="157">
        <f>IF(N106="sníž. přenesená",J106,0)</f>
        <v>0</v>
      </c>
      <c r="BI106" s="157">
        <f>IF(N106="nulová",J106,0)</f>
        <v>0</v>
      </c>
      <c r="BJ106" s="16" t="s">
        <v>81</v>
      </c>
      <c r="BK106" s="157">
        <f>ROUND(I106*H106,2)</f>
        <v>0</v>
      </c>
      <c r="BL106" s="16" t="s">
        <v>98</v>
      </c>
      <c r="BM106" s="156" t="s">
        <v>157</v>
      </c>
    </row>
    <row r="107" spans="2:47" s="1" customFormat="1" ht="234">
      <c r="B107" s="31"/>
      <c r="D107" s="158" t="s">
        <v>145</v>
      </c>
      <c r="F107" s="159" t="s">
        <v>152</v>
      </c>
      <c r="I107" s="92"/>
      <c r="L107" s="31"/>
      <c r="M107" s="160"/>
      <c r="T107" s="52"/>
      <c r="AT107" s="16" t="s">
        <v>145</v>
      </c>
      <c r="AU107" s="16" t="s">
        <v>83</v>
      </c>
    </row>
    <row r="108" spans="2:51" s="12" customFormat="1" ht="12">
      <c r="B108" s="161"/>
      <c r="D108" s="158" t="s">
        <v>147</v>
      </c>
      <c r="E108" s="162" t="s">
        <v>3</v>
      </c>
      <c r="F108" s="163" t="s">
        <v>660</v>
      </c>
      <c r="H108" s="164">
        <v>100</v>
      </c>
      <c r="I108" s="165"/>
      <c r="L108" s="161"/>
      <c r="M108" s="166"/>
      <c r="T108" s="167"/>
      <c r="AT108" s="162" t="s">
        <v>147</v>
      </c>
      <c r="AU108" s="162" t="s">
        <v>83</v>
      </c>
      <c r="AV108" s="12" t="s">
        <v>83</v>
      </c>
      <c r="AW108" s="12" t="s">
        <v>36</v>
      </c>
      <c r="AX108" s="12" t="s">
        <v>74</v>
      </c>
      <c r="AY108" s="162" t="s">
        <v>137</v>
      </c>
    </row>
    <row r="109" spans="2:51" s="12" customFormat="1" ht="12">
      <c r="B109" s="161"/>
      <c r="D109" s="158" t="s">
        <v>147</v>
      </c>
      <c r="E109" s="162" t="s">
        <v>3</v>
      </c>
      <c r="F109" s="163" t="s">
        <v>661</v>
      </c>
      <c r="H109" s="164">
        <v>50</v>
      </c>
      <c r="I109" s="165"/>
      <c r="L109" s="161"/>
      <c r="M109" s="166"/>
      <c r="T109" s="167"/>
      <c r="AT109" s="162" t="s">
        <v>147</v>
      </c>
      <c r="AU109" s="162" t="s">
        <v>83</v>
      </c>
      <c r="AV109" s="12" t="s">
        <v>83</v>
      </c>
      <c r="AW109" s="12" t="s">
        <v>36</v>
      </c>
      <c r="AX109" s="12" t="s">
        <v>81</v>
      </c>
      <c r="AY109" s="162" t="s">
        <v>137</v>
      </c>
    </row>
    <row r="110" spans="2:65" s="1" customFormat="1" ht="36" customHeight="1">
      <c r="B110" s="144"/>
      <c r="C110" s="145" t="s">
        <v>100</v>
      </c>
      <c r="D110" s="145" t="s">
        <v>139</v>
      </c>
      <c r="E110" s="146" t="s">
        <v>158</v>
      </c>
      <c r="F110" s="147" t="s">
        <v>159</v>
      </c>
      <c r="G110" s="148" t="s">
        <v>142</v>
      </c>
      <c r="H110" s="149">
        <v>30</v>
      </c>
      <c r="I110" s="150"/>
      <c r="J110" s="151">
        <f>ROUND(I110*H110,2)</f>
        <v>0</v>
      </c>
      <c r="K110" s="147" t="s">
        <v>143</v>
      </c>
      <c r="L110" s="31"/>
      <c r="M110" s="152" t="s">
        <v>3</v>
      </c>
      <c r="N110" s="153" t="s">
        <v>45</v>
      </c>
      <c r="P110" s="154">
        <f>O110*H110</f>
        <v>0</v>
      </c>
      <c r="Q110" s="154">
        <v>0</v>
      </c>
      <c r="R110" s="154">
        <f>Q110*H110</f>
        <v>0</v>
      </c>
      <c r="S110" s="154">
        <v>0</v>
      </c>
      <c r="T110" s="155">
        <f>S110*H110</f>
        <v>0</v>
      </c>
      <c r="AR110" s="156" t="s">
        <v>98</v>
      </c>
      <c r="AT110" s="156" t="s">
        <v>139</v>
      </c>
      <c r="AU110" s="156" t="s">
        <v>83</v>
      </c>
      <c r="AY110" s="16" t="s">
        <v>137</v>
      </c>
      <c r="BE110" s="157">
        <f>IF(N110="základní",J110,0)</f>
        <v>0</v>
      </c>
      <c r="BF110" s="157">
        <f>IF(N110="snížená",J110,0)</f>
        <v>0</v>
      </c>
      <c r="BG110" s="157">
        <f>IF(N110="zákl. přenesená",J110,0)</f>
        <v>0</v>
      </c>
      <c r="BH110" s="157">
        <f>IF(N110="sníž. přenesená",J110,0)</f>
        <v>0</v>
      </c>
      <c r="BI110" s="157">
        <f>IF(N110="nulová",J110,0)</f>
        <v>0</v>
      </c>
      <c r="BJ110" s="16" t="s">
        <v>81</v>
      </c>
      <c r="BK110" s="157">
        <f>ROUND(I110*H110,2)</f>
        <v>0</v>
      </c>
      <c r="BL110" s="16" t="s">
        <v>98</v>
      </c>
      <c r="BM110" s="156" t="s">
        <v>160</v>
      </c>
    </row>
    <row r="111" spans="2:47" s="1" customFormat="1" ht="234">
      <c r="B111" s="31"/>
      <c r="D111" s="158" t="s">
        <v>145</v>
      </c>
      <c r="F111" s="159" t="s">
        <v>152</v>
      </c>
      <c r="I111" s="92"/>
      <c r="L111" s="31"/>
      <c r="M111" s="160"/>
      <c r="T111" s="52"/>
      <c r="AT111" s="16" t="s">
        <v>145</v>
      </c>
      <c r="AU111" s="16" t="s">
        <v>83</v>
      </c>
    </row>
    <row r="112" spans="2:51" s="12" customFormat="1" ht="12">
      <c r="B112" s="161"/>
      <c r="D112" s="158" t="s">
        <v>147</v>
      </c>
      <c r="E112" s="162" t="s">
        <v>3</v>
      </c>
      <c r="F112" s="163" t="s">
        <v>660</v>
      </c>
      <c r="H112" s="164">
        <v>100</v>
      </c>
      <c r="I112" s="165"/>
      <c r="L112" s="161"/>
      <c r="M112" s="166"/>
      <c r="T112" s="167"/>
      <c r="AT112" s="162" t="s">
        <v>147</v>
      </c>
      <c r="AU112" s="162" t="s">
        <v>83</v>
      </c>
      <c r="AV112" s="12" t="s">
        <v>83</v>
      </c>
      <c r="AW112" s="12" t="s">
        <v>36</v>
      </c>
      <c r="AX112" s="12" t="s">
        <v>74</v>
      </c>
      <c r="AY112" s="162" t="s">
        <v>137</v>
      </c>
    </row>
    <row r="113" spans="2:51" s="12" customFormat="1" ht="12">
      <c r="B113" s="161"/>
      <c r="D113" s="158" t="s">
        <v>147</v>
      </c>
      <c r="E113" s="162" t="s">
        <v>3</v>
      </c>
      <c r="F113" s="163" t="s">
        <v>662</v>
      </c>
      <c r="H113" s="164">
        <v>30</v>
      </c>
      <c r="I113" s="165"/>
      <c r="L113" s="161"/>
      <c r="M113" s="166"/>
      <c r="T113" s="167"/>
      <c r="AT113" s="162" t="s">
        <v>147</v>
      </c>
      <c r="AU113" s="162" t="s">
        <v>83</v>
      </c>
      <c r="AV113" s="12" t="s">
        <v>83</v>
      </c>
      <c r="AW113" s="12" t="s">
        <v>36</v>
      </c>
      <c r="AX113" s="12" t="s">
        <v>81</v>
      </c>
      <c r="AY113" s="162" t="s">
        <v>137</v>
      </c>
    </row>
    <row r="114" spans="2:65" s="1" customFormat="1" ht="36" customHeight="1">
      <c r="B114" s="144"/>
      <c r="C114" s="145" t="s">
        <v>165</v>
      </c>
      <c r="D114" s="145" t="s">
        <v>139</v>
      </c>
      <c r="E114" s="146" t="s">
        <v>162</v>
      </c>
      <c r="F114" s="147" t="s">
        <v>163</v>
      </c>
      <c r="G114" s="148" t="s">
        <v>142</v>
      </c>
      <c r="H114" s="149">
        <v>30</v>
      </c>
      <c r="I114" s="150"/>
      <c r="J114" s="151">
        <f>ROUND(I114*H114,2)</f>
        <v>0</v>
      </c>
      <c r="K114" s="147" t="s">
        <v>143</v>
      </c>
      <c r="L114" s="31"/>
      <c r="M114" s="152" t="s">
        <v>3</v>
      </c>
      <c r="N114" s="153" t="s">
        <v>45</v>
      </c>
      <c r="P114" s="154">
        <f>O114*H114</f>
        <v>0</v>
      </c>
      <c r="Q114" s="154">
        <v>0</v>
      </c>
      <c r="R114" s="154">
        <f>Q114*H114</f>
        <v>0</v>
      </c>
      <c r="S114" s="154">
        <v>0</v>
      </c>
      <c r="T114" s="155">
        <f>S114*H114</f>
        <v>0</v>
      </c>
      <c r="AR114" s="156" t="s">
        <v>98</v>
      </c>
      <c r="AT114" s="156" t="s">
        <v>139</v>
      </c>
      <c r="AU114" s="156" t="s">
        <v>83</v>
      </c>
      <c r="AY114" s="16" t="s">
        <v>137</v>
      </c>
      <c r="BE114" s="157">
        <f>IF(N114="základní",J114,0)</f>
        <v>0</v>
      </c>
      <c r="BF114" s="157">
        <f>IF(N114="snížená",J114,0)</f>
        <v>0</v>
      </c>
      <c r="BG114" s="157">
        <f>IF(N114="zákl. přenesená",J114,0)</f>
        <v>0</v>
      </c>
      <c r="BH114" s="157">
        <f>IF(N114="sníž. přenesená",J114,0)</f>
        <v>0</v>
      </c>
      <c r="BI114" s="157">
        <f>IF(N114="nulová",J114,0)</f>
        <v>0</v>
      </c>
      <c r="BJ114" s="16" t="s">
        <v>81</v>
      </c>
      <c r="BK114" s="157">
        <f>ROUND(I114*H114,2)</f>
        <v>0</v>
      </c>
      <c r="BL114" s="16" t="s">
        <v>98</v>
      </c>
      <c r="BM114" s="156" t="s">
        <v>164</v>
      </c>
    </row>
    <row r="115" spans="2:47" s="1" customFormat="1" ht="234">
      <c r="B115" s="31"/>
      <c r="D115" s="158" t="s">
        <v>145</v>
      </c>
      <c r="F115" s="159" t="s">
        <v>152</v>
      </c>
      <c r="I115" s="92"/>
      <c r="L115" s="31"/>
      <c r="M115" s="160"/>
      <c r="T115" s="52"/>
      <c r="AT115" s="16" t="s">
        <v>145</v>
      </c>
      <c r="AU115" s="16" t="s">
        <v>83</v>
      </c>
    </row>
    <row r="116" spans="2:51" s="12" customFormat="1" ht="12">
      <c r="B116" s="161"/>
      <c r="D116" s="158" t="s">
        <v>147</v>
      </c>
      <c r="E116" s="162" t="s">
        <v>3</v>
      </c>
      <c r="F116" s="163" t="s">
        <v>660</v>
      </c>
      <c r="H116" s="164">
        <v>100</v>
      </c>
      <c r="I116" s="165"/>
      <c r="L116" s="161"/>
      <c r="M116" s="166"/>
      <c r="T116" s="167"/>
      <c r="AT116" s="162" t="s">
        <v>147</v>
      </c>
      <c r="AU116" s="162" t="s">
        <v>83</v>
      </c>
      <c r="AV116" s="12" t="s">
        <v>83</v>
      </c>
      <c r="AW116" s="12" t="s">
        <v>36</v>
      </c>
      <c r="AX116" s="12" t="s">
        <v>74</v>
      </c>
      <c r="AY116" s="162" t="s">
        <v>137</v>
      </c>
    </row>
    <row r="117" spans="2:51" s="12" customFormat="1" ht="12">
      <c r="B117" s="161"/>
      <c r="D117" s="158" t="s">
        <v>147</v>
      </c>
      <c r="E117" s="162" t="s">
        <v>3</v>
      </c>
      <c r="F117" s="163" t="s">
        <v>662</v>
      </c>
      <c r="H117" s="164">
        <v>30</v>
      </c>
      <c r="I117" s="165"/>
      <c r="L117" s="161"/>
      <c r="M117" s="166"/>
      <c r="T117" s="167"/>
      <c r="AT117" s="162" t="s">
        <v>147</v>
      </c>
      <c r="AU117" s="162" t="s">
        <v>83</v>
      </c>
      <c r="AV117" s="12" t="s">
        <v>83</v>
      </c>
      <c r="AW117" s="12" t="s">
        <v>36</v>
      </c>
      <c r="AX117" s="12" t="s">
        <v>81</v>
      </c>
      <c r="AY117" s="162" t="s">
        <v>137</v>
      </c>
    </row>
    <row r="118" spans="2:65" s="1" customFormat="1" ht="36" customHeight="1">
      <c r="B118" s="144"/>
      <c r="C118" s="145" t="s">
        <v>170</v>
      </c>
      <c r="D118" s="145" t="s">
        <v>139</v>
      </c>
      <c r="E118" s="146" t="s">
        <v>166</v>
      </c>
      <c r="F118" s="147" t="s">
        <v>167</v>
      </c>
      <c r="G118" s="148" t="s">
        <v>142</v>
      </c>
      <c r="H118" s="149">
        <v>20</v>
      </c>
      <c r="I118" s="150"/>
      <c r="J118" s="151">
        <f>ROUND(I118*H118,2)</f>
        <v>0</v>
      </c>
      <c r="K118" s="147" t="s">
        <v>143</v>
      </c>
      <c r="L118" s="31"/>
      <c r="M118" s="152" t="s">
        <v>3</v>
      </c>
      <c r="N118" s="153" t="s">
        <v>45</v>
      </c>
      <c r="P118" s="154">
        <f>O118*H118</f>
        <v>0</v>
      </c>
      <c r="Q118" s="154">
        <v>0.00355</v>
      </c>
      <c r="R118" s="154">
        <f>Q118*H118</f>
        <v>0.07100000000000001</v>
      </c>
      <c r="S118" s="154">
        <v>0</v>
      </c>
      <c r="T118" s="155">
        <f>S118*H118</f>
        <v>0</v>
      </c>
      <c r="AR118" s="156" t="s">
        <v>98</v>
      </c>
      <c r="AT118" s="156" t="s">
        <v>139</v>
      </c>
      <c r="AU118" s="156" t="s">
        <v>83</v>
      </c>
      <c r="AY118" s="16" t="s">
        <v>137</v>
      </c>
      <c r="BE118" s="157">
        <f>IF(N118="základní",J118,0)</f>
        <v>0</v>
      </c>
      <c r="BF118" s="157">
        <f>IF(N118="snížená",J118,0)</f>
        <v>0</v>
      </c>
      <c r="BG118" s="157">
        <f>IF(N118="zákl. přenesená",J118,0)</f>
        <v>0</v>
      </c>
      <c r="BH118" s="157">
        <f>IF(N118="sníž. přenesená",J118,0)</f>
        <v>0</v>
      </c>
      <c r="BI118" s="157">
        <f>IF(N118="nulová",J118,0)</f>
        <v>0</v>
      </c>
      <c r="BJ118" s="16" t="s">
        <v>81</v>
      </c>
      <c r="BK118" s="157">
        <f>ROUND(I118*H118,2)</f>
        <v>0</v>
      </c>
      <c r="BL118" s="16" t="s">
        <v>98</v>
      </c>
      <c r="BM118" s="156" t="s">
        <v>168</v>
      </c>
    </row>
    <row r="119" spans="2:47" s="1" customFormat="1" ht="234">
      <c r="B119" s="31"/>
      <c r="D119" s="158" t="s">
        <v>145</v>
      </c>
      <c r="F119" s="159" t="s">
        <v>152</v>
      </c>
      <c r="I119" s="92"/>
      <c r="L119" s="31"/>
      <c r="M119" s="160"/>
      <c r="T119" s="52"/>
      <c r="AT119" s="16" t="s">
        <v>145</v>
      </c>
      <c r="AU119" s="16" t="s">
        <v>83</v>
      </c>
    </row>
    <row r="120" spans="2:51" s="12" customFormat="1" ht="12">
      <c r="B120" s="161"/>
      <c r="D120" s="158" t="s">
        <v>147</v>
      </c>
      <c r="E120" s="162" t="s">
        <v>3</v>
      </c>
      <c r="F120" s="163" t="s">
        <v>660</v>
      </c>
      <c r="H120" s="164">
        <v>100</v>
      </c>
      <c r="I120" s="165"/>
      <c r="L120" s="161"/>
      <c r="M120" s="166"/>
      <c r="T120" s="167"/>
      <c r="AT120" s="162" t="s">
        <v>147</v>
      </c>
      <c r="AU120" s="162" t="s">
        <v>83</v>
      </c>
      <c r="AV120" s="12" t="s">
        <v>83</v>
      </c>
      <c r="AW120" s="12" t="s">
        <v>36</v>
      </c>
      <c r="AX120" s="12" t="s">
        <v>74</v>
      </c>
      <c r="AY120" s="162" t="s">
        <v>137</v>
      </c>
    </row>
    <row r="121" spans="2:51" s="12" customFormat="1" ht="12">
      <c r="B121" s="161"/>
      <c r="D121" s="158" t="s">
        <v>147</v>
      </c>
      <c r="E121" s="162" t="s">
        <v>3</v>
      </c>
      <c r="F121" s="163" t="s">
        <v>663</v>
      </c>
      <c r="H121" s="164">
        <v>20</v>
      </c>
      <c r="I121" s="165"/>
      <c r="L121" s="161"/>
      <c r="M121" s="166"/>
      <c r="T121" s="167"/>
      <c r="AT121" s="162" t="s">
        <v>147</v>
      </c>
      <c r="AU121" s="162" t="s">
        <v>83</v>
      </c>
      <c r="AV121" s="12" t="s">
        <v>83</v>
      </c>
      <c r="AW121" s="12" t="s">
        <v>36</v>
      </c>
      <c r="AX121" s="12" t="s">
        <v>81</v>
      </c>
      <c r="AY121" s="162" t="s">
        <v>137</v>
      </c>
    </row>
    <row r="122" spans="2:65" s="1" customFormat="1" ht="36" customHeight="1">
      <c r="B122" s="144"/>
      <c r="C122" s="145" t="s">
        <v>177</v>
      </c>
      <c r="D122" s="145" t="s">
        <v>139</v>
      </c>
      <c r="E122" s="146" t="s">
        <v>171</v>
      </c>
      <c r="F122" s="147" t="s">
        <v>172</v>
      </c>
      <c r="G122" s="148" t="s">
        <v>173</v>
      </c>
      <c r="H122" s="149">
        <v>47.5</v>
      </c>
      <c r="I122" s="150"/>
      <c r="J122" s="151">
        <f>ROUND(I122*H122,2)</f>
        <v>0</v>
      </c>
      <c r="K122" s="147" t="s">
        <v>143</v>
      </c>
      <c r="L122" s="31"/>
      <c r="M122" s="152" t="s">
        <v>3</v>
      </c>
      <c r="N122" s="153" t="s">
        <v>45</v>
      </c>
      <c r="P122" s="154">
        <f>O122*H122</f>
        <v>0</v>
      </c>
      <c r="Q122" s="154">
        <v>0.0018</v>
      </c>
      <c r="R122" s="154">
        <f>Q122*H122</f>
        <v>0.08549999999999999</v>
      </c>
      <c r="S122" s="154">
        <v>0</v>
      </c>
      <c r="T122" s="155">
        <f>S122*H122</f>
        <v>0</v>
      </c>
      <c r="AR122" s="156" t="s">
        <v>98</v>
      </c>
      <c r="AT122" s="156" t="s">
        <v>139</v>
      </c>
      <c r="AU122" s="156" t="s">
        <v>83</v>
      </c>
      <c r="AY122" s="16" t="s">
        <v>137</v>
      </c>
      <c r="BE122" s="157">
        <f>IF(N122="základní",J122,0)</f>
        <v>0</v>
      </c>
      <c r="BF122" s="157">
        <f>IF(N122="snížená",J122,0)</f>
        <v>0</v>
      </c>
      <c r="BG122" s="157">
        <f>IF(N122="zákl. přenesená",J122,0)</f>
        <v>0</v>
      </c>
      <c r="BH122" s="157">
        <f>IF(N122="sníž. přenesená",J122,0)</f>
        <v>0</v>
      </c>
      <c r="BI122" s="157">
        <f>IF(N122="nulová",J122,0)</f>
        <v>0</v>
      </c>
      <c r="BJ122" s="16" t="s">
        <v>81</v>
      </c>
      <c r="BK122" s="157">
        <f>ROUND(I122*H122,2)</f>
        <v>0</v>
      </c>
      <c r="BL122" s="16" t="s">
        <v>98</v>
      </c>
      <c r="BM122" s="156" t="s">
        <v>174</v>
      </c>
    </row>
    <row r="123" spans="2:47" s="1" customFormat="1" ht="204.75">
      <c r="B123" s="31"/>
      <c r="D123" s="158" t="s">
        <v>145</v>
      </c>
      <c r="F123" s="159" t="s">
        <v>175</v>
      </c>
      <c r="I123" s="92"/>
      <c r="L123" s="31"/>
      <c r="M123" s="160"/>
      <c r="T123" s="52"/>
      <c r="AT123" s="16" t="s">
        <v>145</v>
      </c>
      <c r="AU123" s="16" t="s">
        <v>83</v>
      </c>
    </row>
    <row r="124" spans="2:51" s="12" customFormat="1" ht="12">
      <c r="B124" s="161"/>
      <c r="D124" s="158" t="s">
        <v>147</v>
      </c>
      <c r="E124" s="162" t="s">
        <v>3</v>
      </c>
      <c r="F124" s="163" t="s">
        <v>1158</v>
      </c>
      <c r="H124" s="164">
        <v>47.5</v>
      </c>
      <c r="I124" s="165"/>
      <c r="L124" s="161"/>
      <c r="M124" s="166"/>
      <c r="T124" s="167"/>
      <c r="AT124" s="162" t="s">
        <v>147</v>
      </c>
      <c r="AU124" s="162" t="s">
        <v>83</v>
      </c>
      <c r="AV124" s="12" t="s">
        <v>83</v>
      </c>
      <c r="AW124" s="12" t="s">
        <v>36</v>
      </c>
      <c r="AX124" s="12" t="s">
        <v>81</v>
      </c>
      <c r="AY124" s="162" t="s">
        <v>137</v>
      </c>
    </row>
    <row r="125" spans="2:65" s="1" customFormat="1" ht="36" customHeight="1">
      <c r="B125" s="144"/>
      <c r="C125" s="145">
        <v>9</v>
      </c>
      <c r="D125" s="145" t="s">
        <v>139</v>
      </c>
      <c r="E125" s="146" t="s">
        <v>1153</v>
      </c>
      <c r="F125" s="147" t="s">
        <v>1154</v>
      </c>
      <c r="G125" s="148" t="s">
        <v>173</v>
      </c>
      <c r="H125" s="149">
        <v>47.5</v>
      </c>
      <c r="I125" s="150"/>
      <c r="J125" s="151">
        <f>ROUND(I125*H125,2)</f>
        <v>0</v>
      </c>
      <c r="K125" s="147"/>
      <c r="L125" s="31"/>
      <c r="M125" s="152"/>
      <c r="N125" s="153" t="s">
        <v>45</v>
      </c>
      <c r="P125" s="154">
        <f>O125*H125</f>
        <v>0</v>
      </c>
      <c r="Q125" s="154">
        <v>0.0018</v>
      </c>
      <c r="R125" s="154">
        <f>Q125*H125</f>
        <v>0.08549999999999999</v>
      </c>
      <c r="S125" s="154">
        <v>0</v>
      </c>
      <c r="T125" s="155">
        <f>S125*H125</f>
        <v>0</v>
      </c>
      <c r="AR125" s="156" t="s">
        <v>98</v>
      </c>
      <c r="AT125" s="156" t="s">
        <v>139</v>
      </c>
      <c r="AU125" s="156" t="s">
        <v>83</v>
      </c>
      <c r="AY125" s="16" t="s">
        <v>137</v>
      </c>
      <c r="BE125" s="157">
        <f>IF(N125="základní",J125,0)</f>
        <v>0</v>
      </c>
      <c r="BF125" s="157">
        <f>IF(N125="snížená",J125,0)</f>
        <v>0</v>
      </c>
      <c r="BG125" s="157">
        <f>IF(N125="zákl. přenesená",J125,0)</f>
        <v>0</v>
      </c>
      <c r="BH125" s="157">
        <f>IF(N125="sníž. přenesená",J125,0)</f>
        <v>0</v>
      </c>
      <c r="BI125" s="157">
        <f>IF(N125="nulová",J125,0)</f>
        <v>0</v>
      </c>
      <c r="BJ125" s="16" t="s">
        <v>81</v>
      </c>
      <c r="BK125" s="157">
        <f>ROUND(I125*H125,2)</f>
        <v>0</v>
      </c>
      <c r="BL125" s="16" t="s">
        <v>98</v>
      </c>
      <c r="BM125" s="156" t="s">
        <v>174</v>
      </c>
    </row>
    <row r="126" spans="2:51" s="12" customFormat="1" ht="12">
      <c r="B126" s="161"/>
      <c r="D126" s="158" t="s">
        <v>147</v>
      </c>
      <c r="E126" s="162" t="s">
        <v>3</v>
      </c>
      <c r="F126" s="163" t="s">
        <v>1158</v>
      </c>
      <c r="H126" s="164">
        <v>47.5</v>
      </c>
      <c r="I126" s="165"/>
      <c r="L126" s="161"/>
      <c r="M126" s="166"/>
      <c r="T126" s="167"/>
      <c r="AT126" s="162" t="s">
        <v>147</v>
      </c>
      <c r="AU126" s="162" t="s">
        <v>83</v>
      </c>
      <c r="AV126" s="12" t="s">
        <v>83</v>
      </c>
      <c r="AW126" s="12" t="s">
        <v>36</v>
      </c>
      <c r="AX126" s="12" t="s">
        <v>81</v>
      </c>
      <c r="AY126" s="162" t="s">
        <v>137</v>
      </c>
    </row>
    <row r="127" spans="2:65" s="1" customFormat="1" ht="24" customHeight="1">
      <c r="B127" s="144"/>
      <c r="C127" s="145">
        <v>10</v>
      </c>
      <c r="D127" s="145" t="s">
        <v>139</v>
      </c>
      <c r="E127" s="146" t="s">
        <v>178</v>
      </c>
      <c r="F127" s="147" t="s">
        <v>179</v>
      </c>
      <c r="G127" s="148" t="s">
        <v>180</v>
      </c>
      <c r="H127" s="149">
        <v>150</v>
      </c>
      <c r="I127" s="150"/>
      <c r="J127" s="151">
        <f>ROUND(I127*H127,2)</f>
        <v>0</v>
      </c>
      <c r="K127" s="147" t="s">
        <v>143</v>
      </c>
      <c r="L127" s="31"/>
      <c r="M127" s="152" t="s">
        <v>3</v>
      </c>
      <c r="N127" s="153" t="s">
        <v>45</v>
      </c>
      <c r="P127" s="154">
        <f>O127*H127</f>
        <v>0</v>
      </c>
      <c r="Q127" s="154">
        <v>0.0007</v>
      </c>
      <c r="R127" s="154">
        <f>Q127*H127</f>
        <v>0.105</v>
      </c>
      <c r="S127" s="154">
        <v>0</v>
      </c>
      <c r="T127" s="155">
        <f>S127*H127</f>
        <v>0</v>
      </c>
      <c r="AR127" s="156" t="s">
        <v>98</v>
      </c>
      <c r="AT127" s="156" t="s">
        <v>139</v>
      </c>
      <c r="AU127" s="156" t="s">
        <v>83</v>
      </c>
      <c r="AY127" s="16" t="s">
        <v>137</v>
      </c>
      <c r="BE127" s="157">
        <f>IF(N127="základní",J127,0)</f>
        <v>0</v>
      </c>
      <c r="BF127" s="157">
        <f>IF(N127="snížená",J127,0)</f>
        <v>0</v>
      </c>
      <c r="BG127" s="157">
        <f>IF(N127="zákl. přenesená",J127,0)</f>
        <v>0</v>
      </c>
      <c r="BH127" s="157">
        <f>IF(N127="sníž. přenesená",J127,0)</f>
        <v>0</v>
      </c>
      <c r="BI127" s="157">
        <f>IF(N127="nulová",J127,0)</f>
        <v>0</v>
      </c>
      <c r="BJ127" s="16" t="s">
        <v>81</v>
      </c>
      <c r="BK127" s="157">
        <f>ROUND(I127*H127,2)</f>
        <v>0</v>
      </c>
      <c r="BL127" s="16" t="s">
        <v>98</v>
      </c>
      <c r="BM127" s="156" t="s">
        <v>657</v>
      </c>
    </row>
    <row r="128" spans="2:47" s="1" customFormat="1" ht="87.75">
      <c r="B128" s="31"/>
      <c r="D128" s="158" t="s">
        <v>145</v>
      </c>
      <c r="F128" s="159" t="s">
        <v>182</v>
      </c>
      <c r="I128" s="92"/>
      <c r="L128" s="31"/>
      <c r="M128" s="160"/>
      <c r="T128" s="52"/>
      <c r="AT128" s="16" t="s">
        <v>145</v>
      </c>
      <c r="AU128" s="16" t="s">
        <v>83</v>
      </c>
    </row>
    <row r="129" spans="2:51" s="12" customFormat="1" ht="12">
      <c r="B129" s="161"/>
      <c r="D129" s="158" t="s">
        <v>147</v>
      </c>
      <c r="E129" s="162" t="s">
        <v>3</v>
      </c>
      <c r="F129" s="163" t="s">
        <v>665</v>
      </c>
      <c r="H129" s="164">
        <v>150</v>
      </c>
      <c r="I129" s="165"/>
      <c r="L129" s="161"/>
      <c r="M129" s="166"/>
      <c r="T129" s="167"/>
      <c r="AT129" s="162" t="s">
        <v>147</v>
      </c>
      <c r="AU129" s="162" t="s">
        <v>83</v>
      </c>
      <c r="AV129" s="12" t="s">
        <v>83</v>
      </c>
      <c r="AW129" s="12" t="s">
        <v>36</v>
      </c>
      <c r="AX129" s="12" t="s">
        <v>81</v>
      </c>
      <c r="AY129" s="162" t="s">
        <v>137</v>
      </c>
    </row>
    <row r="130" spans="2:65" s="1" customFormat="1" ht="36" customHeight="1">
      <c r="B130" s="144"/>
      <c r="C130" s="145">
        <v>11</v>
      </c>
      <c r="D130" s="145" t="s">
        <v>139</v>
      </c>
      <c r="E130" s="146" t="s">
        <v>185</v>
      </c>
      <c r="F130" s="147" t="s">
        <v>186</v>
      </c>
      <c r="G130" s="148" t="s">
        <v>180</v>
      </c>
      <c r="H130" s="149">
        <v>150</v>
      </c>
      <c r="I130" s="150"/>
      <c r="J130" s="151">
        <f>ROUND(I130*H130,2)</f>
        <v>0</v>
      </c>
      <c r="K130" s="147" t="s">
        <v>143</v>
      </c>
      <c r="L130" s="31"/>
      <c r="M130" s="152" t="s">
        <v>3</v>
      </c>
      <c r="N130" s="153" t="s">
        <v>45</v>
      </c>
      <c r="P130" s="154">
        <f>O130*H130</f>
        <v>0</v>
      </c>
      <c r="Q130" s="154">
        <v>0</v>
      </c>
      <c r="R130" s="154">
        <f>Q130*H130</f>
        <v>0</v>
      </c>
      <c r="S130" s="154">
        <v>0</v>
      </c>
      <c r="T130" s="155">
        <f>S130*H130</f>
        <v>0</v>
      </c>
      <c r="AR130" s="156" t="s">
        <v>98</v>
      </c>
      <c r="AT130" s="156" t="s">
        <v>139</v>
      </c>
      <c r="AU130" s="156" t="s">
        <v>83</v>
      </c>
      <c r="AY130" s="16" t="s">
        <v>137</v>
      </c>
      <c r="BE130" s="157">
        <f>IF(N130="základní",J130,0)</f>
        <v>0</v>
      </c>
      <c r="BF130" s="157">
        <f>IF(N130="snížená",J130,0)</f>
        <v>0</v>
      </c>
      <c r="BG130" s="157">
        <f>IF(N130="zákl. přenesená",J130,0)</f>
        <v>0</v>
      </c>
      <c r="BH130" s="157">
        <f>IF(N130="sníž. přenesená",J130,0)</f>
        <v>0</v>
      </c>
      <c r="BI130" s="157">
        <f>IF(N130="nulová",J130,0)</f>
        <v>0</v>
      </c>
      <c r="BJ130" s="16" t="s">
        <v>81</v>
      </c>
      <c r="BK130" s="157">
        <f>ROUND(I130*H130,2)</f>
        <v>0</v>
      </c>
      <c r="BL130" s="16" t="s">
        <v>98</v>
      </c>
      <c r="BM130" s="156" t="s">
        <v>187</v>
      </c>
    </row>
    <row r="131" spans="2:51" s="12" customFormat="1" ht="12">
      <c r="B131" s="161"/>
      <c r="D131" s="158" t="s">
        <v>147</v>
      </c>
      <c r="E131" s="162" t="s">
        <v>3</v>
      </c>
      <c r="F131" s="163" t="s">
        <v>665</v>
      </c>
      <c r="H131" s="164">
        <v>150</v>
      </c>
      <c r="I131" s="165"/>
      <c r="L131" s="161"/>
      <c r="M131" s="166"/>
      <c r="T131" s="167"/>
      <c r="AT131" s="162" t="s">
        <v>147</v>
      </c>
      <c r="AU131" s="162" t="s">
        <v>83</v>
      </c>
      <c r="AV131" s="12" t="s">
        <v>83</v>
      </c>
      <c r="AW131" s="12" t="s">
        <v>36</v>
      </c>
      <c r="AX131" s="12" t="s">
        <v>81</v>
      </c>
      <c r="AY131" s="162" t="s">
        <v>137</v>
      </c>
    </row>
    <row r="132" spans="2:65" s="1" customFormat="1" ht="24" customHeight="1">
      <c r="B132" s="144"/>
      <c r="C132" s="145">
        <v>12</v>
      </c>
      <c r="D132" s="145" t="s">
        <v>139</v>
      </c>
      <c r="E132" s="146" t="s">
        <v>189</v>
      </c>
      <c r="F132" s="147" t="s">
        <v>190</v>
      </c>
      <c r="G132" s="148" t="s">
        <v>142</v>
      </c>
      <c r="H132" s="149">
        <v>100</v>
      </c>
      <c r="I132" s="150"/>
      <c r="J132" s="151">
        <f>ROUND(I132*H132,2)</f>
        <v>0</v>
      </c>
      <c r="K132" s="147" t="s">
        <v>143</v>
      </c>
      <c r="L132" s="31"/>
      <c r="M132" s="152" t="s">
        <v>3</v>
      </c>
      <c r="N132" s="153" t="s">
        <v>45</v>
      </c>
      <c r="P132" s="154">
        <f>O132*H132</f>
        <v>0</v>
      </c>
      <c r="Q132" s="154">
        <v>0.00046</v>
      </c>
      <c r="R132" s="154">
        <f>Q132*H132</f>
        <v>0.046</v>
      </c>
      <c r="S132" s="154">
        <v>0</v>
      </c>
      <c r="T132" s="155">
        <f>S132*H132</f>
        <v>0</v>
      </c>
      <c r="AR132" s="156" t="s">
        <v>98</v>
      </c>
      <c r="AT132" s="156" t="s">
        <v>139</v>
      </c>
      <c r="AU132" s="156" t="s">
        <v>83</v>
      </c>
      <c r="AY132" s="16" t="s">
        <v>137</v>
      </c>
      <c r="BE132" s="157">
        <f>IF(N132="základní",J132,0)</f>
        <v>0</v>
      </c>
      <c r="BF132" s="157">
        <f>IF(N132="snížená",J132,0)</f>
        <v>0</v>
      </c>
      <c r="BG132" s="157">
        <f>IF(N132="zákl. přenesená",J132,0)</f>
        <v>0</v>
      </c>
      <c r="BH132" s="157">
        <f>IF(N132="sníž. přenesená",J132,0)</f>
        <v>0</v>
      </c>
      <c r="BI132" s="157">
        <f>IF(N132="nulová",J132,0)</f>
        <v>0</v>
      </c>
      <c r="BJ132" s="16" t="s">
        <v>81</v>
      </c>
      <c r="BK132" s="157">
        <f>ROUND(I132*H132,2)</f>
        <v>0</v>
      </c>
      <c r="BL132" s="16" t="s">
        <v>98</v>
      </c>
      <c r="BM132" s="156" t="s">
        <v>191</v>
      </c>
    </row>
    <row r="133" spans="2:47" s="1" customFormat="1" ht="58.5">
      <c r="B133" s="31"/>
      <c r="D133" s="158" t="s">
        <v>145</v>
      </c>
      <c r="F133" s="159" t="s">
        <v>192</v>
      </c>
      <c r="I133" s="92"/>
      <c r="L133" s="31"/>
      <c r="M133" s="160"/>
      <c r="T133" s="52"/>
      <c r="AT133" s="16" t="s">
        <v>145</v>
      </c>
      <c r="AU133" s="16" t="s">
        <v>83</v>
      </c>
    </row>
    <row r="134" spans="2:51" s="12" customFormat="1" ht="12">
      <c r="B134" s="161"/>
      <c r="D134" s="158" t="s">
        <v>147</v>
      </c>
      <c r="E134" s="162" t="s">
        <v>3</v>
      </c>
      <c r="F134" s="163" t="s">
        <v>660</v>
      </c>
      <c r="H134" s="164">
        <v>100</v>
      </c>
      <c r="I134" s="165"/>
      <c r="L134" s="161"/>
      <c r="M134" s="166"/>
      <c r="T134" s="167"/>
      <c r="AT134" s="162" t="s">
        <v>147</v>
      </c>
      <c r="AU134" s="162" t="s">
        <v>83</v>
      </c>
      <c r="AV134" s="12" t="s">
        <v>83</v>
      </c>
      <c r="AW134" s="12" t="s">
        <v>36</v>
      </c>
      <c r="AX134" s="12" t="s">
        <v>81</v>
      </c>
      <c r="AY134" s="162" t="s">
        <v>137</v>
      </c>
    </row>
    <row r="135" spans="2:65" s="1" customFormat="1" ht="36" customHeight="1">
      <c r="B135" s="144"/>
      <c r="C135" s="145">
        <v>13</v>
      </c>
      <c r="D135" s="145" t="s">
        <v>139</v>
      </c>
      <c r="E135" s="146" t="s">
        <v>194</v>
      </c>
      <c r="F135" s="147" t="s">
        <v>195</v>
      </c>
      <c r="G135" s="148" t="s">
        <v>142</v>
      </c>
      <c r="H135" s="149">
        <v>100</v>
      </c>
      <c r="I135" s="150"/>
      <c r="J135" s="151">
        <f>ROUND(I135*H135,2)</f>
        <v>0</v>
      </c>
      <c r="K135" s="147" t="s">
        <v>143</v>
      </c>
      <c r="L135" s="31"/>
      <c r="M135" s="152" t="s">
        <v>3</v>
      </c>
      <c r="N135" s="153" t="s">
        <v>45</v>
      </c>
      <c r="P135" s="154">
        <f>O135*H135</f>
        <v>0</v>
      </c>
      <c r="Q135" s="154">
        <v>0</v>
      </c>
      <c r="R135" s="154">
        <f>Q135*H135</f>
        <v>0</v>
      </c>
      <c r="S135" s="154">
        <v>0</v>
      </c>
      <c r="T135" s="155">
        <f>S135*H135</f>
        <v>0</v>
      </c>
      <c r="AR135" s="156" t="s">
        <v>98</v>
      </c>
      <c r="AT135" s="156" t="s">
        <v>139</v>
      </c>
      <c r="AU135" s="156" t="s">
        <v>83</v>
      </c>
      <c r="AY135" s="16" t="s">
        <v>137</v>
      </c>
      <c r="BE135" s="157">
        <f>IF(N135="základní",J135,0)</f>
        <v>0</v>
      </c>
      <c r="BF135" s="157">
        <f>IF(N135="snížená",J135,0)</f>
        <v>0</v>
      </c>
      <c r="BG135" s="157">
        <f>IF(N135="zákl. přenesená",J135,0)</f>
        <v>0</v>
      </c>
      <c r="BH135" s="157">
        <f>IF(N135="sníž. přenesená",J135,0)</f>
        <v>0</v>
      </c>
      <c r="BI135" s="157">
        <f>IF(N135="nulová",J135,0)</f>
        <v>0</v>
      </c>
      <c r="BJ135" s="16" t="s">
        <v>81</v>
      </c>
      <c r="BK135" s="157">
        <f>ROUND(I135*H135,2)</f>
        <v>0</v>
      </c>
      <c r="BL135" s="16" t="s">
        <v>98</v>
      </c>
      <c r="BM135" s="156" t="s">
        <v>196</v>
      </c>
    </row>
    <row r="136" spans="2:51" s="12" customFormat="1" ht="12">
      <c r="B136" s="161"/>
      <c r="D136" s="158" t="s">
        <v>147</v>
      </c>
      <c r="E136" s="162" t="s">
        <v>3</v>
      </c>
      <c r="F136" s="163" t="s">
        <v>660</v>
      </c>
      <c r="H136" s="164">
        <v>100</v>
      </c>
      <c r="I136" s="165"/>
      <c r="L136" s="161"/>
      <c r="M136" s="166"/>
      <c r="T136" s="167"/>
      <c r="AT136" s="162" t="s">
        <v>147</v>
      </c>
      <c r="AU136" s="162" t="s">
        <v>83</v>
      </c>
      <c r="AV136" s="12" t="s">
        <v>83</v>
      </c>
      <c r="AW136" s="12" t="s">
        <v>36</v>
      </c>
      <c r="AX136" s="12" t="s">
        <v>81</v>
      </c>
      <c r="AY136" s="162" t="s">
        <v>137</v>
      </c>
    </row>
    <row r="137" spans="2:65" s="1" customFormat="1" ht="48" customHeight="1">
      <c r="B137" s="144"/>
      <c r="C137" s="145">
        <v>14</v>
      </c>
      <c r="D137" s="145" t="s">
        <v>139</v>
      </c>
      <c r="E137" s="146" t="s">
        <v>198</v>
      </c>
      <c r="F137" s="147" t="s">
        <v>199</v>
      </c>
      <c r="G137" s="148" t="s">
        <v>142</v>
      </c>
      <c r="H137" s="149">
        <v>14.604</v>
      </c>
      <c r="I137" s="150"/>
      <c r="J137" s="151">
        <f>ROUND(I137*H137,2)</f>
        <v>0</v>
      </c>
      <c r="K137" s="147" t="s">
        <v>143</v>
      </c>
      <c r="L137" s="31"/>
      <c r="M137" s="152" t="s">
        <v>3</v>
      </c>
      <c r="N137" s="153" t="s">
        <v>45</v>
      </c>
      <c r="P137" s="154">
        <f>O137*H137</f>
        <v>0</v>
      </c>
      <c r="Q137" s="154">
        <v>0</v>
      </c>
      <c r="R137" s="154">
        <f>Q137*H137</f>
        <v>0</v>
      </c>
      <c r="S137" s="154">
        <v>0</v>
      </c>
      <c r="T137" s="155">
        <f>S137*H137</f>
        <v>0</v>
      </c>
      <c r="AR137" s="156" t="s">
        <v>98</v>
      </c>
      <c r="AT137" s="156" t="s">
        <v>139</v>
      </c>
      <c r="AU137" s="156" t="s">
        <v>83</v>
      </c>
      <c r="AY137" s="16" t="s">
        <v>137</v>
      </c>
      <c r="BE137" s="157">
        <f>IF(N137="základní",J137,0)</f>
        <v>0</v>
      </c>
      <c r="BF137" s="157">
        <f>IF(N137="snížená",J137,0)</f>
        <v>0</v>
      </c>
      <c r="BG137" s="157">
        <f>IF(N137="zákl. přenesená",J137,0)</f>
        <v>0</v>
      </c>
      <c r="BH137" s="157">
        <f>IF(N137="sníž. přenesená",J137,0)</f>
        <v>0</v>
      </c>
      <c r="BI137" s="157">
        <f>IF(N137="nulová",J137,0)</f>
        <v>0</v>
      </c>
      <c r="BJ137" s="16" t="s">
        <v>81</v>
      </c>
      <c r="BK137" s="157">
        <f>ROUND(I137*H137,2)</f>
        <v>0</v>
      </c>
      <c r="BL137" s="16" t="s">
        <v>98</v>
      </c>
      <c r="BM137" s="156" t="s">
        <v>200</v>
      </c>
    </row>
    <row r="138" spans="2:47" s="1" customFormat="1" ht="224.25">
      <c r="B138" s="31"/>
      <c r="D138" s="158" t="s">
        <v>145</v>
      </c>
      <c r="F138" s="159" t="s">
        <v>201</v>
      </c>
      <c r="I138" s="92"/>
      <c r="L138" s="31"/>
      <c r="M138" s="160"/>
      <c r="T138" s="52"/>
      <c r="AT138" s="16" t="s">
        <v>145</v>
      </c>
      <c r="AU138" s="16" t="s">
        <v>83</v>
      </c>
    </row>
    <row r="139" spans="2:51" s="12" customFormat="1" ht="12">
      <c r="B139" s="161"/>
      <c r="D139" s="158" t="s">
        <v>147</v>
      </c>
      <c r="E139" s="162" t="s">
        <v>3</v>
      </c>
      <c r="F139" s="163" t="s">
        <v>666</v>
      </c>
      <c r="H139" s="164">
        <v>100</v>
      </c>
      <c r="I139" s="165"/>
      <c r="L139" s="161"/>
      <c r="M139" s="166"/>
      <c r="T139" s="167"/>
      <c r="AT139" s="162" t="s">
        <v>147</v>
      </c>
      <c r="AU139" s="162" t="s">
        <v>83</v>
      </c>
      <c r="AV139" s="12" t="s">
        <v>83</v>
      </c>
      <c r="AW139" s="12" t="s">
        <v>36</v>
      </c>
      <c r="AX139" s="12" t="s">
        <v>74</v>
      </c>
      <c r="AY139" s="162" t="s">
        <v>137</v>
      </c>
    </row>
    <row r="140" spans="2:51" s="12" customFormat="1" ht="12">
      <c r="B140" s="161"/>
      <c r="D140" s="158" t="s">
        <v>147</v>
      </c>
      <c r="E140" s="162" t="s">
        <v>3</v>
      </c>
      <c r="F140" s="163" t="s">
        <v>667</v>
      </c>
      <c r="H140" s="164">
        <v>-86</v>
      </c>
      <c r="I140" s="165"/>
      <c r="L140" s="161"/>
      <c r="M140" s="166"/>
      <c r="T140" s="167"/>
      <c r="AT140" s="162" t="s">
        <v>147</v>
      </c>
      <c r="AU140" s="162" t="s">
        <v>83</v>
      </c>
      <c r="AV140" s="12" t="s">
        <v>83</v>
      </c>
      <c r="AW140" s="12" t="s">
        <v>36</v>
      </c>
      <c r="AX140" s="12" t="s">
        <v>74</v>
      </c>
      <c r="AY140" s="162" t="s">
        <v>137</v>
      </c>
    </row>
    <row r="141" spans="2:51" s="12" customFormat="1" ht="12">
      <c r="B141" s="161"/>
      <c r="D141" s="158" t="s">
        <v>147</v>
      </c>
      <c r="E141" s="162" t="s">
        <v>3</v>
      </c>
      <c r="F141" s="163" t="s">
        <v>668</v>
      </c>
      <c r="H141" s="164">
        <v>0.604</v>
      </c>
      <c r="I141" s="165"/>
      <c r="L141" s="161"/>
      <c r="M141" s="166"/>
      <c r="T141" s="167"/>
      <c r="AT141" s="162" t="s">
        <v>147</v>
      </c>
      <c r="AU141" s="162" t="s">
        <v>83</v>
      </c>
      <c r="AV141" s="12" t="s">
        <v>83</v>
      </c>
      <c r="AW141" s="12" t="s">
        <v>36</v>
      </c>
      <c r="AX141" s="12" t="s">
        <v>74</v>
      </c>
      <c r="AY141" s="162" t="s">
        <v>137</v>
      </c>
    </row>
    <row r="142" spans="2:51" s="13" customFormat="1" ht="12">
      <c r="B142" s="168"/>
      <c r="D142" s="158" t="s">
        <v>147</v>
      </c>
      <c r="E142" s="169" t="s">
        <v>3</v>
      </c>
      <c r="F142" s="170" t="s">
        <v>205</v>
      </c>
      <c r="H142" s="171">
        <v>14.604</v>
      </c>
      <c r="I142" s="172"/>
      <c r="L142" s="168"/>
      <c r="M142" s="173"/>
      <c r="T142" s="174"/>
      <c r="AT142" s="169" t="s">
        <v>147</v>
      </c>
      <c r="AU142" s="169" t="s">
        <v>83</v>
      </c>
      <c r="AV142" s="13" t="s">
        <v>98</v>
      </c>
      <c r="AW142" s="13" t="s">
        <v>36</v>
      </c>
      <c r="AX142" s="13" t="s">
        <v>81</v>
      </c>
      <c r="AY142" s="169" t="s">
        <v>137</v>
      </c>
    </row>
    <row r="143" spans="2:65" s="1" customFormat="1" ht="36" customHeight="1">
      <c r="B143" s="144"/>
      <c r="C143" s="145">
        <v>15</v>
      </c>
      <c r="D143" s="145" t="s">
        <v>139</v>
      </c>
      <c r="E143" s="146" t="s">
        <v>207</v>
      </c>
      <c r="F143" s="147" t="s">
        <v>208</v>
      </c>
      <c r="G143" s="148" t="s">
        <v>142</v>
      </c>
      <c r="H143" s="149">
        <v>14.604</v>
      </c>
      <c r="I143" s="150"/>
      <c r="J143" s="151">
        <f>ROUND(I143*H143,2)</f>
        <v>0</v>
      </c>
      <c r="K143" s="147" t="s">
        <v>143</v>
      </c>
      <c r="L143" s="31"/>
      <c r="M143" s="152" t="s">
        <v>3</v>
      </c>
      <c r="N143" s="153" t="s">
        <v>45</v>
      </c>
      <c r="P143" s="154">
        <f>O143*H143</f>
        <v>0</v>
      </c>
      <c r="Q143" s="154">
        <v>0</v>
      </c>
      <c r="R143" s="154">
        <f>Q143*H143</f>
        <v>0</v>
      </c>
      <c r="S143" s="154">
        <v>0</v>
      </c>
      <c r="T143" s="155">
        <f>S143*H143</f>
        <v>0</v>
      </c>
      <c r="AR143" s="156" t="s">
        <v>98</v>
      </c>
      <c r="AT143" s="156" t="s">
        <v>139</v>
      </c>
      <c r="AU143" s="156" t="s">
        <v>83</v>
      </c>
      <c r="AY143" s="16" t="s">
        <v>137</v>
      </c>
      <c r="BE143" s="157">
        <f>IF(N143="základní",J143,0)</f>
        <v>0</v>
      </c>
      <c r="BF143" s="157">
        <f>IF(N143="snížená",J143,0)</f>
        <v>0</v>
      </c>
      <c r="BG143" s="157">
        <f>IF(N143="zákl. přenesená",J143,0)</f>
        <v>0</v>
      </c>
      <c r="BH143" s="157">
        <f>IF(N143="sníž. přenesená",J143,0)</f>
        <v>0</v>
      </c>
      <c r="BI143" s="157">
        <f>IF(N143="nulová",J143,0)</f>
        <v>0</v>
      </c>
      <c r="BJ143" s="16" t="s">
        <v>81</v>
      </c>
      <c r="BK143" s="157">
        <f>ROUND(I143*H143,2)</f>
        <v>0</v>
      </c>
      <c r="BL143" s="16" t="s">
        <v>98</v>
      </c>
      <c r="BM143" s="156" t="s">
        <v>209</v>
      </c>
    </row>
    <row r="144" spans="2:47" s="1" customFormat="1" ht="175.5">
      <c r="B144" s="31"/>
      <c r="D144" s="158" t="s">
        <v>145</v>
      </c>
      <c r="F144" s="159" t="s">
        <v>210</v>
      </c>
      <c r="I144" s="92"/>
      <c r="L144" s="31"/>
      <c r="M144" s="160"/>
      <c r="T144" s="52"/>
      <c r="AT144" s="16" t="s">
        <v>145</v>
      </c>
      <c r="AU144" s="16" t="s">
        <v>83</v>
      </c>
    </row>
    <row r="145" spans="2:51" s="12" customFormat="1" ht="12">
      <c r="B145" s="161"/>
      <c r="D145" s="158" t="s">
        <v>147</v>
      </c>
      <c r="E145" s="162" t="s">
        <v>3</v>
      </c>
      <c r="F145" s="163" t="s">
        <v>666</v>
      </c>
      <c r="H145" s="164">
        <v>100</v>
      </c>
      <c r="I145" s="165"/>
      <c r="L145" s="161"/>
      <c r="M145" s="166"/>
      <c r="T145" s="167"/>
      <c r="AT145" s="162" t="s">
        <v>147</v>
      </c>
      <c r="AU145" s="162" t="s">
        <v>83</v>
      </c>
      <c r="AV145" s="12" t="s">
        <v>83</v>
      </c>
      <c r="AW145" s="12" t="s">
        <v>36</v>
      </c>
      <c r="AX145" s="12" t="s">
        <v>74</v>
      </c>
      <c r="AY145" s="162" t="s">
        <v>137</v>
      </c>
    </row>
    <row r="146" spans="2:51" s="12" customFormat="1" ht="12">
      <c r="B146" s="161"/>
      <c r="D146" s="158" t="s">
        <v>147</v>
      </c>
      <c r="E146" s="162" t="s">
        <v>3</v>
      </c>
      <c r="F146" s="163" t="s">
        <v>667</v>
      </c>
      <c r="H146" s="164">
        <v>-86</v>
      </c>
      <c r="I146" s="165"/>
      <c r="L146" s="161"/>
      <c r="M146" s="166"/>
      <c r="T146" s="167"/>
      <c r="AT146" s="162" t="s">
        <v>147</v>
      </c>
      <c r="AU146" s="162" t="s">
        <v>83</v>
      </c>
      <c r="AV146" s="12" t="s">
        <v>83</v>
      </c>
      <c r="AW146" s="12" t="s">
        <v>36</v>
      </c>
      <c r="AX146" s="12" t="s">
        <v>74</v>
      </c>
      <c r="AY146" s="162" t="s">
        <v>137</v>
      </c>
    </row>
    <row r="147" spans="2:51" s="12" customFormat="1" ht="12">
      <c r="B147" s="161"/>
      <c r="D147" s="158" t="s">
        <v>147</v>
      </c>
      <c r="E147" s="162" t="s">
        <v>3</v>
      </c>
      <c r="F147" s="163" t="s">
        <v>668</v>
      </c>
      <c r="H147" s="164">
        <v>0.604</v>
      </c>
      <c r="I147" s="165"/>
      <c r="L147" s="161"/>
      <c r="M147" s="166"/>
      <c r="T147" s="167"/>
      <c r="AT147" s="162" t="s">
        <v>147</v>
      </c>
      <c r="AU147" s="162" t="s">
        <v>83</v>
      </c>
      <c r="AV147" s="12" t="s">
        <v>83</v>
      </c>
      <c r="AW147" s="12" t="s">
        <v>36</v>
      </c>
      <c r="AX147" s="12" t="s">
        <v>74</v>
      </c>
      <c r="AY147" s="162" t="s">
        <v>137</v>
      </c>
    </row>
    <row r="148" spans="2:51" s="13" customFormat="1" ht="12">
      <c r="B148" s="168"/>
      <c r="D148" s="158" t="s">
        <v>147</v>
      </c>
      <c r="E148" s="169" t="s">
        <v>3</v>
      </c>
      <c r="F148" s="170" t="s">
        <v>205</v>
      </c>
      <c r="H148" s="171">
        <v>14.604</v>
      </c>
      <c r="I148" s="172"/>
      <c r="L148" s="168"/>
      <c r="M148" s="173"/>
      <c r="T148" s="174"/>
      <c r="AT148" s="169" t="s">
        <v>147</v>
      </c>
      <c r="AU148" s="169" t="s">
        <v>83</v>
      </c>
      <c r="AV148" s="13" t="s">
        <v>98</v>
      </c>
      <c r="AW148" s="13" t="s">
        <v>36</v>
      </c>
      <c r="AX148" s="13" t="s">
        <v>81</v>
      </c>
      <c r="AY148" s="169" t="s">
        <v>137</v>
      </c>
    </row>
    <row r="149" spans="2:65" s="1" customFormat="1" ht="16.5" customHeight="1">
      <c r="B149" s="144"/>
      <c r="C149" s="145">
        <v>16</v>
      </c>
      <c r="D149" s="145" t="s">
        <v>139</v>
      </c>
      <c r="E149" s="146" t="s">
        <v>212</v>
      </c>
      <c r="F149" s="147" t="s">
        <v>213</v>
      </c>
      <c r="G149" s="148" t="s">
        <v>142</v>
      </c>
      <c r="H149" s="149">
        <v>14.604</v>
      </c>
      <c r="I149" s="150"/>
      <c r="J149" s="151">
        <f>ROUND(I149*H149,2)</f>
        <v>0</v>
      </c>
      <c r="K149" s="147" t="s">
        <v>143</v>
      </c>
      <c r="L149" s="31"/>
      <c r="M149" s="152" t="s">
        <v>3</v>
      </c>
      <c r="N149" s="153" t="s">
        <v>45</v>
      </c>
      <c r="P149" s="154">
        <f>O149*H149</f>
        <v>0</v>
      </c>
      <c r="Q149" s="154">
        <v>0</v>
      </c>
      <c r="R149" s="154">
        <f>Q149*H149</f>
        <v>0</v>
      </c>
      <c r="S149" s="154">
        <v>0</v>
      </c>
      <c r="T149" s="155">
        <f>S149*H149</f>
        <v>0</v>
      </c>
      <c r="AR149" s="156" t="s">
        <v>98</v>
      </c>
      <c r="AT149" s="156" t="s">
        <v>139</v>
      </c>
      <c r="AU149" s="156" t="s">
        <v>83</v>
      </c>
      <c r="AY149" s="16" t="s">
        <v>137</v>
      </c>
      <c r="BE149" s="157">
        <f>IF(N149="základní",J149,0)</f>
        <v>0</v>
      </c>
      <c r="BF149" s="157">
        <f>IF(N149="snížená",J149,0)</f>
        <v>0</v>
      </c>
      <c r="BG149" s="157">
        <f>IF(N149="zákl. přenesená",J149,0)</f>
        <v>0</v>
      </c>
      <c r="BH149" s="157">
        <f>IF(N149="sníž. přenesená",J149,0)</f>
        <v>0</v>
      </c>
      <c r="BI149" s="157">
        <f>IF(N149="nulová",J149,0)</f>
        <v>0</v>
      </c>
      <c r="BJ149" s="16" t="s">
        <v>81</v>
      </c>
      <c r="BK149" s="157">
        <f>ROUND(I149*H149,2)</f>
        <v>0</v>
      </c>
      <c r="BL149" s="16" t="s">
        <v>98</v>
      </c>
      <c r="BM149" s="156" t="s">
        <v>214</v>
      </c>
    </row>
    <row r="150" spans="2:47" s="1" customFormat="1" ht="370.5">
      <c r="B150" s="31"/>
      <c r="D150" s="158" t="s">
        <v>145</v>
      </c>
      <c r="F150" s="159" t="s">
        <v>215</v>
      </c>
      <c r="I150" s="92"/>
      <c r="L150" s="31"/>
      <c r="M150" s="160"/>
      <c r="T150" s="52"/>
      <c r="AT150" s="16" t="s">
        <v>145</v>
      </c>
      <c r="AU150" s="16" t="s">
        <v>83</v>
      </c>
    </row>
    <row r="151" spans="2:51" s="12" customFormat="1" ht="12">
      <c r="B151" s="161"/>
      <c r="D151" s="158" t="s">
        <v>147</v>
      </c>
      <c r="E151" s="162" t="s">
        <v>3</v>
      </c>
      <c r="F151" s="163" t="s">
        <v>666</v>
      </c>
      <c r="H151" s="164">
        <v>100</v>
      </c>
      <c r="I151" s="165"/>
      <c r="L151" s="161"/>
      <c r="M151" s="166"/>
      <c r="T151" s="167"/>
      <c r="AT151" s="162" t="s">
        <v>147</v>
      </c>
      <c r="AU151" s="162" t="s">
        <v>83</v>
      </c>
      <c r="AV151" s="12" t="s">
        <v>83</v>
      </c>
      <c r="AW151" s="12" t="s">
        <v>36</v>
      </c>
      <c r="AX151" s="12" t="s">
        <v>74</v>
      </c>
      <c r="AY151" s="162" t="s">
        <v>137</v>
      </c>
    </row>
    <row r="152" spans="2:51" s="12" customFormat="1" ht="12">
      <c r="B152" s="161"/>
      <c r="D152" s="158" t="s">
        <v>147</v>
      </c>
      <c r="E152" s="162" t="s">
        <v>3</v>
      </c>
      <c r="F152" s="163" t="s">
        <v>667</v>
      </c>
      <c r="H152" s="164">
        <v>-86</v>
      </c>
      <c r="I152" s="165"/>
      <c r="L152" s="161"/>
      <c r="M152" s="166"/>
      <c r="T152" s="167"/>
      <c r="AT152" s="162" t="s">
        <v>147</v>
      </c>
      <c r="AU152" s="162" t="s">
        <v>83</v>
      </c>
      <c r="AV152" s="12" t="s">
        <v>83</v>
      </c>
      <c r="AW152" s="12" t="s">
        <v>36</v>
      </c>
      <c r="AX152" s="12" t="s">
        <v>74</v>
      </c>
      <c r="AY152" s="162" t="s">
        <v>137</v>
      </c>
    </row>
    <row r="153" spans="2:51" s="12" customFormat="1" ht="12">
      <c r="B153" s="161"/>
      <c r="D153" s="158" t="s">
        <v>147</v>
      </c>
      <c r="E153" s="162" t="s">
        <v>3</v>
      </c>
      <c r="F153" s="163" t="s">
        <v>668</v>
      </c>
      <c r="H153" s="164">
        <v>0.604</v>
      </c>
      <c r="I153" s="165"/>
      <c r="L153" s="161"/>
      <c r="M153" s="166"/>
      <c r="T153" s="167"/>
      <c r="AT153" s="162" t="s">
        <v>147</v>
      </c>
      <c r="AU153" s="162" t="s">
        <v>83</v>
      </c>
      <c r="AV153" s="12" t="s">
        <v>83</v>
      </c>
      <c r="AW153" s="12" t="s">
        <v>36</v>
      </c>
      <c r="AX153" s="12" t="s">
        <v>74</v>
      </c>
      <c r="AY153" s="162" t="s">
        <v>137</v>
      </c>
    </row>
    <row r="154" spans="2:51" s="13" customFormat="1" ht="12">
      <c r="B154" s="168"/>
      <c r="D154" s="158" t="s">
        <v>147</v>
      </c>
      <c r="E154" s="169" t="s">
        <v>3</v>
      </c>
      <c r="F154" s="170" t="s">
        <v>205</v>
      </c>
      <c r="H154" s="171">
        <v>14.604</v>
      </c>
      <c r="I154" s="172"/>
      <c r="L154" s="168"/>
      <c r="M154" s="173"/>
      <c r="T154" s="174"/>
      <c r="AT154" s="169" t="s">
        <v>147</v>
      </c>
      <c r="AU154" s="169" t="s">
        <v>83</v>
      </c>
      <c r="AV154" s="13" t="s">
        <v>98</v>
      </c>
      <c r="AW154" s="13" t="s">
        <v>36</v>
      </c>
      <c r="AX154" s="13" t="s">
        <v>81</v>
      </c>
      <c r="AY154" s="169" t="s">
        <v>137</v>
      </c>
    </row>
    <row r="155" spans="2:65" s="1" customFormat="1" ht="36" customHeight="1">
      <c r="B155" s="144"/>
      <c r="C155" s="145">
        <v>17</v>
      </c>
      <c r="D155" s="145" t="s">
        <v>139</v>
      </c>
      <c r="E155" s="146" t="s">
        <v>216</v>
      </c>
      <c r="F155" s="147" t="s">
        <v>217</v>
      </c>
      <c r="G155" s="148" t="s">
        <v>142</v>
      </c>
      <c r="H155" s="149">
        <v>86</v>
      </c>
      <c r="I155" s="150"/>
      <c r="J155" s="151">
        <f>ROUND(I155*H155,2)</f>
        <v>0</v>
      </c>
      <c r="K155" s="147" t="s">
        <v>143</v>
      </c>
      <c r="L155" s="31"/>
      <c r="M155" s="152" t="s">
        <v>3</v>
      </c>
      <c r="N155" s="153" t="s">
        <v>45</v>
      </c>
      <c r="P155" s="154">
        <f>O155*H155</f>
        <v>0</v>
      </c>
      <c r="Q155" s="154">
        <v>0</v>
      </c>
      <c r="R155" s="154">
        <f>Q155*H155</f>
        <v>0</v>
      </c>
      <c r="S155" s="154">
        <v>0</v>
      </c>
      <c r="T155" s="155">
        <f>S155*H155</f>
        <v>0</v>
      </c>
      <c r="AR155" s="156" t="s">
        <v>98</v>
      </c>
      <c r="AT155" s="156" t="s">
        <v>139</v>
      </c>
      <c r="AU155" s="156" t="s">
        <v>83</v>
      </c>
      <c r="AY155" s="16" t="s">
        <v>137</v>
      </c>
      <c r="BE155" s="157">
        <f>IF(N155="základní",J155,0)</f>
        <v>0</v>
      </c>
      <c r="BF155" s="157">
        <f>IF(N155="snížená",J155,0)</f>
        <v>0</v>
      </c>
      <c r="BG155" s="157">
        <f>IF(N155="zákl. přenesená",J155,0)</f>
        <v>0</v>
      </c>
      <c r="BH155" s="157">
        <f>IF(N155="sníž. přenesená",J155,0)</f>
        <v>0</v>
      </c>
      <c r="BI155" s="157">
        <f>IF(N155="nulová",J155,0)</f>
        <v>0</v>
      </c>
      <c r="BJ155" s="16" t="s">
        <v>81</v>
      </c>
      <c r="BK155" s="157">
        <f>ROUND(I155*H155,2)</f>
        <v>0</v>
      </c>
      <c r="BL155" s="16" t="s">
        <v>98</v>
      </c>
      <c r="BM155" s="156" t="s">
        <v>218</v>
      </c>
    </row>
    <row r="156" spans="2:47" s="1" customFormat="1" ht="409.5">
      <c r="B156" s="31"/>
      <c r="D156" s="158" t="s">
        <v>145</v>
      </c>
      <c r="F156" s="175" t="s">
        <v>219</v>
      </c>
      <c r="I156" s="92"/>
      <c r="L156" s="31"/>
      <c r="M156" s="160"/>
      <c r="T156" s="52"/>
      <c r="AT156" s="16" t="s">
        <v>145</v>
      </c>
      <c r="AU156" s="16" t="s">
        <v>83</v>
      </c>
    </row>
    <row r="157" spans="2:51" s="12" customFormat="1" ht="12">
      <c r="B157" s="161"/>
      <c r="D157" s="158" t="s">
        <v>147</v>
      </c>
      <c r="E157" s="162" t="s">
        <v>3</v>
      </c>
      <c r="F157" s="163" t="s">
        <v>669</v>
      </c>
      <c r="H157" s="164">
        <v>100</v>
      </c>
      <c r="I157" s="165"/>
      <c r="L157" s="161"/>
      <c r="M157" s="166"/>
      <c r="T157" s="167"/>
      <c r="AT157" s="162" t="s">
        <v>147</v>
      </c>
      <c r="AU157" s="162" t="s">
        <v>83</v>
      </c>
      <c r="AV157" s="12" t="s">
        <v>83</v>
      </c>
      <c r="AW157" s="12" t="s">
        <v>36</v>
      </c>
      <c r="AX157" s="12" t="s">
        <v>74</v>
      </c>
      <c r="AY157" s="162" t="s">
        <v>137</v>
      </c>
    </row>
    <row r="158" spans="2:51" s="12" customFormat="1" ht="12">
      <c r="B158" s="161"/>
      <c r="D158" s="158" t="s">
        <v>147</v>
      </c>
      <c r="E158" s="162" t="s">
        <v>3</v>
      </c>
      <c r="F158" s="163" t="s">
        <v>670</v>
      </c>
      <c r="H158" s="164">
        <v>-4</v>
      </c>
      <c r="I158" s="165"/>
      <c r="L158" s="161"/>
      <c r="M158" s="166"/>
      <c r="T158" s="167"/>
      <c r="AT158" s="162" t="s">
        <v>147</v>
      </c>
      <c r="AU158" s="162" t="s">
        <v>83</v>
      </c>
      <c r="AV158" s="12" t="s">
        <v>83</v>
      </c>
      <c r="AW158" s="12" t="s">
        <v>36</v>
      </c>
      <c r="AX158" s="12" t="s">
        <v>74</v>
      </c>
      <c r="AY158" s="162" t="s">
        <v>137</v>
      </c>
    </row>
    <row r="159" spans="2:51" s="12" customFormat="1" ht="12">
      <c r="B159" s="161"/>
      <c r="D159" s="158" t="s">
        <v>147</v>
      </c>
      <c r="E159" s="162" t="s">
        <v>3</v>
      </c>
      <c r="F159" s="163" t="s">
        <v>671</v>
      </c>
      <c r="H159" s="164">
        <v>-10</v>
      </c>
      <c r="I159" s="165"/>
      <c r="L159" s="161"/>
      <c r="M159" s="166"/>
      <c r="T159" s="167"/>
      <c r="AT159" s="162" t="s">
        <v>147</v>
      </c>
      <c r="AU159" s="162" t="s">
        <v>83</v>
      </c>
      <c r="AV159" s="12" t="s">
        <v>83</v>
      </c>
      <c r="AW159" s="12" t="s">
        <v>36</v>
      </c>
      <c r="AX159" s="12" t="s">
        <v>74</v>
      </c>
      <c r="AY159" s="162" t="s">
        <v>137</v>
      </c>
    </row>
    <row r="160" spans="2:51" s="13" customFormat="1" ht="12">
      <c r="B160" s="168"/>
      <c r="D160" s="158" t="s">
        <v>147</v>
      </c>
      <c r="E160" s="169" t="s">
        <v>3</v>
      </c>
      <c r="F160" s="170" t="s">
        <v>205</v>
      </c>
      <c r="H160" s="171">
        <v>86</v>
      </c>
      <c r="I160" s="172"/>
      <c r="L160" s="168"/>
      <c r="M160" s="173"/>
      <c r="T160" s="174"/>
      <c r="AT160" s="169" t="s">
        <v>147</v>
      </c>
      <c r="AU160" s="169" t="s">
        <v>83</v>
      </c>
      <c r="AV160" s="13" t="s">
        <v>98</v>
      </c>
      <c r="AW160" s="13" t="s">
        <v>36</v>
      </c>
      <c r="AX160" s="13" t="s">
        <v>81</v>
      </c>
      <c r="AY160" s="169" t="s">
        <v>137</v>
      </c>
    </row>
    <row r="161" spans="2:65" s="1" customFormat="1" ht="60" customHeight="1">
      <c r="B161" s="144"/>
      <c r="C161" s="145">
        <v>18</v>
      </c>
      <c r="D161" s="145" t="s">
        <v>139</v>
      </c>
      <c r="E161" s="146" t="s">
        <v>224</v>
      </c>
      <c r="F161" s="147" t="s">
        <v>225</v>
      </c>
      <c r="G161" s="148" t="s">
        <v>142</v>
      </c>
      <c r="H161" s="149">
        <v>10</v>
      </c>
      <c r="I161" s="150"/>
      <c r="J161" s="151">
        <f>ROUND(I161*H161,2)</f>
        <v>0</v>
      </c>
      <c r="K161" s="147" t="s">
        <v>143</v>
      </c>
      <c r="L161" s="31"/>
      <c r="M161" s="152" t="s">
        <v>3</v>
      </c>
      <c r="N161" s="153" t="s">
        <v>45</v>
      </c>
      <c r="P161" s="154">
        <f>O161*H161</f>
        <v>0</v>
      </c>
      <c r="Q161" s="154">
        <v>0</v>
      </c>
      <c r="R161" s="154">
        <f>Q161*H161</f>
        <v>0</v>
      </c>
      <c r="S161" s="154">
        <v>0</v>
      </c>
      <c r="T161" s="155">
        <f>S161*H161</f>
        <v>0</v>
      </c>
      <c r="AR161" s="156" t="s">
        <v>98</v>
      </c>
      <c r="AT161" s="156" t="s">
        <v>139</v>
      </c>
      <c r="AU161" s="156" t="s">
        <v>83</v>
      </c>
      <c r="AY161" s="16" t="s">
        <v>137</v>
      </c>
      <c r="BE161" s="157">
        <f>IF(N161="základní",J161,0)</f>
        <v>0</v>
      </c>
      <c r="BF161" s="157">
        <f>IF(N161="snížená",J161,0)</f>
        <v>0</v>
      </c>
      <c r="BG161" s="157">
        <f>IF(N161="zákl. přenesená",J161,0)</f>
        <v>0</v>
      </c>
      <c r="BH161" s="157">
        <f>IF(N161="sníž. přenesená",J161,0)</f>
        <v>0</v>
      </c>
      <c r="BI161" s="157">
        <f>IF(N161="nulová",J161,0)</f>
        <v>0</v>
      </c>
      <c r="BJ161" s="16" t="s">
        <v>81</v>
      </c>
      <c r="BK161" s="157">
        <f>ROUND(I161*H161,2)</f>
        <v>0</v>
      </c>
      <c r="BL161" s="16" t="s">
        <v>98</v>
      </c>
      <c r="BM161" s="156" t="s">
        <v>226</v>
      </c>
    </row>
    <row r="162" spans="2:47" s="1" customFormat="1" ht="136.5">
      <c r="B162" s="31"/>
      <c r="D162" s="158" t="s">
        <v>145</v>
      </c>
      <c r="F162" s="159" t="s">
        <v>227</v>
      </c>
      <c r="I162" s="92"/>
      <c r="L162" s="31"/>
      <c r="M162" s="160"/>
      <c r="T162" s="52"/>
      <c r="AT162" s="16" t="s">
        <v>145</v>
      </c>
      <c r="AU162" s="16" t="s">
        <v>83</v>
      </c>
    </row>
    <row r="163" spans="2:51" s="12" customFormat="1" ht="12">
      <c r="B163" s="161"/>
      <c r="D163" s="158" t="s">
        <v>147</v>
      </c>
      <c r="E163" s="162" t="s">
        <v>3</v>
      </c>
      <c r="F163" s="163" t="s">
        <v>672</v>
      </c>
      <c r="H163" s="164">
        <v>10</v>
      </c>
      <c r="I163" s="165"/>
      <c r="L163" s="161"/>
      <c r="M163" s="166"/>
      <c r="T163" s="167"/>
      <c r="AT163" s="162" t="s">
        <v>147</v>
      </c>
      <c r="AU163" s="162" t="s">
        <v>83</v>
      </c>
      <c r="AV163" s="12" t="s">
        <v>83</v>
      </c>
      <c r="AW163" s="12" t="s">
        <v>36</v>
      </c>
      <c r="AX163" s="12" t="s">
        <v>81</v>
      </c>
      <c r="AY163" s="162" t="s">
        <v>137</v>
      </c>
    </row>
    <row r="164" spans="2:65" s="1" customFormat="1" ht="16.5" customHeight="1">
      <c r="B164" s="144"/>
      <c r="C164" s="176">
        <v>19</v>
      </c>
      <c r="D164" s="176" t="s">
        <v>230</v>
      </c>
      <c r="E164" s="177" t="s">
        <v>231</v>
      </c>
      <c r="F164" s="178" t="s">
        <v>232</v>
      </c>
      <c r="G164" s="179" t="s">
        <v>233</v>
      </c>
      <c r="H164" s="180">
        <v>20</v>
      </c>
      <c r="I164" s="181"/>
      <c r="J164" s="182">
        <f>ROUND(I164*H164,2)</f>
        <v>0</v>
      </c>
      <c r="K164" s="178" t="s">
        <v>143</v>
      </c>
      <c r="L164" s="183"/>
      <c r="M164" s="184" t="s">
        <v>3</v>
      </c>
      <c r="N164" s="185" t="s">
        <v>45</v>
      </c>
      <c r="P164" s="154">
        <f>O164*H164</f>
        <v>0</v>
      </c>
      <c r="Q164" s="154">
        <v>1</v>
      </c>
      <c r="R164" s="154">
        <f>Q164*H164</f>
        <v>20</v>
      </c>
      <c r="S164" s="154">
        <v>0</v>
      </c>
      <c r="T164" s="155">
        <f>S164*H164</f>
        <v>0</v>
      </c>
      <c r="AR164" s="156" t="s">
        <v>177</v>
      </c>
      <c r="AT164" s="156" t="s">
        <v>230</v>
      </c>
      <c r="AU164" s="156" t="s">
        <v>83</v>
      </c>
      <c r="AY164" s="16" t="s">
        <v>137</v>
      </c>
      <c r="BE164" s="157">
        <f>IF(N164="základní",J164,0)</f>
        <v>0</v>
      </c>
      <c r="BF164" s="157">
        <f>IF(N164="snížená",J164,0)</f>
        <v>0</v>
      </c>
      <c r="BG164" s="157">
        <f>IF(N164="zákl. přenesená",J164,0)</f>
        <v>0</v>
      </c>
      <c r="BH164" s="157">
        <f>IF(N164="sníž. přenesená",J164,0)</f>
        <v>0</v>
      </c>
      <c r="BI164" s="157">
        <f>IF(N164="nulová",J164,0)</f>
        <v>0</v>
      </c>
      <c r="BJ164" s="16" t="s">
        <v>81</v>
      </c>
      <c r="BK164" s="157">
        <f>ROUND(I164*H164,2)</f>
        <v>0</v>
      </c>
      <c r="BL164" s="16" t="s">
        <v>98</v>
      </c>
      <c r="BM164" s="156" t="s">
        <v>234</v>
      </c>
    </row>
    <row r="165" spans="2:51" s="12" customFormat="1" ht="12">
      <c r="B165" s="161"/>
      <c r="D165" s="158" t="s">
        <v>147</v>
      </c>
      <c r="F165" s="163" t="s">
        <v>673</v>
      </c>
      <c r="H165" s="164">
        <v>20</v>
      </c>
      <c r="I165" s="165"/>
      <c r="L165" s="161"/>
      <c r="M165" s="166"/>
      <c r="T165" s="167"/>
      <c r="AT165" s="162" t="s">
        <v>147</v>
      </c>
      <c r="AU165" s="162" t="s">
        <v>83</v>
      </c>
      <c r="AV165" s="12" t="s">
        <v>83</v>
      </c>
      <c r="AW165" s="12" t="s">
        <v>4</v>
      </c>
      <c r="AX165" s="12" t="s">
        <v>81</v>
      </c>
      <c r="AY165" s="162" t="s">
        <v>137</v>
      </c>
    </row>
    <row r="166" spans="2:63" s="11" customFormat="1" ht="22.9" customHeight="1">
      <c r="B166" s="132"/>
      <c r="D166" s="133" t="s">
        <v>73</v>
      </c>
      <c r="E166" s="142" t="s">
        <v>98</v>
      </c>
      <c r="F166" s="142" t="s">
        <v>253</v>
      </c>
      <c r="I166" s="135"/>
      <c r="J166" s="143">
        <f>BK166</f>
        <v>0</v>
      </c>
      <c r="L166" s="132"/>
      <c r="M166" s="137"/>
      <c r="P166" s="138">
        <f>SUM(P167:P169)</f>
        <v>0</v>
      </c>
      <c r="R166" s="138">
        <f>SUM(R167:R169)</f>
        <v>0</v>
      </c>
      <c r="T166" s="139">
        <f>SUM(T167:T169)</f>
        <v>0</v>
      </c>
      <c r="AR166" s="133" t="s">
        <v>81</v>
      </c>
      <c r="AT166" s="140" t="s">
        <v>73</v>
      </c>
      <c r="AU166" s="140" t="s">
        <v>81</v>
      </c>
      <c r="AY166" s="133" t="s">
        <v>137</v>
      </c>
      <c r="BK166" s="141">
        <f>SUM(BK167:BK169)</f>
        <v>0</v>
      </c>
    </row>
    <row r="167" spans="2:65" s="1" customFormat="1" ht="24" customHeight="1">
      <c r="B167" s="144"/>
      <c r="C167" s="145">
        <v>20</v>
      </c>
      <c r="D167" s="145" t="s">
        <v>139</v>
      </c>
      <c r="E167" s="146" t="s">
        <v>254</v>
      </c>
      <c r="F167" s="147" t="s">
        <v>255</v>
      </c>
      <c r="G167" s="148" t="s">
        <v>142</v>
      </c>
      <c r="H167" s="149">
        <v>4</v>
      </c>
      <c r="I167" s="150"/>
      <c r="J167" s="151">
        <f>ROUND(I167*H167,2)</f>
        <v>0</v>
      </c>
      <c r="K167" s="147" t="s">
        <v>143</v>
      </c>
      <c r="L167" s="31"/>
      <c r="M167" s="152" t="s">
        <v>3</v>
      </c>
      <c r="N167" s="153" t="s">
        <v>45</v>
      </c>
      <c r="P167" s="154">
        <f>O167*H167</f>
        <v>0</v>
      </c>
      <c r="Q167" s="154">
        <v>0</v>
      </c>
      <c r="R167" s="154">
        <f>Q167*H167</f>
        <v>0</v>
      </c>
      <c r="S167" s="154">
        <v>0</v>
      </c>
      <c r="T167" s="155">
        <f>S167*H167</f>
        <v>0</v>
      </c>
      <c r="AR167" s="156" t="s">
        <v>98</v>
      </c>
      <c r="AT167" s="156" t="s">
        <v>139</v>
      </c>
      <c r="AU167" s="156" t="s">
        <v>83</v>
      </c>
      <c r="AY167" s="16" t="s">
        <v>137</v>
      </c>
      <c r="BE167" s="157">
        <f>IF(N167="základní",J167,0)</f>
        <v>0</v>
      </c>
      <c r="BF167" s="157">
        <f>IF(N167="snížená",J167,0)</f>
        <v>0</v>
      </c>
      <c r="BG167" s="157">
        <f>IF(N167="zákl. přenesená",J167,0)</f>
        <v>0</v>
      </c>
      <c r="BH167" s="157">
        <f>IF(N167="sníž. přenesená",J167,0)</f>
        <v>0</v>
      </c>
      <c r="BI167" s="157">
        <f>IF(N167="nulová",J167,0)</f>
        <v>0</v>
      </c>
      <c r="BJ167" s="16" t="s">
        <v>81</v>
      </c>
      <c r="BK167" s="157">
        <f>ROUND(I167*H167,2)</f>
        <v>0</v>
      </c>
      <c r="BL167" s="16" t="s">
        <v>98</v>
      </c>
      <c r="BM167" s="156" t="s">
        <v>256</v>
      </c>
    </row>
    <row r="168" spans="2:47" s="1" customFormat="1" ht="58.5">
      <c r="B168" s="31"/>
      <c r="D168" s="158" t="s">
        <v>145</v>
      </c>
      <c r="F168" s="159" t="s">
        <v>257</v>
      </c>
      <c r="I168" s="92"/>
      <c r="L168" s="31"/>
      <c r="M168" s="160"/>
      <c r="T168" s="52"/>
      <c r="AT168" s="16" t="s">
        <v>145</v>
      </c>
      <c r="AU168" s="16" t="s">
        <v>83</v>
      </c>
    </row>
    <row r="169" spans="2:51" s="12" customFormat="1" ht="12">
      <c r="B169" s="161"/>
      <c r="D169" s="158" t="s">
        <v>147</v>
      </c>
      <c r="E169" s="162" t="s">
        <v>3</v>
      </c>
      <c r="F169" s="163" t="s">
        <v>674</v>
      </c>
      <c r="H169" s="164">
        <v>4</v>
      </c>
      <c r="I169" s="165"/>
      <c r="L169" s="161"/>
      <c r="M169" s="166"/>
      <c r="T169" s="167"/>
      <c r="AT169" s="162" t="s">
        <v>147</v>
      </c>
      <c r="AU169" s="162" t="s">
        <v>83</v>
      </c>
      <c r="AV169" s="12" t="s">
        <v>83</v>
      </c>
      <c r="AW169" s="12" t="s">
        <v>36</v>
      </c>
      <c r="AX169" s="12" t="s">
        <v>81</v>
      </c>
      <c r="AY169" s="162" t="s">
        <v>137</v>
      </c>
    </row>
    <row r="170" spans="2:63" s="11" customFormat="1" ht="22.9" customHeight="1">
      <c r="B170" s="132"/>
      <c r="D170" s="133" t="s">
        <v>73</v>
      </c>
      <c r="E170" s="142" t="s">
        <v>100</v>
      </c>
      <c r="F170" s="142" t="s">
        <v>472</v>
      </c>
      <c r="I170" s="135"/>
      <c r="J170" s="143">
        <f>BK170</f>
        <v>0</v>
      </c>
      <c r="L170" s="132"/>
      <c r="M170" s="137"/>
      <c r="P170" s="138">
        <f>SUM(P171:P188)</f>
        <v>0</v>
      </c>
      <c r="R170" s="138">
        <f>SUM(R171:R188)</f>
        <v>50.587199999999996</v>
      </c>
      <c r="T170" s="139">
        <f>SUM(T171:T188)</f>
        <v>0</v>
      </c>
      <c r="AR170" s="133" t="s">
        <v>81</v>
      </c>
      <c r="AT170" s="140" t="s">
        <v>73</v>
      </c>
      <c r="AU170" s="140" t="s">
        <v>81</v>
      </c>
      <c r="AY170" s="133" t="s">
        <v>137</v>
      </c>
      <c r="BK170" s="141">
        <f>SUM(BK171:BK188)</f>
        <v>0</v>
      </c>
    </row>
    <row r="171" spans="2:65" s="1" customFormat="1" ht="36" customHeight="1">
      <c r="B171" s="144"/>
      <c r="C171" s="145">
        <v>21</v>
      </c>
      <c r="D171" s="145" t="s">
        <v>139</v>
      </c>
      <c r="E171" s="146" t="s">
        <v>545</v>
      </c>
      <c r="F171" s="147" t="s">
        <v>546</v>
      </c>
      <c r="G171" s="148" t="s">
        <v>180</v>
      </c>
      <c r="H171" s="149">
        <v>80</v>
      </c>
      <c r="I171" s="150"/>
      <c r="J171" s="151">
        <f>ROUND(I171*H171,2)</f>
        <v>0</v>
      </c>
      <c r="K171" s="147" t="s">
        <v>143</v>
      </c>
      <c r="L171" s="31"/>
      <c r="M171" s="152" t="s">
        <v>3</v>
      </c>
      <c r="N171" s="153" t="s">
        <v>45</v>
      </c>
      <c r="P171" s="154">
        <f>O171*H171</f>
        <v>0</v>
      </c>
      <c r="Q171" s="154">
        <v>0.3708</v>
      </c>
      <c r="R171" s="154">
        <f>Q171*H171</f>
        <v>29.664</v>
      </c>
      <c r="S171" s="154">
        <v>0</v>
      </c>
      <c r="T171" s="155">
        <f>S171*H171</f>
        <v>0</v>
      </c>
      <c r="AR171" s="156" t="s">
        <v>98</v>
      </c>
      <c r="AT171" s="156" t="s">
        <v>139</v>
      </c>
      <c r="AU171" s="156" t="s">
        <v>83</v>
      </c>
      <c r="AY171" s="16" t="s">
        <v>137</v>
      </c>
      <c r="BE171" s="157">
        <f>IF(N171="základní",J171,0)</f>
        <v>0</v>
      </c>
      <c r="BF171" s="157">
        <f>IF(N171="snížená",J171,0)</f>
        <v>0</v>
      </c>
      <c r="BG171" s="157">
        <f>IF(N171="zákl. přenesená",J171,0)</f>
        <v>0</v>
      </c>
      <c r="BH171" s="157">
        <f>IF(N171="sníž. přenesená",J171,0)</f>
        <v>0</v>
      </c>
      <c r="BI171" s="157">
        <f>IF(N171="nulová",J171,0)</f>
        <v>0</v>
      </c>
      <c r="BJ171" s="16" t="s">
        <v>81</v>
      </c>
      <c r="BK171" s="157">
        <f>ROUND(I171*H171,2)</f>
        <v>0</v>
      </c>
      <c r="BL171" s="16" t="s">
        <v>98</v>
      </c>
      <c r="BM171" s="156" t="s">
        <v>547</v>
      </c>
    </row>
    <row r="172" spans="2:47" s="1" customFormat="1" ht="97.5">
      <c r="B172" s="31"/>
      <c r="D172" s="158" t="s">
        <v>145</v>
      </c>
      <c r="F172" s="159" t="s">
        <v>548</v>
      </c>
      <c r="I172" s="92"/>
      <c r="L172" s="31"/>
      <c r="M172" s="160"/>
      <c r="T172" s="52"/>
      <c r="AT172" s="16" t="s">
        <v>145</v>
      </c>
      <c r="AU172" s="16" t="s">
        <v>83</v>
      </c>
    </row>
    <row r="173" spans="2:51" s="12" customFormat="1" ht="12">
      <c r="B173" s="161"/>
      <c r="D173" s="158" t="s">
        <v>147</v>
      </c>
      <c r="E173" s="162" t="s">
        <v>3</v>
      </c>
      <c r="F173" s="163" t="s">
        <v>659</v>
      </c>
      <c r="H173" s="164">
        <v>40</v>
      </c>
      <c r="I173" s="165"/>
      <c r="L173" s="161"/>
      <c r="M173" s="166"/>
      <c r="T173" s="167"/>
      <c r="AT173" s="162" t="s">
        <v>147</v>
      </c>
      <c r="AU173" s="162" t="s">
        <v>83</v>
      </c>
      <c r="AV173" s="12" t="s">
        <v>83</v>
      </c>
      <c r="AW173" s="12" t="s">
        <v>36</v>
      </c>
      <c r="AX173" s="12" t="s">
        <v>74</v>
      </c>
      <c r="AY173" s="162" t="s">
        <v>137</v>
      </c>
    </row>
    <row r="174" spans="2:51" s="12" customFormat="1" ht="12">
      <c r="B174" s="161"/>
      <c r="D174" s="158" t="s">
        <v>147</v>
      </c>
      <c r="E174" s="162" t="s">
        <v>3</v>
      </c>
      <c r="F174" s="163" t="s">
        <v>659</v>
      </c>
      <c r="H174" s="164">
        <v>40</v>
      </c>
      <c r="I174" s="165"/>
      <c r="L174" s="161"/>
      <c r="M174" s="166"/>
      <c r="T174" s="167"/>
      <c r="AT174" s="162" t="s">
        <v>147</v>
      </c>
      <c r="AU174" s="162" t="s">
        <v>83</v>
      </c>
      <c r="AV174" s="12" t="s">
        <v>83</v>
      </c>
      <c r="AW174" s="12" t="s">
        <v>36</v>
      </c>
      <c r="AX174" s="12" t="s">
        <v>74</v>
      </c>
      <c r="AY174" s="162" t="s">
        <v>137</v>
      </c>
    </row>
    <row r="175" spans="2:51" s="13" customFormat="1" ht="12">
      <c r="B175" s="168"/>
      <c r="D175" s="158" t="s">
        <v>147</v>
      </c>
      <c r="E175" s="169" t="s">
        <v>3</v>
      </c>
      <c r="F175" s="170" t="s">
        <v>205</v>
      </c>
      <c r="H175" s="171">
        <v>80</v>
      </c>
      <c r="I175" s="172"/>
      <c r="L175" s="168"/>
      <c r="M175" s="173"/>
      <c r="T175" s="174"/>
      <c r="AT175" s="169" t="s">
        <v>147</v>
      </c>
      <c r="AU175" s="169" t="s">
        <v>83</v>
      </c>
      <c r="AV175" s="13" t="s">
        <v>98</v>
      </c>
      <c r="AW175" s="13" t="s">
        <v>36</v>
      </c>
      <c r="AX175" s="13" t="s">
        <v>81</v>
      </c>
      <c r="AY175" s="169" t="s">
        <v>137</v>
      </c>
    </row>
    <row r="176" spans="2:65" s="1" customFormat="1" ht="36" customHeight="1">
      <c r="B176" s="144"/>
      <c r="C176" s="145">
        <v>22</v>
      </c>
      <c r="D176" s="145" t="s">
        <v>139</v>
      </c>
      <c r="E176" s="146" t="s">
        <v>549</v>
      </c>
      <c r="F176" s="147" t="s">
        <v>550</v>
      </c>
      <c r="G176" s="148" t="s">
        <v>180</v>
      </c>
      <c r="H176" s="149">
        <v>40</v>
      </c>
      <c r="I176" s="150"/>
      <c r="J176" s="151">
        <f>ROUND(I176*H176,2)</f>
        <v>0</v>
      </c>
      <c r="K176" s="147" t="s">
        <v>143</v>
      </c>
      <c r="L176" s="31"/>
      <c r="M176" s="152" t="s">
        <v>3</v>
      </c>
      <c r="N176" s="153" t="s">
        <v>45</v>
      </c>
      <c r="P176" s="154">
        <f>O176*H176</f>
        <v>0</v>
      </c>
      <c r="Q176" s="154">
        <v>0.26376</v>
      </c>
      <c r="R176" s="154">
        <f>Q176*H176</f>
        <v>10.5504</v>
      </c>
      <c r="S176" s="154">
        <v>0</v>
      </c>
      <c r="T176" s="155">
        <f>S176*H176</f>
        <v>0</v>
      </c>
      <c r="AR176" s="156" t="s">
        <v>98</v>
      </c>
      <c r="AT176" s="156" t="s">
        <v>139</v>
      </c>
      <c r="AU176" s="156" t="s">
        <v>83</v>
      </c>
      <c r="AY176" s="16" t="s">
        <v>137</v>
      </c>
      <c r="BE176" s="157">
        <f>IF(N176="základní",J176,0)</f>
        <v>0</v>
      </c>
      <c r="BF176" s="157">
        <f>IF(N176="snížená",J176,0)</f>
        <v>0</v>
      </c>
      <c r="BG176" s="157">
        <f>IF(N176="zákl. přenesená",J176,0)</f>
        <v>0</v>
      </c>
      <c r="BH176" s="157">
        <f>IF(N176="sníž. přenesená",J176,0)</f>
        <v>0</v>
      </c>
      <c r="BI176" s="157">
        <f>IF(N176="nulová",J176,0)</f>
        <v>0</v>
      </c>
      <c r="BJ176" s="16" t="s">
        <v>81</v>
      </c>
      <c r="BK176" s="157">
        <f>ROUND(I176*H176,2)</f>
        <v>0</v>
      </c>
      <c r="BL176" s="16" t="s">
        <v>98</v>
      </c>
      <c r="BM176" s="156" t="s">
        <v>551</v>
      </c>
    </row>
    <row r="177" spans="2:47" s="1" customFormat="1" ht="97.5">
      <c r="B177" s="31"/>
      <c r="D177" s="158" t="s">
        <v>145</v>
      </c>
      <c r="F177" s="159" t="s">
        <v>548</v>
      </c>
      <c r="I177" s="92"/>
      <c r="L177" s="31"/>
      <c r="M177" s="160"/>
      <c r="T177" s="52"/>
      <c r="AT177" s="16" t="s">
        <v>145</v>
      </c>
      <c r="AU177" s="16" t="s">
        <v>83</v>
      </c>
    </row>
    <row r="178" spans="2:51" s="12" customFormat="1" ht="12">
      <c r="B178" s="161"/>
      <c r="D178" s="158" t="s">
        <v>147</v>
      </c>
      <c r="E178" s="162" t="s">
        <v>3</v>
      </c>
      <c r="F178" s="163" t="s">
        <v>659</v>
      </c>
      <c r="H178" s="164">
        <v>40</v>
      </c>
      <c r="I178" s="165"/>
      <c r="L178" s="161"/>
      <c r="M178" s="166"/>
      <c r="T178" s="167"/>
      <c r="AT178" s="162" t="s">
        <v>147</v>
      </c>
      <c r="AU178" s="162" t="s">
        <v>83</v>
      </c>
      <c r="AV178" s="12" t="s">
        <v>83</v>
      </c>
      <c r="AW178" s="12" t="s">
        <v>36</v>
      </c>
      <c r="AX178" s="12" t="s">
        <v>81</v>
      </c>
      <c r="AY178" s="162" t="s">
        <v>137</v>
      </c>
    </row>
    <row r="179" spans="2:65" s="1" customFormat="1" ht="36" customHeight="1">
      <c r="B179" s="144"/>
      <c r="C179" s="145">
        <v>23</v>
      </c>
      <c r="D179" s="145" t="s">
        <v>139</v>
      </c>
      <c r="E179" s="146" t="s">
        <v>552</v>
      </c>
      <c r="F179" s="147" t="s">
        <v>553</v>
      </c>
      <c r="G179" s="148" t="s">
        <v>180</v>
      </c>
      <c r="H179" s="149">
        <v>40</v>
      </c>
      <c r="I179" s="150"/>
      <c r="J179" s="151">
        <f>ROUND(I179*H179,2)</f>
        <v>0</v>
      </c>
      <c r="K179" s="147" t="s">
        <v>3</v>
      </c>
      <c r="L179" s="31"/>
      <c r="M179" s="152" t="s">
        <v>3</v>
      </c>
      <c r="N179" s="153" t="s">
        <v>45</v>
      </c>
      <c r="P179" s="154">
        <f>O179*H179</f>
        <v>0</v>
      </c>
      <c r="Q179" s="154">
        <v>0.12966</v>
      </c>
      <c r="R179" s="154">
        <f>Q179*H179</f>
        <v>5.1864</v>
      </c>
      <c r="S179" s="154">
        <v>0</v>
      </c>
      <c r="T179" s="155">
        <f>S179*H179</f>
        <v>0</v>
      </c>
      <c r="AR179" s="156" t="s">
        <v>98</v>
      </c>
      <c r="AT179" s="156" t="s">
        <v>139</v>
      </c>
      <c r="AU179" s="156" t="s">
        <v>83</v>
      </c>
      <c r="AY179" s="16" t="s">
        <v>137</v>
      </c>
      <c r="BE179" s="157">
        <f>IF(N179="základní",J179,0)</f>
        <v>0</v>
      </c>
      <c r="BF179" s="157">
        <f>IF(N179="snížená",J179,0)</f>
        <v>0</v>
      </c>
      <c r="BG179" s="157">
        <f>IF(N179="zákl. přenesená",J179,0)</f>
        <v>0</v>
      </c>
      <c r="BH179" s="157">
        <f>IF(N179="sníž. přenesená",J179,0)</f>
        <v>0</v>
      </c>
      <c r="BI179" s="157">
        <f>IF(N179="nulová",J179,0)</f>
        <v>0</v>
      </c>
      <c r="BJ179" s="16" t="s">
        <v>81</v>
      </c>
      <c r="BK179" s="157">
        <f>ROUND(I179*H179,2)</f>
        <v>0</v>
      </c>
      <c r="BL179" s="16" t="s">
        <v>98</v>
      </c>
      <c r="BM179" s="156" t="s">
        <v>554</v>
      </c>
    </row>
    <row r="180" spans="2:47" s="1" customFormat="1" ht="136.5">
      <c r="B180" s="31"/>
      <c r="D180" s="158" t="s">
        <v>145</v>
      </c>
      <c r="F180" s="159" t="s">
        <v>555</v>
      </c>
      <c r="I180" s="92"/>
      <c r="L180" s="31"/>
      <c r="M180" s="160"/>
      <c r="T180" s="52"/>
      <c r="AT180" s="16" t="s">
        <v>145</v>
      </c>
      <c r="AU180" s="16" t="s">
        <v>83</v>
      </c>
    </row>
    <row r="181" spans="2:51" s="12" customFormat="1" ht="12">
      <c r="B181" s="161"/>
      <c r="D181" s="158" t="s">
        <v>147</v>
      </c>
      <c r="E181" s="162" t="s">
        <v>3</v>
      </c>
      <c r="F181" s="163" t="s">
        <v>659</v>
      </c>
      <c r="H181" s="164">
        <v>40</v>
      </c>
      <c r="I181" s="165"/>
      <c r="L181" s="161"/>
      <c r="M181" s="166"/>
      <c r="T181" s="167"/>
      <c r="AT181" s="162" t="s">
        <v>147</v>
      </c>
      <c r="AU181" s="162" t="s">
        <v>83</v>
      </c>
      <c r="AV181" s="12" t="s">
        <v>83</v>
      </c>
      <c r="AW181" s="12" t="s">
        <v>36</v>
      </c>
      <c r="AX181" s="12" t="s">
        <v>81</v>
      </c>
      <c r="AY181" s="162" t="s">
        <v>137</v>
      </c>
    </row>
    <row r="182" spans="2:65" s="1" customFormat="1" ht="36" customHeight="1">
      <c r="B182" s="144"/>
      <c r="C182" s="145">
        <v>24</v>
      </c>
      <c r="D182" s="145" t="s">
        <v>139</v>
      </c>
      <c r="E182" s="146" t="s">
        <v>556</v>
      </c>
      <c r="F182" s="147" t="s">
        <v>557</v>
      </c>
      <c r="G182" s="148" t="s">
        <v>180</v>
      </c>
      <c r="H182" s="149">
        <v>40</v>
      </c>
      <c r="I182" s="150"/>
      <c r="J182" s="151">
        <f>ROUND(I182*H182,2)</f>
        <v>0</v>
      </c>
      <c r="K182" s="147" t="s">
        <v>143</v>
      </c>
      <c r="L182" s="31"/>
      <c r="M182" s="152" t="s">
        <v>3</v>
      </c>
      <c r="N182" s="153" t="s">
        <v>45</v>
      </c>
      <c r="P182" s="154">
        <f>O182*H182</f>
        <v>0</v>
      </c>
      <c r="Q182" s="154">
        <v>0.12966</v>
      </c>
      <c r="R182" s="154">
        <f>Q182*H182</f>
        <v>5.1864</v>
      </c>
      <c r="S182" s="154">
        <v>0</v>
      </c>
      <c r="T182" s="155">
        <f>S182*H182</f>
        <v>0</v>
      </c>
      <c r="AR182" s="156" t="s">
        <v>98</v>
      </c>
      <c r="AT182" s="156" t="s">
        <v>139</v>
      </c>
      <c r="AU182" s="156" t="s">
        <v>83</v>
      </c>
      <c r="AY182" s="16" t="s">
        <v>137</v>
      </c>
      <c r="BE182" s="157">
        <f>IF(N182="základní",J182,0)</f>
        <v>0</v>
      </c>
      <c r="BF182" s="157">
        <f>IF(N182="snížená",J182,0)</f>
        <v>0</v>
      </c>
      <c r="BG182" s="157">
        <f>IF(N182="zákl. přenesená",J182,0)</f>
        <v>0</v>
      </c>
      <c r="BH182" s="157">
        <f>IF(N182="sníž. přenesená",J182,0)</f>
        <v>0</v>
      </c>
      <c r="BI182" s="157">
        <f>IF(N182="nulová",J182,0)</f>
        <v>0</v>
      </c>
      <c r="BJ182" s="16" t="s">
        <v>81</v>
      </c>
      <c r="BK182" s="157">
        <f>ROUND(I182*H182,2)</f>
        <v>0</v>
      </c>
      <c r="BL182" s="16" t="s">
        <v>98</v>
      </c>
      <c r="BM182" s="156" t="s">
        <v>558</v>
      </c>
    </row>
    <row r="183" spans="2:47" s="1" customFormat="1" ht="136.5">
      <c r="B183" s="31"/>
      <c r="D183" s="158" t="s">
        <v>145</v>
      </c>
      <c r="F183" s="159" t="s">
        <v>555</v>
      </c>
      <c r="I183" s="92"/>
      <c r="L183" s="31"/>
      <c r="M183" s="160"/>
      <c r="T183" s="52"/>
      <c r="AT183" s="16" t="s">
        <v>145</v>
      </c>
      <c r="AU183" s="16" t="s">
        <v>83</v>
      </c>
    </row>
    <row r="184" spans="2:51" s="12" customFormat="1" ht="12">
      <c r="B184" s="161"/>
      <c r="D184" s="158" t="s">
        <v>147</v>
      </c>
      <c r="E184" s="162" t="s">
        <v>3</v>
      </c>
      <c r="F184" s="163" t="s">
        <v>659</v>
      </c>
      <c r="H184" s="164">
        <v>40</v>
      </c>
      <c r="I184" s="165"/>
      <c r="L184" s="161"/>
      <c r="M184" s="166"/>
      <c r="T184" s="167"/>
      <c r="AT184" s="162" t="s">
        <v>147</v>
      </c>
      <c r="AU184" s="162" t="s">
        <v>83</v>
      </c>
      <c r="AV184" s="12" t="s">
        <v>83</v>
      </c>
      <c r="AW184" s="12" t="s">
        <v>36</v>
      </c>
      <c r="AX184" s="12" t="s">
        <v>81</v>
      </c>
      <c r="AY184" s="162" t="s">
        <v>137</v>
      </c>
    </row>
    <row r="185" spans="2:65" s="1" customFormat="1" ht="24" customHeight="1">
      <c r="B185" s="144"/>
      <c r="C185" s="145">
        <v>25</v>
      </c>
      <c r="D185" s="145" t="s">
        <v>139</v>
      </c>
      <c r="E185" s="146" t="s">
        <v>559</v>
      </c>
      <c r="F185" s="147" t="s">
        <v>560</v>
      </c>
      <c r="G185" s="148" t="s">
        <v>180</v>
      </c>
      <c r="H185" s="149">
        <v>80</v>
      </c>
      <c r="I185" s="150"/>
      <c r="J185" s="151">
        <f>ROUND(I185*H185,2)</f>
        <v>0</v>
      </c>
      <c r="K185" s="147" t="s">
        <v>143</v>
      </c>
      <c r="L185" s="31"/>
      <c r="M185" s="152" t="s">
        <v>3</v>
      </c>
      <c r="N185" s="153" t="s">
        <v>45</v>
      </c>
      <c r="P185" s="154">
        <f>O185*H185</f>
        <v>0</v>
      </c>
      <c r="Q185" s="154">
        <v>0</v>
      </c>
      <c r="R185" s="154">
        <f>Q185*H185</f>
        <v>0</v>
      </c>
      <c r="S185" s="154">
        <v>0</v>
      </c>
      <c r="T185" s="155">
        <f>S185*H185</f>
        <v>0</v>
      </c>
      <c r="AR185" s="156" t="s">
        <v>98</v>
      </c>
      <c r="AT185" s="156" t="s">
        <v>139</v>
      </c>
      <c r="AU185" s="156" t="s">
        <v>83</v>
      </c>
      <c r="AY185" s="16" t="s">
        <v>137</v>
      </c>
      <c r="BE185" s="157">
        <f>IF(N185="základní",J185,0)</f>
        <v>0</v>
      </c>
      <c r="BF185" s="157">
        <f>IF(N185="snížená",J185,0)</f>
        <v>0</v>
      </c>
      <c r="BG185" s="157">
        <f>IF(N185="zákl. přenesená",J185,0)</f>
        <v>0</v>
      </c>
      <c r="BH185" s="157">
        <f>IF(N185="sníž. přenesená",J185,0)</f>
        <v>0</v>
      </c>
      <c r="BI185" s="157">
        <f>IF(N185="nulová",J185,0)</f>
        <v>0</v>
      </c>
      <c r="BJ185" s="16" t="s">
        <v>81</v>
      </c>
      <c r="BK185" s="157">
        <f>ROUND(I185*H185,2)</f>
        <v>0</v>
      </c>
      <c r="BL185" s="16" t="s">
        <v>98</v>
      </c>
      <c r="BM185" s="156" t="s">
        <v>561</v>
      </c>
    </row>
    <row r="186" spans="2:51" s="12" customFormat="1" ht="12">
      <c r="B186" s="161"/>
      <c r="D186" s="158" t="s">
        <v>147</v>
      </c>
      <c r="E186" s="162" t="s">
        <v>3</v>
      </c>
      <c r="F186" s="163" t="s">
        <v>659</v>
      </c>
      <c r="H186" s="164">
        <v>40</v>
      </c>
      <c r="I186" s="165"/>
      <c r="L186" s="161"/>
      <c r="M186" s="166"/>
      <c r="T186" s="167"/>
      <c r="AT186" s="162" t="s">
        <v>147</v>
      </c>
      <c r="AU186" s="162" t="s">
        <v>83</v>
      </c>
      <c r="AV186" s="12" t="s">
        <v>83</v>
      </c>
      <c r="AW186" s="12" t="s">
        <v>36</v>
      </c>
      <c r="AX186" s="12" t="s">
        <v>74</v>
      </c>
      <c r="AY186" s="162" t="s">
        <v>137</v>
      </c>
    </row>
    <row r="187" spans="2:51" s="12" customFormat="1" ht="12">
      <c r="B187" s="161"/>
      <c r="D187" s="158" t="s">
        <v>147</v>
      </c>
      <c r="E187" s="162" t="s">
        <v>3</v>
      </c>
      <c r="F187" s="163" t="s">
        <v>659</v>
      </c>
      <c r="H187" s="164">
        <v>40</v>
      </c>
      <c r="I187" s="165"/>
      <c r="L187" s="161"/>
      <c r="M187" s="166"/>
      <c r="T187" s="167"/>
      <c r="AT187" s="162" t="s">
        <v>147</v>
      </c>
      <c r="AU187" s="162" t="s">
        <v>83</v>
      </c>
      <c r="AV187" s="12" t="s">
        <v>83</v>
      </c>
      <c r="AW187" s="12" t="s">
        <v>36</v>
      </c>
      <c r="AX187" s="12" t="s">
        <v>74</v>
      </c>
      <c r="AY187" s="162" t="s">
        <v>137</v>
      </c>
    </row>
    <row r="188" spans="2:51" s="13" customFormat="1" ht="12">
      <c r="B188" s="168"/>
      <c r="D188" s="158" t="s">
        <v>147</v>
      </c>
      <c r="E188" s="169" t="s">
        <v>3</v>
      </c>
      <c r="F188" s="170" t="s">
        <v>205</v>
      </c>
      <c r="H188" s="171">
        <v>80</v>
      </c>
      <c r="I188" s="172"/>
      <c r="L188" s="168"/>
      <c r="M188" s="173"/>
      <c r="T188" s="174"/>
      <c r="AT188" s="169" t="s">
        <v>147</v>
      </c>
      <c r="AU188" s="169" t="s">
        <v>83</v>
      </c>
      <c r="AV188" s="13" t="s">
        <v>98</v>
      </c>
      <c r="AW188" s="13" t="s">
        <v>36</v>
      </c>
      <c r="AX188" s="13" t="s">
        <v>81</v>
      </c>
      <c r="AY188" s="169" t="s">
        <v>137</v>
      </c>
    </row>
    <row r="189" spans="2:63" s="11" customFormat="1" ht="22.9" customHeight="1">
      <c r="B189" s="132"/>
      <c r="D189" s="133" t="s">
        <v>73</v>
      </c>
      <c r="E189" s="142" t="s">
        <v>177</v>
      </c>
      <c r="F189" s="142" t="s">
        <v>259</v>
      </c>
      <c r="I189" s="135"/>
      <c r="J189" s="143">
        <f>BK189</f>
        <v>0</v>
      </c>
      <c r="L189" s="132"/>
      <c r="M189" s="137"/>
      <c r="P189" s="138">
        <f>SUM(P190:P207)</f>
        <v>0</v>
      </c>
      <c r="R189" s="138">
        <f>SUM(R190:R207)</f>
        <v>0.35486684000000007</v>
      </c>
      <c r="T189" s="139">
        <f>SUM(T190:T207)</f>
        <v>0</v>
      </c>
      <c r="AR189" s="133" t="s">
        <v>81</v>
      </c>
      <c r="AT189" s="140" t="s">
        <v>73</v>
      </c>
      <c r="AU189" s="140" t="s">
        <v>81</v>
      </c>
      <c r="AY189" s="133" t="s">
        <v>137</v>
      </c>
      <c r="BK189" s="141">
        <f>SUM(BK190:BK207)</f>
        <v>0</v>
      </c>
    </row>
    <row r="190" spans="2:65" s="1" customFormat="1" ht="36" customHeight="1">
      <c r="B190" s="144"/>
      <c r="C190" s="145">
        <v>26</v>
      </c>
      <c r="D190" s="145" t="s">
        <v>139</v>
      </c>
      <c r="E190" s="146" t="s">
        <v>323</v>
      </c>
      <c r="F190" s="147" t="s">
        <v>324</v>
      </c>
      <c r="G190" s="148" t="s">
        <v>173</v>
      </c>
      <c r="H190" s="149">
        <v>95</v>
      </c>
      <c r="I190" s="150"/>
      <c r="J190" s="151">
        <f>ROUND(I190*H190,2)</f>
        <v>0</v>
      </c>
      <c r="K190" s="147" t="s">
        <v>143</v>
      </c>
      <c r="L190" s="31"/>
      <c r="M190" s="152" t="s">
        <v>3</v>
      </c>
      <c r="N190" s="153" t="s">
        <v>45</v>
      </c>
      <c r="P190" s="154">
        <f>O190*H190</f>
        <v>0</v>
      </c>
      <c r="Q190" s="154">
        <v>0</v>
      </c>
      <c r="R190" s="154">
        <f>Q190*H190</f>
        <v>0</v>
      </c>
      <c r="S190" s="154">
        <v>0</v>
      </c>
      <c r="T190" s="155">
        <f>S190*H190</f>
        <v>0</v>
      </c>
      <c r="AR190" s="156" t="s">
        <v>98</v>
      </c>
      <c r="AT190" s="156" t="s">
        <v>139</v>
      </c>
      <c r="AU190" s="156" t="s">
        <v>83</v>
      </c>
      <c r="AY190" s="16" t="s">
        <v>137</v>
      </c>
      <c r="BE190" s="157">
        <f>IF(N190="základní",J190,0)</f>
        <v>0</v>
      </c>
      <c r="BF190" s="157">
        <f>IF(N190="snížená",J190,0)</f>
        <v>0</v>
      </c>
      <c r="BG190" s="157">
        <f>IF(N190="zákl. přenesená",J190,0)</f>
        <v>0</v>
      </c>
      <c r="BH190" s="157">
        <f>IF(N190="sníž. přenesená",J190,0)</f>
        <v>0</v>
      </c>
      <c r="BI190" s="157">
        <f>IF(N190="nulová",J190,0)</f>
        <v>0</v>
      </c>
      <c r="BJ190" s="16" t="s">
        <v>81</v>
      </c>
      <c r="BK190" s="157">
        <f>ROUND(I190*H190,2)</f>
        <v>0</v>
      </c>
      <c r="BL190" s="16" t="s">
        <v>98</v>
      </c>
      <c r="BM190" s="156" t="s">
        <v>325</v>
      </c>
    </row>
    <row r="191" spans="2:47" s="1" customFormat="1" ht="87.75">
      <c r="B191" s="31"/>
      <c r="D191" s="158" t="s">
        <v>145</v>
      </c>
      <c r="F191" s="159" t="s">
        <v>326</v>
      </c>
      <c r="I191" s="92"/>
      <c r="L191" s="31"/>
      <c r="M191" s="160"/>
      <c r="T191" s="52"/>
      <c r="AT191" s="16" t="s">
        <v>145</v>
      </c>
      <c r="AU191" s="16" t="s">
        <v>83</v>
      </c>
    </row>
    <row r="192" spans="2:51" s="12" customFormat="1" ht="12">
      <c r="B192" s="161"/>
      <c r="D192" s="158" t="s">
        <v>147</v>
      </c>
      <c r="E192" s="162" t="s">
        <v>3</v>
      </c>
      <c r="F192" s="163" t="s">
        <v>664</v>
      </c>
      <c r="H192" s="164">
        <v>95</v>
      </c>
      <c r="I192" s="165"/>
      <c r="L192" s="161"/>
      <c r="M192" s="166"/>
      <c r="T192" s="167"/>
      <c r="AT192" s="162" t="s">
        <v>147</v>
      </c>
      <c r="AU192" s="162" t="s">
        <v>83</v>
      </c>
      <c r="AV192" s="12" t="s">
        <v>83</v>
      </c>
      <c r="AW192" s="12" t="s">
        <v>36</v>
      </c>
      <c r="AX192" s="12" t="s">
        <v>81</v>
      </c>
      <c r="AY192" s="162" t="s">
        <v>137</v>
      </c>
    </row>
    <row r="193" spans="2:65" s="1" customFormat="1" ht="16.5" customHeight="1">
      <c r="B193" s="144"/>
      <c r="C193" s="176">
        <v>27</v>
      </c>
      <c r="D193" s="176" t="s">
        <v>230</v>
      </c>
      <c r="E193" s="177" t="s">
        <v>328</v>
      </c>
      <c r="F193" s="178" t="s">
        <v>329</v>
      </c>
      <c r="G193" s="179" t="s">
        <v>173</v>
      </c>
      <c r="H193" s="180">
        <v>104.738</v>
      </c>
      <c r="I193" s="181"/>
      <c r="J193" s="182">
        <f>ROUND(I193*H193,2)</f>
        <v>0</v>
      </c>
      <c r="K193" s="178" t="s">
        <v>143</v>
      </c>
      <c r="L193" s="183"/>
      <c r="M193" s="184" t="s">
        <v>3</v>
      </c>
      <c r="N193" s="185" t="s">
        <v>45</v>
      </c>
      <c r="P193" s="154">
        <f>O193*H193</f>
        <v>0</v>
      </c>
      <c r="Q193" s="154">
        <v>0.00318</v>
      </c>
      <c r="R193" s="154">
        <f>Q193*H193</f>
        <v>0.33306684000000003</v>
      </c>
      <c r="S193" s="154">
        <v>0</v>
      </c>
      <c r="T193" s="155">
        <f>S193*H193</f>
        <v>0</v>
      </c>
      <c r="AR193" s="156" t="s">
        <v>177</v>
      </c>
      <c r="AT193" s="156" t="s">
        <v>230</v>
      </c>
      <c r="AU193" s="156" t="s">
        <v>83</v>
      </c>
      <c r="AY193" s="16" t="s">
        <v>137</v>
      </c>
      <c r="BE193" s="157">
        <f>IF(N193="základní",J193,0)</f>
        <v>0</v>
      </c>
      <c r="BF193" s="157">
        <f>IF(N193="snížená",J193,0)</f>
        <v>0</v>
      </c>
      <c r="BG193" s="157">
        <f>IF(N193="zákl. přenesená",J193,0)</f>
        <v>0</v>
      </c>
      <c r="BH193" s="157">
        <f>IF(N193="sníž. přenesená",J193,0)</f>
        <v>0</v>
      </c>
      <c r="BI193" s="157">
        <f>IF(N193="nulová",J193,0)</f>
        <v>0</v>
      </c>
      <c r="BJ193" s="16" t="s">
        <v>81</v>
      </c>
      <c r="BK193" s="157">
        <f>ROUND(I193*H193,2)</f>
        <v>0</v>
      </c>
      <c r="BL193" s="16" t="s">
        <v>98</v>
      </c>
      <c r="BM193" s="156" t="s">
        <v>330</v>
      </c>
    </row>
    <row r="194" spans="2:51" s="12" customFormat="1" ht="12">
      <c r="B194" s="161"/>
      <c r="D194" s="158" t="s">
        <v>147</v>
      </c>
      <c r="E194" s="162" t="s">
        <v>3</v>
      </c>
      <c r="F194" s="163" t="s">
        <v>675</v>
      </c>
      <c r="H194" s="164">
        <v>99.75</v>
      </c>
      <c r="I194" s="165"/>
      <c r="L194" s="161"/>
      <c r="M194" s="166"/>
      <c r="T194" s="167"/>
      <c r="AT194" s="162" t="s">
        <v>147</v>
      </c>
      <c r="AU194" s="162" t="s">
        <v>83</v>
      </c>
      <c r="AV194" s="12" t="s">
        <v>83</v>
      </c>
      <c r="AW194" s="12" t="s">
        <v>36</v>
      </c>
      <c r="AX194" s="12" t="s">
        <v>81</v>
      </c>
      <c r="AY194" s="162" t="s">
        <v>137</v>
      </c>
    </row>
    <row r="195" spans="2:51" s="12" customFormat="1" ht="12">
      <c r="B195" s="161"/>
      <c r="D195" s="158" t="s">
        <v>147</v>
      </c>
      <c r="F195" s="163" t="s">
        <v>676</v>
      </c>
      <c r="H195" s="164">
        <v>104.738</v>
      </c>
      <c r="I195" s="165"/>
      <c r="L195" s="161"/>
      <c r="M195" s="166"/>
      <c r="T195" s="167"/>
      <c r="AT195" s="162" t="s">
        <v>147</v>
      </c>
      <c r="AU195" s="162" t="s">
        <v>83</v>
      </c>
      <c r="AV195" s="12" t="s">
        <v>83</v>
      </c>
      <c r="AW195" s="12" t="s">
        <v>4</v>
      </c>
      <c r="AX195" s="12" t="s">
        <v>81</v>
      </c>
      <c r="AY195" s="162" t="s">
        <v>137</v>
      </c>
    </row>
    <row r="196" spans="2:65" s="1" customFormat="1" ht="16.5" customHeight="1">
      <c r="B196" s="144"/>
      <c r="C196" s="176">
        <v>28</v>
      </c>
      <c r="D196" s="176" t="s">
        <v>230</v>
      </c>
      <c r="E196" s="177" t="s">
        <v>333</v>
      </c>
      <c r="F196" s="178" t="s">
        <v>334</v>
      </c>
      <c r="G196" s="179" t="s">
        <v>263</v>
      </c>
      <c r="H196" s="180">
        <v>5</v>
      </c>
      <c r="I196" s="181"/>
      <c r="J196" s="182">
        <f>ROUND(I196*H196,2)</f>
        <v>0</v>
      </c>
      <c r="K196" s="178" t="s">
        <v>143</v>
      </c>
      <c r="L196" s="183"/>
      <c r="M196" s="184" t="s">
        <v>3</v>
      </c>
      <c r="N196" s="185" t="s">
        <v>45</v>
      </c>
      <c r="P196" s="154">
        <f>O196*H196</f>
        <v>0</v>
      </c>
      <c r="Q196" s="154">
        <v>0.00039</v>
      </c>
      <c r="R196" s="154">
        <f>Q196*H196</f>
        <v>0.00195</v>
      </c>
      <c r="S196" s="154">
        <v>0</v>
      </c>
      <c r="T196" s="155">
        <f>S196*H196</f>
        <v>0</v>
      </c>
      <c r="AR196" s="156" t="s">
        <v>177</v>
      </c>
      <c r="AT196" s="156" t="s">
        <v>230</v>
      </c>
      <c r="AU196" s="156" t="s">
        <v>83</v>
      </c>
      <c r="AY196" s="16" t="s">
        <v>137</v>
      </c>
      <c r="BE196" s="157">
        <f>IF(N196="základní",J196,0)</f>
        <v>0</v>
      </c>
      <c r="BF196" s="157">
        <f>IF(N196="snížená",J196,0)</f>
        <v>0</v>
      </c>
      <c r="BG196" s="157">
        <f>IF(N196="zákl. přenesená",J196,0)</f>
        <v>0</v>
      </c>
      <c r="BH196" s="157">
        <f>IF(N196="sníž. přenesená",J196,0)</f>
        <v>0</v>
      </c>
      <c r="BI196" s="157">
        <f>IF(N196="nulová",J196,0)</f>
        <v>0</v>
      </c>
      <c r="BJ196" s="16" t="s">
        <v>81</v>
      </c>
      <c r="BK196" s="157">
        <f>ROUND(I196*H196,2)</f>
        <v>0</v>
      </c>
      <c r="BL196" s="16" t="s">
        <v>98</v>
      </c>
      <c r="BM196" s="156" t="s">
        <v>335</v>
      </c>
    </row>
    <row r="197" spans="2:51" s="12" customFormat="1" ht="12">
      <c r="B197" s="161"/>
      <c r="D197" s="158" t="s">
        <v>147</v>
      </c>
      <c r="E197" s="162" t="s">
        <v>3</v>
      </c>
      <c r="F197" s="163" t="s">
        <v>655</v>
      </c>
      <c r="H197" s="164">
        <v>5</v>
      </c>
      <c r="I197" s="165"/>
      <c r="L197" s="161"/>
      <c r="M197" s="166"/>
      <c r="T197" s="167"/>
      <c r="AT197" s="162" t="s">
        <v>147</v>
      </c>
      <c r="AU197" s="162" t="s">
        <v>83</v>
      </c>
      <c r="AV197" s="12" t="s">
        <v>83</v>
      </c>
      <c r="AW197" s="12" t="s">
        <v>36</v>
      </c>
      <c r="AX197" s="12" t="s">
        <v>81</v>
      </c>
      <c r="AY197" s="162" t="s">
        <v>137</v>
      </c>
    </row>
    <row r="198" spans="2:65" s="1" customFormat="1" ht="16.5" customHeight="1">
      <c r="B198" s="144"/>
      <c r="C198" s="145">
        <v>29</v>
      </c>
      <c r="D198" s="145" t="s">
        <v>139</v>
      </c>
      <c r="E198" s="146" t="s">
        <v>378</v>
      </c>
      <c r="F198" s="147" t="s">
        <v>379</v>
      </c>
      <c r="G198" s="148" t="s">
        <v>173</v>
      </c>
      <c r="H198" s="149">
        <v>95</v>
      </c>
      <c r="I198" s="150"/>
      <c r="J198" s="151">
        <f>ROUND(I198*H198,2)</f>
        <v>0</v>
      </c>
      <c r="K198" s="147" t="s">
        <v>143</v>
      </c>
      <c r="L198" s="31"/>
      <c r="M198" s="152" t="s">
        <v>3</v>
      </c>
      <c r="N198" s="153" t="s">
        <v>45</v>
      </c>
      <c r="P198" s="154">
        <f>O198*H198</f>
        <v>0</v>
      </c>
      <c r="Q198" s="154">
        <v>0</v>
      </c>
      <c r="R198" s="154">
        <f>Q198*H198</f>
        <v>0</v>
      </c>
      <c r="S198" s="154">
        <v>0</v>
      </c>
      <c r="T198" s="155">
        <f>S198*H198</f>
        <v>0</v>
      </c>
      <c r="AR198" s="156" t="s">
        <v>98</v>
      </c>
      <c r="AT198" s="156" t="s">
        <v>139</v>
      </c>
      <c r="AU198" s="156" t="s">
        <v>83</v>
      </c>
      <c r="AY198" s="16" t="s">
        <v>137</v>
      </c>
      <c r="BE198" s="157">
        <f>IF(N198="základní",J198,0)</f>
        <v>0</v>
      </c>
      <c r="BF198" s="157">
        <f>IF(N198="snížená",J198,0)</f>
        <v>0</v>
      </c>
      <c r="BG198" s="157">
        <f>IF(N198="zákl. přenesená",J198,0)</f>
        <v>0</v>
      </c>
      <c r="BH198" s="157">
        <f>IF(N198="sníž. přenesená",J198,0)</f>
        <v>0</v>
      </c>
      <c r="BI198" s="157">
        <f>IF(N198="nulová",J198,0)</f>
        <v>0</v>
      </c>
      <c r="BJ198" s="16" t="s">
        <v>81</v>
      </c>
      <c r="BK198" s="157">
        <f>ROUND(I198*H198,2)</f>
        <v>0</v>
      </c>
      <c r="BL198" s="16" t="s">
        <v>98</v>
      </c>
      <c r="BM198" s="156" t="s">
        <v>380</v>
      </c>
    </row>
    <row r="199" spans="2:47" s="1" customFormat="1" ht="126.75">
      <c r="B199" s="31"/>
      <c r="D199" s="158" t="s">
        <v>145</v>
      </c>
      <c r="F199" s="159" t="s">
        <v>381</v>
      </c>
      <c r="I199" s="92"/>
      <c r="L199" s="31"/>
      <c r="M199" s="160"/>
      <c r="T199" s="52"/>
      <c r="AT199" s="16" t="s">
        <v>145</v>
      </c>
      <c r="AU199" s="16" t="s">
        <v>83</v>
      </c>
    </row>
    <row r="200" spans="2:51" s="12" customFormat="1" ht="12">
      <c r="B200" s="161"/>
      <c r="D200" s="158" t="s">
        <v>147</v>
      </c>
      <c r="E200" s="162" t="s">
        <v>3</v>
      </c>
      <c r="F200" s="163" t="s">
        <v>664</v>
      </c>
      <c r="H200" s="164">
        <v>95</v>
      </c>
      <c r="I200" s="165"/>
      <c r="L200" s="161"/>
      <c r="M200" s="166"/>
      <c r="T200" s="167"/>
      <c r="AT200" s="162" t="s">
        <v>147</v>
      </c>
      <c r="AU200" s="162" t="s">
        <v>83</v>
      </c>
      <c r="AV200" s="12" t="s">
        <v>83</v>
      </c>
      <c r="AW200" s="12" t="s">
        <v>36</v>
      </c>
      <c r="AX200" s="12" t="s">
        <v>81</v>
      </c>
      <c r="AY200" s="162" t="s">
        <v>137</v>
      </c>
    </row>
    <row r="201" spans="2:65" s="1" customFormat="1" ht="24" customHeight="1">
      <c r="B201" s="144"/>
      <c r="C201" s="145">
        <v>30</v>
      </c>
      <c r="D201" s="145" t="s">
        <v>139</v>
      </c>
      <c r="E201" s="146" t="s">
        <v>383</v>
      </c>
      <c r="F201" s="147" t="s">
        <v>384</v>
      </c>
      <c r="G201" s="148" t="s">
        <v>173</v>
      </c>
      <c r="H201" s="149">
        <v>95</v>
      </c>
      <c r="I201" s="150"/>
      <c r="J201" s="151">
        <f>ROUND(I201*H201,2)</f>
        <v>0</v>
      </c>
      <c r="K201" s="147" t="s">
        <v>143</v>
      </c>
      <c r="L201" s="31"/>
      <c r="M201" s="152" t="s">
        <v>3</v>
      </c>
      <c r="N201" s="153" t="s">
        <v>45</v>
      </c>
      <c r="P201" s="154">
        <f>O201*H201</f>
        <v>0</v>
      </c>
      <c r="Q201" s="154">
        <v>0</v>
      </c>
      <c r="R201" s="154">
        <f>Q201*H201</f>
        <v>0</v>
      </c>
      <c r="S201" s="154">
        <v>0</v>
      </c>
      <c r="T201" s="155">
        <f>S201*H201</f>
        <v>0</v>
      </c>
      <c r="AR201" s="156" t="s">
        <v>98</v>
      </c>
      <c r="AT201" s="156" t="s">
        <v>139</v>
      </c>
      <c r="AU201" s="156" t="s">
        <v>83</v>
      </c>
      <c r="AY201" s="16" t="s">
        <v>137</v>
      </c>
      <c r="BE201" s="157">
        <f>IF(N201="základní",J201,0)</f>
        <v>0</v>
      </c>
      <c r="BF201" s="157">
        <f>IF(N201="snížená",J201,0)</f>
        <v>0</v>
      </c>
      <c r="BG201" s="157">
        <f>IF(N201="zákl. přenesená",J201,0)</f>
        <v>0</v>
      </c>
      <c r="BH201" s="157">
        <f>IF(N201="sníž. přenesená",J201,0)</f>
        <v>0</v>
      </c>
      <c r="BI201" s="157">
        <f>IF(N201="nulová",J201,0)</f>
        <v>0</v>
      </c>
      <c r="BJ201" s="16" t="s">
        <v>81</v>
      </c>
      <c r="BK201" s="157">
        <f>ROUND(I201*H201,2)</f>
        <v>0</v>
      </c>
      <c r="BL201" s="16" t="s">
        <v>98</v>
      </c>
      <c r="BM201" s="156" t="s">
        <v>385</v>
      </c>
    </row>
    <row r="202" spans="2:47" s="1" customFormat="1" ht="39">
      <c r="B202" s="31"/>
      <c r="D202" s="158" t="s">
        <v>145</v>
      </c>
      <c r="F202" s="159" t="s">
        <v>386</v>
      </c>
      <c r="I202" s="92"/>
      <c r="L202" s="31"/>
      <c r="M202" s="160"/>
      <c r="T202" s="52"/>
      <c r="AT202" s="16" t="s">
        <v>145</v>
      </c>
      <c r="AU202" s="16" t="s">
        <v>83</v>
      </c>
    </row>
    <row r="203" spans="2:51" s="12" customFormat="1" ht="12">
      <c r="B203" s="161"/>
      <c r="D203" s="158" t="s">
        <v>147</v>
      </c>
      <c r="E203" s="162" t="s">
        <v>3</v>
      </c>
      <c r="F203" s="163" t="s">
        <v>664</v>
      </c>
      <c r="H203" s="164">
        <v>95</v>
      </c>
      <c r="I203" s="165"/>
      <c r="L203" s="161"/>
      <c r="M203" s="166"/>
      <c r="T203" s="167"/>
      <c r="AT203" s="162" t="s">
        <v>147</v>
      </c>
      <c r="AU203" s="162" t="s">
        <v>83</v>
      </c>
      <c r="AV203" s="12" t="s">
        <v>83</v>
      </c>
      <c r="AW203" s="12" t="s">
        <v>36</v>
      </c>
      <c r="AX203" s="12" t="s">
        <v>81</v>
      </c>
      <c r="AY203" s="162" t="s">
        <v>137</v>
      </c>
    </row>
    <row r="204" spans="2:65" s="1" customFormat="1" ht="16.5" customHeight="1">
      <c r="B204" s="144"/>
      <c r="C204" s="145">
        <v>31</v>
      </c>
      <c r="D204" s="145" t="s">
        <v>139</v>
      </c>
      <c r="E204" s="146" t="s">
        <v>408</v>
      </c>
      <c r="F204" s="147" t="s">
        <v>409</v>
      </c>
      <c r="G204" s="148" t="s">
        <v>173</v>
      </c>
      <c r="H204" s="149">
        <v>95</v>
      </c>
      <c r="I204" s="150"/>
      <c r="J204" s="151">
        <f>ROUND(I204*H204,2)</f>
        <v>0</v>
      </c>
      <c r="K204" s="147" t="s">
        <v>143</v>
      </c>
      <c r="L204" s="31"/>
      <c r="M204" s="152" t="s">
        <v>3</v>
      </c>
      <c r="N204" s="153" t="s">
        <v>45</v>
      </c>
      <c r="P204" s="154">
        <f>O204*H204</f>
        <v>0</v>
      </c>
      <c r="Q204" s="154">
        <v>0.00019</v>
      </c>
      <c r="R204" s="154">
        <f>Q204*H204</f>
        <v>0.01805</v>
      </c>
      <c r="S204" s="154">
        <v>0</v>
      </c>
      <c r="T204" s="155">
        <f>S204*H204</f>
        <v>0</v>
      </c>
      <c r="AR204" s="156" t="s">
        <v>98</v>
      </c>
      <c r="AT204" s="156" t="s">
        <v>139</v>
      </c>
      <c r="AU204" s="156" t="s">
        <v>83</v>
      </c>
      <c r="AY204" s="16" t="s">
        <v>137</v>
      </c>
      <c r="BE204" s="157">
        <f>IF(N204="základní",J204,0)</f>
        <v>0</v>
      </c>
      <c r="BF204" s="157">
        <f>IF(N204="snížená",J204,0)</f>
        <v>0</v>
      </c>
      <c r="BG204" s="157">
        <f>IF(N204="zákl. přenesená",J204,0)</f>
        <v>0</v>
      </c>
      <c r="BH204" s="157">
        <f>IF(N204="sníž. přenesená",J204,0)</f>
        <v>0</v>
      </c>
      <c r="BI204" s="157">
        <f>IF(N204="nulová",J204,0)</f>
        <v>0</v>
      </c>
      <c r="BJ204" s="16" t="s">
        <v>81</v>
      </c>
      <c r="BK204" s="157">
        <f>ROUND(I204*H204,2)</f>
        <v>0</v>
      </c>
      <c r="BL204" s="16" t="s">
        <v>98</v>
      </c>
      <c r="BM204" s="156" t="s">
        <v>410</v>
      </c>
    </row>
    <row r="205" spans="2:51" s="12" customFormat="1" ht="12">
      <c r="B205" s="161"/>
      <c r="D205" s="158" t="s">
        <v>147</v>
      </c>
      <c r="E205" s="162" t="s">
        <v>3</v>
      </c>
      <c r="F205" s="163" t="s">
        <v>664</v>
      </c>
      <c r="H205" s="164">
        <v>95</v>
      </c>
      <c r="I205" s="165"/>
      <c r="L205" s="161"/>
      <c r="M205" s="166"/>
      <c r="T205" s="167"/>
      <c r="AT205" s="162" t="s">
        <v>147</v>
      </c>
      <c r="AU205" s="162" t="s">
        <v>83</v>
      </c>
      <c r="AV205" s="12" t="s">
        <v>83</v>
      </c>
      <c r="AW205" s="12" t="s">
        <v>36</v>
      </c>
      <c r="AX205" s="12" t="s">
        <v>81</v>
      </c>
      <c r="AY205" s="162" t="s">
        <v>137</v>
      </c>
    </row>
    <row r="206" spans="2:65" s="1" customFormat="1" ht="16.5" customHeight="1">
      <c r="B206" s="144"/>
      <c r="C206" s="145">
        <v>32</v>
      </c>
      <c r="D206" s="145" t="s">
        <v>139</v>
      </c>
      <c r="E206" s="146" t="s">
        <v>412</v>
      </c>
      <c r="F206" s="147" t="s">
        <v>413</v>
      </c>
      <c r="G206" s="148" t="s">
        <v>173</v>
      </c>
      <c r="H206" s="149">
        <v>20</v>
      </c>
      <c r="I206" s="150"/>
      <c r="J206" s="151">
        <f>ROUND(I206*H206,2)</f>
        <v>0</v>
      </c>
      <c r="K206" s="147" t="s">
        <v>143</v>
      </c>
      <c r="L206" s="31"/>
      <c r="M206" s="152" t="s">
        <v>3</v>
      </c>
      <c r="N206" s="153" t="s">
        <v>45</v>
      </c>
      <c r="P206" s="154">
        <f>O206*H206</f>
        <v>0</v>
      </c>
      <c r="Q206" s="154">
        <v>9E-05</v>
      </c>
      <c r="R206" s="154">
        <f>Q206*H206</f>
        <v>0.0018000000000000002</v>
      </c>
      <c r="S206" s="154">
        <v>0</v>
      </c>
      <c r="T206" s="155">
        <f>S206*H206</f>
        <v>0</v>
      </c>
      <c r="AR206" s="156" t="s">
        <v>98</v>
      </c>
      <c r="AT206" s="156" t="s">
        <v>139</v>
      </c>
      <c r="AU206" s="156" t="s">
        <v>83</v>
      </c>
      <c r="AY206" s="16" t="s">
        <v>137</v>
      </c>
      <c r="BE206" s="157">
        <f>IF(N206="základní",J206,0)</f>
        <v>0</v>
      </c>
      <c r="BF206" s="157">
        <f>IF(N206="snížená",J206,0)</f>
        <v>0</v>
      </c>
      <c r="BG206" s="157">
        <f>IF(N206="zákl. přenesená",J206,0)</f>
        <v>0</v>
      </c>
      <c r="BH206" s="157">
        <f>IF(N206="sníž. přenesená",J206,0)</f>
        <v>0</v>
      </c>
      <c r="BI206" s="157">
        <f>IF(N206="nulová",J206,0)</f>
        <v>0</v>
      </c>
      <c r="BJ206" s="16" t="s">
        <v>81</v>
      </c>
      <c r="BK206" s="157">
        <f>ROUND(I206*H206,2)</f>
        <v>0</v>
      </c>
      <c r="BL206" s="16" t="s">
        <v>98</v>
      </c>
      <c r="BM206" s="156" t="s">
        <v>414</v>
      </c>
    </row>
    <row r="207" spans="2:51" s="12" customFormat="1" ht="12">
      <c r="B207" s="161"/>
      <c r="D207" s="158" t="s">
        <v>147</v>
      </c>
      <c r="E207" s="162" t="s">
        <v>3</v>
      </c>
      <c r="F207" s="163" t="s">
        <v>677</v>
      </c>
      <c r="H207" s="164">
        <v>20</v>
      </c>
      <c r="I207" s="165"/>
      <c r="L207" s="161"/>
      <c r="M207" s="166"/>
      <c r="T207" s="167"/>
      <c r="AT207" s="162" t="s">
        <v>147</v>
      </c>
      <c r="AU207" s="162" t="s">
        <v>83</v>
      </c>
      <c r="AV207" s="12" t="s">
        <v>83</v>
      </c>
      <c r="AW207" s="12" t="s">
        <v>36</v>
      </c>
      <c r="AX207" s="12" t="s">
        <v>81</v>
      </c>
      <c r="AY207" s="162" t="s">
        <v>137</v>
      </c>
    </row>
    <row r="208" spans="2:63" s="11" customFormat="1" ht="22.9" customHeight="1">
      <c r="B208" s="132"/>
      <c r="D208" s="133" t="s">
        <v>73</v>
      </c>
      <c r="E208" s="142" t="s">
        <v>184</v>
      </c>
      <c r="F208" s="142" t="s">
        <v>588</v>
      </c>
      <c r="I208" s="135"/>
      <c r="J208" s="143">
        <f>BK208</f>
        <v>0</v>
      </c>
      <c r="L208" s="132"/>
      <c r="M208" s="137"/>
      <c r="P208" s="138">
        <f>SUM(P209:P214)</f>
        <v>0</v>
      </c>
      <c r="R208" s="138">
        <f>SUM(R209:R214)</f>
        <v>0.0366</v>
      </c>
      <c r="T208" s="139">
        <f>SUM(T209:T214)</f>
        <v>0</v>
      </c>
      <c r="AR208" s="133" t="s">
        <v>81</v>
      </c>
      <c r="AT208" s="140" t="s">
        <v>73</v>
      </c>
      <c r="AU208" s="140" t="s">
        <v>81</v>
      </c>
      <c r="AY208" s="133" t="s">
        <v>137</v>
      </c>
      <c r="BK208" s="141">
        <f>SUM(BK209:BK214)</f>
        <v>0</v>
      </c>
    </row>
    <row r="209" spans="2:65" s="1" customFormat="1" ht="60" customHeight="1">
      <c r="B209" s="144"/>
      <c r="C209" s="145">
        <v>33</v>
      </c>
      <c r="D209" s="145" t="s">
        <v>139</v>
      </c>
      <c r="E209" s="146" t="s">
        <v>590</v>
      </c>
      <c r="F209" s="147" t="s">
        <v>591</v>
      </c>
      <c r="G209" s="148" t="s">
        <v>173</v>
      </c>
      <c r="H209" s="149">
        <v>60</v>
      </c>
      <c r="I209" s="150"/>
      <c r="J209" s="151">
        <f>ROUND(I209*H209,2)</f>
        <v>0</v>
      </c>
      <c r="K209" s="147" t="s">
        <v>143</v>
      </c>
      <c r="L209" s="31"/>
      <c r="M209" s="152" t="s">
        <v>3</v>
      </c>
      <c r="N209" s="153" t="s">
        <v>45</v>
      </c>
      <c r="P209" s="154">
        <f>O209*H209</f>
        <v>0</v>
      </c>
      <c r="Q209" s="154">
        <v>0.00061</v>
      </c>
      <c r="R209" s="154">
        <f>Q209*H209</f>
        <v>0.0366</v>
      </c>
      <c r="S209" s="154">
        <v>0</v>
      </c>
      <c r="T209" s="155">
        <f>S209*H209</f>
        <v>0</v>
      </c>
      <c r="AR209" s="156" t="s">
        <v>98</v>
      </c>
      <c r="AT209" s="156" t="s">
        <v>139</v>
      </c>
      <c r="AU209" s="156" t="s">
        <v>83</v>
      </c>
      <c r="AY209" s="16" t="s">
        <v>137</v>
      </c>
      <c r="BE209" s="157">
        <f>IF(N209="základní",J209,0)</f>
        <v>0</v>
      </c>
      <c r="BF209" s="157">
        <f>IF(N209="snížená",J209,0)</f>
        <v>0</v>
      </c>
      <c r="BG209" s="157">
        <f>IF(N209="zákl. přenesená",J209,0)</f>
        <v>0</v>
      </c>
      <c r="BH209" s="157">
        <f>IF(N209="sníž. přenesená",J209,0)</f>
        <v>0</v>
      </c>
      <c r="BI209" s="157">
        <f>IF(N209="nulová",J209,0)</f>
        <v>0</v>
      </c>
      <c r="BJ209" s="16" t="s">
        <v>81</v>
      </c>
      <c r="BK209" s="157">
        <f>ROUND(I209*H209,2)</f>
        <v>0</v>
      </c>
      <c r="BL209" s="16" t="s">
        <v>98</v>
      </c>
      <c r="BM209" s="156" t="s">
        <v>592</v>
      </c>
    </row>
    <row r="210" spans="2:47" s="1" customFormat="1" ht="39">
      <c r="B210" s="31"/>
      <c r="D210" s="158" t="s">
        <v>145</v>
      </c>
      <c r="F210" s="159" t="s">
        <v>593</v>
      </c>
      <c r="I210" s="92"/>
      <c r="L210" s="31"/>
      <c r="M210" s="160"/>
      <c r="T210" s="52"/>
      <c r="AT210" s="16" t="s">
        <v>145</v>
      </c>
      <c r="AU210" s="16" t="s">
        <v>83</v>
      </c>
    </row>
    <row r="211" spans="2:51" s="12" customFormat="1" ht="12">
      <c r="B211" s="161"/>
      <c r="D211" s="158" t="s">
        <v>147</v>
      </c>
      <c r="E211" s="162" t="s">
        <v>3</v>
      </c>
      <c r="F211" s="163" t="s">
        <v>678</v>
      </c>
      <c r="H211" s="164">
        <v>60</v>
      </c>
      <c r="I211" s="165"/>
      <c r="L211" s="161"/>
      <c r="M211" s="166"/>
      <c r="T211" s="167"/>
      <c r="AT211" s="162" t="s">
        <v>147</v>
      </c>
      <c r="AU211" s="162" t="s">
        <v>83</v>
      </c>
      <c r="AV211" s="12" t="s">
        <v>83</v>
      </c>
      <c r="AW211" s="12" t="s">
        <v>36</v>
      </c>
      <c r="AX211" s="12" t="s">
        <v>81</v>
      </c>
      <c r="AY211" s="162" t="s">
        <v>137</v>
      </c>
    </row>
    <row r="212" spans="2:65" s="1" customFormat="1" ht="24" customHeight="1">
      <c r="B212" s="144"/>
      <c r="C212" s="145">
        <v>34</v>
      </c>
      <c r="D212" s="145" t="s">
        <v>139</v>
      </c>
      <c r="E212" s="146" t="s">
        <v>596</v>
      </c>
      <c r="F212" s="147" t="s">
        <v>597</v>
      </c>
      <c r="G212" s="148" t="s">
        <v>173</v>
      </c>
      <c r="H212" s="149">
        <v>60</v>
      </c>
      <c r="I212" s="150"/>
      <c r="J212" s="151">
        <f>ROUND(I212*H212,2)</f>
        <v>0</v>
      </c>
      <c r="K212" s="147" t="s">
        <v>143</v>
      </c>
      <c r="L212" s="31"/>
      <c r="M212" s="152" t="s">
        <v>3</v>
      </c>
      <c r="N212" s="153" t="s">
        <v>45</v>
      </c>
      <c r="P212" s="154">
        <f>O212*H212</f>
        <v>0</v>
      </c>
      <c r="Q212" s="154">
        <v>0</v>
      </c>
      <c r="R212" s="154">
        <f>Q212*H212</f>
        <v>0</v>
      </c>
      <c r="S212" s="154">
        <v>0</v>
      </c>
      <c r="T212" s="155">
        <f>S212*H212</f>
        <v>0</v>
      </c>
      <c r="AR212" s="156" t="s">
        <v>98</v>
      </c>
      <c r="AT212" s="156" t="s">
        <v>139</v>
      </c>
      <c r="AU212" s="156" t="s">
        <v>83</v>
      </c>
      <c r="AY212" s="16" t="s">
        <v>137</v>
      </c>
      <c r="BE212" s="157">
        <f>IF(N212="základní",J212,0)</f>
        <v>0</v>
      </c>
      <c r="BF212" s="157">
        <f>IF(N212="snížená",J212,0)</f>
        <v>0</v>
      </c>
      <c r="BG212" s="157">
        <f>IF(N212="zákl. přenesená",J212,0)</f>
        <v>0</v>
      </c>
      <c r="BH212" s="157">
        <f>IF(N212="sníž. přenesená",J212,0)</f>
        <v>0</v>
      </c>
      <c r="BI212" s="157">
        <f>IF(N212="nulová",J212,0)</f>
        <v>0</v>
      </c>
      <c r="BJ212" s="16" t="s">
        <v>81</v>
      </c>
      <c r="BK212" s="157">
        <f>ROUND(I212*H212,2)</f>
        <v>0</v>
      </c>
      <c r="BL212" s="16" t="s">
        <v>98</v>
      </c>
      <c r="BM212" s="156" t="s">
        <v>598</v>
      </c>
    </row>
    <row r="213" spans="2:47" s="1" customFormat="1" ht="29.25">
      <c r="B213" s="31"/>
      <c r="D213" s="158" t="s">
        <v>145</v>
      </c>
      <c r="F213" s="159" t="s">
        <v>599</v>
      </c>
      <c r="I213" s="92"/>
      <c r="L213" s="31"/>
      <c r="M213" s="160"/>
      <c r="T213" s="52"/>
      <c r="AT213" s="16" t="s">
        <v>145</v>
      </c>
      <c r="AU213" s="16" t="s">
        <v>83</v>
      </c>
    </row>
    <row r="214" spans="2:51" s="12" customFormat="1" ht="12">
      <c r="B214" s="161"/>
      <c r="D214" s="158" t="s">
        <v>147</v>
      </c>
      <c r="E214" s="162" t="s">
        <v>3</v>
      </c>
      <c r="F214" s="163" t="s">
        <v>678</v>
      </c>
      <c r="H214" s="164">
        <v>60</v>
      </c>
      <c r="I214" s="165"/>
      <c r="L214" s="161"/>
      <c r="M214" s="166"/>
      <c r="T214" s="167"/>
      <c r="AT214" s="162" t="s">
        <v>147</v>
      </c>
      <c r="AU214" s="162" t="s">
        <v>83</v>
      </c>
      <c r="AV214" s="12" t="s">
        <v>83</v>
      </c>
      <c r="AW214" s="12" t="s">
        <v>36</v>
      </c>
      <c r="AX214" s="12" t="s">
        <v>81</v>
      </c>
      <c r="AY214" s="162" t="s">
        <v>137</v>
      </c>
    </row>
    <row r="215" spans="2:63" s="11" customFormat="1" ht="22.9" customHeight="1">
      <c r="B215" s="132"/>
      <c r="D215" s="133" t="s">
        <v>73</v>
      </c>
      <c r="E215" s="142" t="s">
        <v>605</v>
      </c>
      <c r="F215" s="142" t="s">
        <v>606</v>
      </c>
      <c r="I215" s="135"/>
      <c r="J215" s="143">
        <f>BK215</f>
        <v>0</v>
      </c>
      <c r="L215" s="132"/>
      <c r="M215" s="137"/>
      <c r="P215" s="138">
        <f>SUM(P216:P226)</f>
        <v>0</v>
      </c>
      <c r="R215" s="138">
        <f>SUM(R216:R226)</f>
        <v>0</v>
      </c>
      <c r="T215" s="139">
        <f>SUM(T216:T226)</f>
        <v>0</v>
      </c>
      <c r="AR215" s="133" t="s">
        <v>81</v>
      </c>
      <c r="AT215" s="140" t="s">
        <v>73</v>
      </c>
      <c r="AU215" s="140" t="s">
        <v>81</v>
      </c>
      <c r="AY215" s="133" t="s">
        <v>137</v>
      </c>
      <c r="BK215" s="141">
        <f>SUM(BK216:BK226)</f>
        <v>0</v>
      </c>
    </row>
    <row r="216" spans="2:65" s="1" customFormat="1" ht="36" customHeight="1">
      <c r="B216" s="144"/>
      <c r="C216" s="145">
        <v>35</v>
      </c>
      <c r="D216" s="145" t="s">
        <v>139</v>
      </c>
      <c r="E216" s="146" t="s">
        <v>608</v>
      </c>
      <c r="F216" s="147" t="s">
        <v>609</v>
      </c>
      <c r="G216" s="148" t="s">
        <v>233</v>
      </c>
      <c r="H216" s="149">
        <v>41.2</v>
      </c>
      <c r="I216" s="150"/>
      <c r="J216" s="151">
        <f>ROUND(I216*H216,2)</f>
        <v>0</v>
      </c>
      <c r="K216" s="147" t="s">
        <v>143</v>
      </c>
      <c r="L216" s="31"/>
      <c r="M216" s="152" t="s">
        <v>3</v>
      </c>
      <c r="N216" s="153" t="s">
        <v>45</v>
      </c>
      <c r="P216" s="154">
        <f>O216*H216</f>
        <v>0</v>
      </c>
      <c r="Q216" s="154">
        <v>0</v>
      </c>
      <c r="R216" s="154">
        <f>Q216*H216</f>
        <v>0</v>
      </c>
      <c r="S216" s="154">
        <v>0</v>
      </c>
      <c r="T216" s="155">
        <f>S216*H216</f>
        <v>0</v>
      </c>
      <c r="AR216" s="156" t="s">
        <v>98</v>
      </c>
      <c r="AT216" s="156" t="s">
        <v>139</v>
      </c>
      <c r="AU216" s="156" t="s">
        <v>83</v>
      </c>
      <c r="AY216" s="16" t="s">
        <v>137</v>
      </c>
      <c r="BE216" s="157">
        <f>IF(N216="základní",J216,0)</f>
        <v>0</v>
      </c>
      <c r="BF216" s="157">
        <f>IF(N216="snížená",J216,0)</f>
        <v>0</v>
      </c>
      <c r="BG216" s="157">
        <f>IF(N216="zákl. přenesená",J216,0)</f>
        <v>0</v>
      </c>
      <c r="BH216" s="157">
        <f>IF(N216="sníž. přenesená",J216,0)</f>
        <v>0</v>
      </c>
      <c r="BI216" s="157">
        <f>IF(N216="nulová",J216,0)</f>
        <v>0</v>
      </c>
      <c r="BJ216" s="16" t="s">
        <v>81</v>
      </c>
      <c r="BK216" s="157">
        <f>ROUND(I216*H216,2)</f>
        <v>0</v>
      </c>
      <c r="BL216" s="16" t="s">
        <v>98</v>
      </c>
      <c r="BM216" s="156" t="s">
        <v>610</v>
      </c>
    </row>
    <row r="217" spans="2:47" s="1" customFormat="1" ht="117">
      <c r="B217" s="31"/>
      <c r="D217" s="158" t="s">
        <v>145</v>
      </c>
      <c r="F217" s="159" t="s">
        <v>611</v>
      </c>
      <c r="I217" s="92"/>
      <c r="L217" s="31"/>
      <c r="M217" s="160"/>
      <c r="T217" s="52"/>
      <c r="AT217" s="16" t="s">
        <v>145</v>
      </c>
      <c r="AU217" s="16" t="s">
        <v>83</v>
      </c>
    </row>
    <row r="218" spans="2:65" s="1" customFormat="1" ht="36" customHeight="1">
      <c r="B218" s="144"/>
      <c r="C218" s="145">
        <v>36</v>
      </c>
      <c r="D218" s="145" t="s">
        <v>139</v>
      </c>
      <c r="E218" s="146" t="s">
        <v>613</v>
      </c>
      <c r="F218" s="147" t="s">
        <v>614</v>
      </c>
      <c r="G218" s="148" t="s">
        <v>233</v>
      </c>
      <c r="H218" s="149">
        <v>535.6</v>
      </c>
      <c r="I218" s="150"/>
      <c r="J218" s="151">
        <f>ROUND(I218*H218,2)</f>
        <v>0</v>
      </c>
      <c r="K218" s="147" t="s">
        <v>143</v>
      </c>
      <c r="L218" s="31"/>
      <c r="M218" s="152" t="s">
        <v>3</v>
      </c>
      <c r="N218" s="153" t="s">
        <v>45</v>
      </c>
      <c r="P218" s="154">
        <f>O218*H218</f>
        <v>0</v>
      </c>
      <c r="Q218" s="154">
        <v>0</v>
      </c>
      <c r="R218" s="154">
        <f>Q218*H218</f>
        <v>0</v>
      </c>
      <c r="S218" s="154">
        <v>0</v>
      </c>
      <c r="T218" s="155">
        <f>S218*H218</f>
        <v>0</v>
      </c>
      <c r="AR218" s="156" t="s">
        <v>98</v>
      </c>
      <c r="AT218" s="156" t="s">
        <v>139</v>
      </c>
      <c r="AU218" s="156" t="s">
        <v>83</v>
      </c>
      <c r="AY218" s="16" t="s">
        <v>137</v>
      </c>
      <c r="BE218" s="157">
        <f>IF(N218="základní",J218,0)</f>
        <v>0</v>
      </c>
      <c r="BF218" s="157">
        <f>IF(N218="snížená",J218,0)</f>
        <v>0</v>
      </c>
      <c r="BG218" s="157">
        <f>IF(N218="zákl. přenesená",J218,0)</f>
        <v>0</v>
      </c>
      <c r="BH218" s="157">
        <f>IF(N218="sníž. přenesená",J218,0)</f>
        <v>0</v>
      </c>
      <c r="BI218" s="157">
        <f>IF(N218="nulová",J218,0)</f>
        <v>0</v>
      </c>
      <c r="BJ218" s="16" t="s">
        <v>81</v>
      </c>
      <c r="BK218" s="157">
        <f>ROUND(I218*H218,2)</f>
        <v>0</v>
      </c>
      <c r="BL218" s="16" t="s">
        <v>98</v>
      </c>
      <c r="BM218" s="156" t="s">
        <v>615</v>
      </c>
    </row>
    <row r="219" spans="2:47" s="1" customFormat="1" ht="117">
      <c r="B219" s="31"/>
      <c r="D219" s="158" t="s">
        <v>145</v>
      </c>
      <c r="F219" s="159" t="s">
        <v>611</v>
      </c>
      <c r="I219" s="92"/>
      <c r="L219" s="31"/>
      <c r="M219" s="160"/>
      <c r="T219" s="52"/>
      <c r="AT219" s="16" t="s">
        <v>145</v>
      </c>
      <c r="AU219" s="16" t="s">
        <v>83</v>
      </c>
    </row>
    <row r="220" spans="2:51" s="12" customFormat="1" ht="12">
      <c r="B220" s="161"/>
      <c r="D220" s="158" t="s">
        <v>147</v>
      </c>
      <c r="F220" s="163" t="s">
        <v>679</v>
      </c>
      <c r="H220" s="164">
        <v>535.6</v>
      </c>
      <c r="I220" s="165"/>
      <c r="L220" s="161"/>
      <c r="M220" s="166"/>
      <c r="T220" s="167"/>
      <c r="AT220" s="162" t="s">
        <v>147</v>
      </c>
      <c r="AU220" s="162" t="s">
        <v>83</v>
      </c>
      <c r="AV220" s="12" t="s">
        <v>83</v>
      </c>
      <c r="AW220" s="12" t="s">
        <v>4</v>
      </c>
      <c r="AX220" s="12" t="s">
        <v>81</v>
      </c>
      <c r="AY220" s="162" t="s">
        <v>137</v>
      </c>
    </row>
    <row r="221" spans="2:65" s="1" customFormat="1" ht="24" customHeight="1">
      <c r="B221" s="144"/>
      <c r="C221" s="145">
        <v>37</v>
      </c>
      <c r="D221" s="145" t="s">
        <v>139</v>
      </c>
      <c r="E221" s="146" t="s">
        <v>618</v>
      </c>
      <c r="F221" s="147" t="s">
        <v>619</v>
      </c>
      <c r="G221" s="148" t="s">
        <v>233</v>
      </c>
      <c r="H221" s="149">
        <v>41.2</v>
      </c>
      <c r="I221" s="150"/>
      <c r="J221" s="151">
        <f>ROUND(I221*H221,2)</f>
        <v>0</v>
      </c>
      <c r="K221" s="147" t="s">
        <v>143</v>
      </c>
      <c r="L221" s="31"/>
      <c r="M221" s="152" t="s">
        <v>3</v>
      </c>
      <c r="N221" s="153" t="s">
        <v>45</v>
      </c>
      <c r="P221" s="154">
        <f>O221*H221</f>
        <v>0</v>
      </c>
      <c r="Q221" s="154">
        <v>0</v>
      </c>
      <c r="R221" s="154">
        <f>Q221*H221</f>
        <v>0</v>
      </c>
      <c r="S221" s="154">
        <v>0</v>
      </c>
      <c r="T221" s="155">
        <f>S221*H221</f>
        <v>0</v>
      </c>
      <c r="AR221" s="156" t="s">
        <v>98</v>
      </c>
      <c r="AT221" s="156" t="s">
        <v>139</v>
      </c>
      <c r="AU221" s="156" t="s">
        <v>83</v>
      </c>
      <c r="AY221" s="16" t="s">
        <v>137</v>
      </c>
      <c r="BE221" s="157">
        <f>IF(N221="základní",J221,0)</f>
        <v>0</v>
      </c>
      <c r="BF221" s="157">
        <f>IF(N221="snížená",J221,0)</f>
        <v>0</v>
      </c>
      <c r="BG221" s="157">
        <f>IF(N221="zákl. přenesená",J221,0)</f>
        <v>0</v>
      </c>
      <c r="BH221" s="157">
        <f>IF(N221="sníž. přenesená",J221,0)</f>
        <v>0</v>
      </c>
      <c r="BI221" s="157">
        <f>IF(N221="nulová",J221,0)</f>
        <v>0</v>
      </c>
      <c r="BJ221" s="16" t="s">
        <v>81</v>
      </c>
      <c r="BK221" s="157">
        <f>ROUND(I221*H221,2)</f>
        <v>0</v>
      </c>
      <c r="BL221" s="16" t="s">
        <v>98</v>
      </c>
      <c r="BM221" s="156" t="s">
        <v>620</v>
      </c>
    </row>
    <row r="222" spans="2:47" s="1" customFormat="1" ht="48.75">
      <c r="B222" s="31"/>
      <c r="D222" s="158" t="s">
        <v>145</v>
      </c>
      <c r="F222" s="159" t="s">
        <v>621</v>
      </c>
      <c r="I222" s="92"/>
      <c r="L222" s="31"/>
      <c r="M222" s="160"/>
      <c r="T222" s="52"/>
      <c r="AT222" s="16" t="s">
        <v>145</v>
      </c>
      <c r="AU222" s="16" t="s">
        <v>83</v>
      </c>
    </row>
    <row r="223" spans="2:65" s="1" customFormat="1" ht="36" customHeight="1">
      <c r="B223" s="144"/>
      <c r="C223" s="145">
        <v>38</v>
      </c>
      <c r="D223" s="145" t="s">
        <v>139</v>
      </c>
      <c r="E223" s="146" t="s">
        <v>623</v>
      </c>
      <c r="F223" s="147" t="s">
        <v>624</v>
      </c>
      <c r="G223" s="148" t="s">
        <v>233</v>
      </c>
      <c r="H223" s="149">
        <v>18</v>
      </c>
      <c r="I223" s="150"/>
      <c r="J223" s="151">
        <f>ROUND(I223*H223,2)</f>
        <v>0</v>
      </c>
      <c r="K223" s="147" t="s">
        <v>143</v>
      </c>
      <c r="L223" s="31"/>
      <c r="M223" s="152" t="s">
        <v>3</v>
      </c>
      <c r="N223" s="153" t="s">
        <v>45</v>
      </c>
      <c r="P223" s="154">
        <f>O223*H223</f>
        <v>0</v>
      </c>
      <c r="Q223" s="154">
        <v>0</v>
      </c>
      <c r="R223" s="154">
        <f>Q223*H223</f>
        <v>0</v>
      </c>
      <c r="S223" s="154">
        <v>0</v>
      </c>
      <c r="T223" s="155">
        <f>S223*H223</f>
        <v>0</v>
      </c>
      <c r="AR223" s="156" t="s">
        <v>98</v>
      </c>
      <c r="AT223" s="156" t="s">
        <v>139</v>
      </c>
      <c r="AU223" s="156" t="s">
        <v>83</v>
      </c>
      <c r="AY223" s="16" t="s">
        <v>137</v>
      </c>
      <c r="BE223" s="157">
        <f>IF(N223="základní",J223,0)</f>
        <v>0</v>
      </c>
      <c r="BF223" s="157">
        <f>IF(N223="snížená",J223,0)</f>
        <v>0</v>
      </c>
      <c r="BG223" s="157">
        <f>IF(N223="zákl. přenesená",J223,0)</f>
        <v>0</v>
      </c>
      <c r="BH223" s="157">
        <f>IF(N223="sníž. přenesená",J223,0)</f>
        <v>0</v>
      </c>
      <c r="BI223" s="157">
        <f>IF(N223="nulová",J223,0)</f>
        <v>0</v>
      </c>
      <c r="BJ223" s="16" t="s">
        <v>81</v>
      </c>
      <c r="BK223" s="157">
        <f>ROUND(I223*H223,2)</f>
        <v>0</v>
      </c>
      <c r="BL223" s="16" t="s">
        <v>98</v>
      </c>
      <c r="BM223" s="156" t="s">
        <v>625</v>
      </c>
    </row>
    <row r="224" spans="2:47" s="1" customFormat="1" ht="107.25">
      <c r="B224" s="31"/>
      <c r="D224" s="158" t="s">
        <v>145</v>
      </c>
      <c r="F224" s="159" t="s">
        <v>626</v>
      </c>
      <c r="I224" s="92"/>
      <c r="L224" s="31"/>
      <c r="M224" s="160"/>
      <c r="T224" s="52"/>
      <c r="AT224" s="16" t="s">
        <v>145</v>
      </c>
      <c r="AU224" s="16" t="s">
        <v>83</v>
      </c>
    </row>
    <row r="225" spans="2:65" s="1" customFormat="1" ht="36" customHeight="1">
      <c r="B225" s="144"/>
      <c r="C225" s="145">
        <v>39</v>
      </c>
      <c r="D225" s="145" t="s">
        <v>139</v>
      </c>
      <c r="E225" s="146" t="s">
        <v>628</v>
      </c>
      <c r="F225" s="147" t="s">
        <v>629</v>
      </c>
      <c r="G225" s="148" t="s">
        <v>233</v>
      </c>
      <c r="H225" s="149">
        <v>23.2</v>
      </c>
      <c r="I225" s="150"/>
      <c r="J225" s="151">
        <f>ROUND(I225*H225,2)</f>
        <v>0</v>
      </c>
      <c r="K225" s="147" t="s">
        <v>143</v>
      </c>
      <c r="L225" s="31"/>
      <c r="M225" s="152" t="s">
        <v>3</v>
      </c>
      <c r="N225" s="153" t="s">
        <v>45</v>
      </c>
      <c r="P225" s="154">
        <f>O225*H225</f>
        <v>0</v>
      </c>
      <c r="Q225" s="154">
        <v>0</v>
      </c>
      <c r="R225" s="154">
        <f>Q225*H225</f>
        <v>0</v>
      </c>
      <c r="S225" s="154">
        <v>0</v>
      </c>
      <c r="T225" s="155">
        <f>S225*H225</f>
        <v>0</v>
      </c>
      <c r="AR225" s="156" t="s">
        <v>98</v>
      </c>
      <c r="AT225" s="156" t="s">
        <v>139</v>
      </c>
      <c r="AU225" s="156" t="s">
        <v>83</v>
      </c>
      <c r="AY225" s="16" t="s">
        <v>137</v>
      </c>
      <c r="BE225" s="157">
        <f>IF(N225="základní",J225,0)</f>
        <v>0</v>
      </c>
      <c r="BF225" s="157">
        <f>IF(N225="snížená",J225,0)</f>
        <v>0</v>
      </c>
      <c r="BG225" s="157">
        <f>IF(N225="zákl. přenesená",J225,0)</f>
        <v>0</v>
      </c>
      <c r="BH225" s="157">
        <f>IF(N225="sníž. přenesená",J225,0)</f>
        <v>0</v>
      </c>
      <c r="BI225" s="157">
        <f>IF(N225="nulová",J225,0)</f>
        <v>0</v>
      </c>
      <c r="BJ225" s="16" t="s">
        <v>81</v>
      </c>
      <c r="BK225" s="157">
        <f>ROUND(I225*H225,2)</f>
        <v>0</v>
      </c>
      <c r="BL225" s="16" t="s">
        <v>98</v>
      </c>
      <c r="BM225" s="156" t="s">
        <v>630</v>
      </c>
    </row>
    <row r="226" spans="2:47" s="1" customFormat="1" ht="107.25">
      <c r="B226" s="31"/>
      <c r="D226" s="158" t="s">
        <v>145</v>
      </c>
      <c r="F226" s="159" t="s">
        <v>626</v>
      </c>
      <c r="I226" s="92"/>
      <c r="L226" s="31"/>
      <c r="M226" s="160"/>
      <c r="T226" s="52"/>
      <c r="AT226" s="16" t="s">
        <v>145</v>
      </c>
      <c r="AU226" s="16" t="s">
        <v>83</v>
      </c>
    </row>
    <row r="227" spans="2:63" s="11" customFormat="1" ht="22.9" customHeight="1">
      <c r="B227" s="132"/>
      <c r="D227" s="133" t="s">
        <v>73</v>
      </c>
      <c r="E227" s="142" t="s">
        <v>416</v>
      </c>
      <c r="F227" s="142" t="s">
        <v>417</v>
      </c>
      <c r="I227" s="135"/>
      <c r="J227" s="143">
        <f>BK227</f>
        <v>0</v>
      </c>
      <c r="L227" s="132"/>
      <c r="M227" s="137"/>
      <c r="P227" s="138">
        <f>SUM(P228:P229)</f>
        <v>0</v>
      </c>
      <c r="R227" s="138">
        <f>SUM(R228:R229)</f>
        <v>0</v>
      </c>
      <c r="T227" s="139">
        <f>SUM(T228:T229)</f>
        <v>0</v>
      </c>
      <c r="AR227" s="133" t="s">
        <v>81</v>
      </c>
      <c r="AT227" s="140" t="s">
        <v>73</v>
      </c>
      <c r="AU227" s="140" t="s">
        <v>81</v>
      </c>
      <c r="AY227" s="133" t="s">
        <v>137</v>
      </c>
      <c r="BK227" s="141">
        <f>SUM(BK228:BK229)</f>
        <v>0</v>
      </c>
    </row>
    <row r="228" spans="2:65" s="1" customFormat="1" ht="48" customHeight="1">
      <c r="B228" s="144"/>
      <c r="C228" s="145">
        <v>40</v>
      </c>
      <c r="D228" s="145" t="s">
        <v>139</v>
      </c>
      <c r="E228" s="146" t="s">
        <v>419</v>
      </c>
      <c r="F228" s="147" t="s">
        <v>420</v>
      </c>
      <c r="G228" s="148" t="s">
        <v>233</v>
      </c>
      <c r="H228" s="149">
        <v>71.372</v>
      </c>
      <c r="I228" s="150"/>
      <c r="J228" s="151">
        <f>ROUND(I228*H228,2)</f>
        <v>0</v>
      </c>
      <c r="K228" s="147" t="s">
        <v>143</v>
      </c>
      <c r="L228" s="31"/>
      <c r="M228" s="152" t="s">
        <v>3</v>
      </c>
      <c r="N228" s="153" t="s">
        <v>45</v>
      </c>
      <c r="P228" s="154">
        <f>O228*H228</f>
        <v>0</v>
      </c>
      <c r="Q228" s="154">
        <v>0</v>
      </c>
      <c r="R228" s="154">
        <f>Q228*H228</f>
        <v>0</v>
      </c>
      <c r="S228" s="154">
        <v>0</v>
      </c>
      <c r="T228" s="155">
        <f>S228*H228</f>
        <v>0</v>
      </c>
      <c r="AR228" s="156" t="s">
        <v>98</v>
      </c>
      <c r="AT228" s="156" t="s">
        <v>139</v>
      </c>
      <c r="AU228" s="156" t="s">
        <v>83</v>
      </c>
      <c r="AY228" s="16" t="s">
        <v>137</v>
      </c>
      <c r="BE228" s="157">
        <f>IF(N228="základní",J228,0)</f>
        <v>0</v>
      </c>
      <c r="BF228" s="157">
        <f>IF(N228="snížená",J228,0)</f>
        <v>0</v>
      </c>
      <c r="BG228" s="157">
        <f>IF(N228="zákl. přenesená",J228,0)</f>
        <v>0</v>
      </c>
      <c r="BH228" s="157">
        <f>IF(N228="sníž. přenesená",J228,0)</f>
        <v>0</v>
      </c>
      <c r="BI228" s="157">
        <f>IF(N228="nulová",J228,0)</f>
        <v>0</v>
      </c>
      <c r="BJ228" s="16" t="s">
        <v>81</v>
      </c>
      <c r="BK228" s="157">
        <f>ROUND(I228*H228,2)</f>
        <v>0</v>
      </c>
      <c r="BL228" s="16" t="s">
        <v>98</v>
      </c>
      <c r="BM228" s="156" t="s">
        <v>421</v>
      </c>
    </row>
    <row r="229" spans="2:47" s="1" customFormat="1" ht="58.5">
      <c r="B229" s="31"/>
      <c r="D229" s="158" t="s">
        <v>145</v>
      </c>
      <c r="F229" s="159" t="s">
        <v>422</v>
      </c>
      <c r="I229" s="92"/>
      <c r="L229" s="31"/>
      <c r="M229" s="186"/>
      <c r="N229" s="187"/>
      <c r="O229" s="187"/>
      <c r="P229" s="187"/>
      <c r="Q229" s="187"/>
      <c r="R229" s="187"/>
      <c r="S229" s="187"/>
      <c r="T229" s="188"/>
      <c r="AT229" s="16" t="s">
        <v>145</v>
      </c>
      <c r="AU229" s="16" t="s">
        <v>83</v>
      </c>
    </row>
    <row r="230" spans="2:12" s="1" customFormat="1" ht="6.95" customHeight="1">
      <c r="B230" s="40"/>
      <c r="C230" s="41"/>
      <c r="D230" s="41"/>
      <c r="E230" s="41"/>
      <c r="F230" s="41"/>
      <c r="G230" s="41"/>
      <c r="H230" s="41"/>
      <c r="I230" s="107"/>
      <c r="J230" s="41"/>
      <c r="K230" s="41"/>
      <c r="L230" s="31"/>
    </row>
  </sheetData>
  <autoFilter ref="C92:K229"/>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29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140625" style="0" hidden="1" customWidth="1"/>
  </cols>
  <sheetData>
    <row r="1" ht="12"/>
    <row r="2" spans="12:46" ht="36.95" customHeight="1">
      <c r="L2" s="298" t="s">
        <v>6</v>
      </c>
      <c r="M2" s="299"/>
      <c r="N2" s="299"/>
      <c r="O2" s="299"/>
      <c r="P2" s="299"/>
      <c r="Q2" s="299"/>
      <c r="R2" s="299"/>
      <c r="S2" s="299"/>
      <c r="T2" s="299"/>
      <c r="U2" s="299"/>
      <c r="V2" s="299"/>
      <c r="AT2" s="16" t="s">
        <v>95</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680</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ROUND(J93,2)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ROUND((SUM(BE93:BE291)),2)</f>
        <v>0</v>
      </c>
      <c r="I35" s="99">
        <v>0.21</v>
      </c>
      <c r="J35" s="82">
        <f>ROUND(((SUM(BE93:BE291))*I35),2)</f>
        <v>0</v>
      </c>
      <c r="L35" s="31"/>
    </row>
    <row r="36" spans="2:12" s="1" customFormat="1" ht="14.45" customHeight="1">
      <c r="B36" s="31"/>
      <c r="E36" s="26" t="s">
        <v>46</v>
      </c>
      <c r="F36" s="82">
        <f>ROUND((SUM(BF93:BF291)),2)</f>
        <v>0</v>
      </c>
      <c r="I36" s="99">
        <v>0.15</v>
      </c>
      <c r="J36" s="82">
        <f>ROUND(((SUM(BF93:BF291))*I36),2)</f>
        <v>0</v>
      </c>
      <c r="L36" s="31"/>
    </row>
    <row r="37" spans="2:12" s="1" customFormat="1" ht="14.45" customHeight="1" hidden="1">
      <c r="B37" s="31"/>
      <c r="E37" s="26" t="s">
        <v>47</v>
      </c>
      <c r="F37" s="82">
        <f>ROUND((SUM(BG93:BG291)),2)</f>
        <v>0</v>
      </c>
      <c r="I37" s="99">
        <v>0.21</v>
      </c>
      <c r="J37" s="82">
        <f>0</f>
        <v>0</v>
      </c>
      <c r="L37" s="31"/>
    </row>
    <row r="38" spans="2:12" s="1" customFormat="1" ht="14.45" customHeight="1" hidden="1">
      <c r="B38" s="31"/>
      <c r="E38" s="26" t="s">
        <v>48</v>
      </c>
      <c r="F38" s="82">
        <f>ROUND((SUM(BH93:BH291)),2)</f>
        <v>0</v>
      </c>
      <c r="I38" s="99">
        <v>0.15</v>
      </c>
      <c r="J38" s="82">
        <f>0</f>
        <v>0</v>
      </c>
      <c r="L38" s="31"/>
    </row>
    <row r="39" spans="2:12" s="1" customFormat="1" ht="14.45" customHeight="1" hidden="1">
      <c r="B39" s="31"/>
      <c r="E39" s="26" t="s">
        <v>49</v>
      </c>
      <c r="F39" s="82">
        <f>ROUND((SUM(BI93:BI291)),2)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2 -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J93</f>
        <v>0</v>
      </c>
      <c r="L63" s="31"/>
      <c r="AU63" s="16" t="s">
        <v>116</v>
      </c>
    </row>
    <row r="64" spans="2:12" s="8" customFormat="1" ht="24.95" customHeight="1">
      <c r="B64" s="113"/>
      <c r="D64" s="114" t="s">
        <v>117</v>
      </c>
      <c r="E64" s="115"/>
      <c r="F64" s="115"/>
      <c r="G64" s="115"/>
      <c r="H64" s="115"/>
      <c r="I64" s="116"/>
      <c r="J64" s="117">
        <f>J94</f>
        <v>0</v>
      </c>
      <c r="L64" s="113"/>
    </row>
    <row r="65" spans="2:12" s="9" customFormat="1" ht="19.9" customHeight="1">
      <c r="B65" s="118"/>
      <c r="D65" s="119" t="s">
        <v>118</v>
      </c>
      <c r="E65" s="120"/>
      <c r="F65" s="120"/>
      <c r="G65" s="120"/>
      <c r="H65" s="120"/>
      <c r="I65" s="121"/>
      <c r="J65" s="122">
        <f>J95</f>
        <v>0</v>
      </c>
      <c r="L65" s="118"/>
    </row>
    <row r="66" spans="2:12" s="9" customFormat="1" ht="19.9" customHeight="1">
      <c r="B66" s="118"/>
      <c r="D66" s="119" t="s">
        <v>119</v>
      </c>
      <c r="E66" s="120"/>
      <c r="F66" s="120"/>
      <c r="G66" s="120"/>
      <c r="H66" s="120"/>
      <c r="I66" s="121"/>
      <c r="J66" s="122">
        <f>J180</f>
        <v>0</v>
      </c>
      <c r="L66" s="118"/>
    </row>
    <row r="67" spans="2:12" s="9" customFormat="1" ht="19.9" customHeight="1">
      <c r="B67" s="118"/>
      <c r="D67" s="119" t="s">
        <v>424</v>
      </c>
      <c r="E67" s="120"/>
      <c r="F67" s="120"/>
      <c r="G67" s="120"/>
      <c r="H67" s="120"/>
      <c r="I67" s="121"/>
      <c r="J67" s="122">
        <f>J184</f>
        <v>0</v>
      </c>
      <c r="L67" s="118"/>
    </row>
    <row r="68" spans="2:12" s="9" customFormat="1" ht="19.9" customHeight="1">
      <c r="B68" s="118"/>
      <c r="D68" s="119" t="s">
        <v>120</v>
      </c>
      <c r="E68" s="120"/>
      <c r="F68" s="120"/>
      <c r="G68" s="120"/>
      <c r="H68" s="120"/>
      <c r="I68" s="121"/>
      <c r="J68" s="122">
        <f>J211</f>
        <v>0</v>
      </c>
      <c r="L68" s="118"/>
    </row>
    <row r="69" spans="2:12" s="9" customFormat="1" ht="19.9" customHeight="1">
      <c r="B69" s="118"/>
      <c r="D69" s="119" t="s">
        <v>492</v>
      </c>
      <c r="E69" s="120"/>
      <c r="F69" s="120"/>
      <c r="G69" s="120"/>
      <c r="H69" s="120"/>
      <c r="I69" s="121"/>
      <c r="J69" s="122">
        <f>J262</f>
        <v>0</v>
      </c>
      <c r="L69" s="118"/>
    </row>
    <row r="70" spans="2:12" s="9" customFormat="1" ht="19.9" customHeight="1">
      <c r="B70" s="118"/>
      <c r="D70" s="119" t="s">
        <v>493</v>
      </c>
      <c r="E70" s="120"/>
      <c r="F70" s="120"/>
      <c r="G70" s="120"/>
      <c r="H70" s="120"/>
      <c r="I70" s="121"/>
      <c r="J70" s="122">
        <f>J276</f>
        <v>0</v>
      </c>
      <c r="L70" s="118"/>
    </row>
    <row r="71" spans="2:12" s="9" customFormat="1" ht="19.9" customHeight="1">
      <c r="B71" s="118"/>
      <c r="D71" s="119" t="s">
        <v>121</v>
      </c>
      <c r="E71" s="120"/>
      <c r="F71" s="120"/>
      <c r="G71" s="120"/>
      <c r="H71" s="120"/>
      <c r="I71" s="121"/>
      <c r="J71" s="122">
        <f>J289</f>
        <v>0</v>
      </c>
      <c r="L71" s="118"/>
    </row>
    <row r="72" spans="2:12" s="1" customFormat="1" ht="21.75" customHeight="1">
      <c r="B72" s="31"/>
      <c r="I72" s="92"/>
      <c r="L72" s="31"/>
    </row>
    <row r="73" spans="2:12" s="1" customFormat="1" ht="6.95" customHeight="1">
      <c r="B73" s="40"/>
      <c r="C73" s="41"/>
      <c r="D73" s="41"/>
      <c r="E73" s="41"/>
      <c r="F73" s="41"/>
      <c r="G73" s="41"/>
      <c r="H73" s="41"/>
      <c r="I73" s="107"/>
      <c r="J73" s="41"/>
      <c r="K73" s="41"/>
      <c r="L73" s="31"/>
    </row>
    <row r="77" spans="2:12" s="1" customFormat="1" ht="6.95" customHeight="1">
      <c r="B77" s="42"/>
      <c r="C77" s="43"/>
      <c r="D77" s="43"/>
      <c r="E77" s="43"/>
      <c r="F77" s="43"/>
      <c r="G77" s="43"/>
      <c r="H77" s="43"/>
      <c r="I77" s="108"/>
      <c r="J77" s="43"/>
      <c r="K77" s="43"/>
      <c r="L77" s="31"/>
    </row>
    <row r="78" spans="2:12" s="1" customFormat="1" ht="24.95" customHeight="1">
      <c r="B78" s="31"/>
      <c r="C78" s="20" t="s">
        <v>122</v>
      </c>
      <c r="I78" s="92"/>
      <c r="L78" s="31"/>
    </row>
    <row r="79" spans="2:12" s="1" customFormat="1" ht="6.95" customHeight="1">
      <c r="B79" s="31"/>
      <c r="I79" s="92"/>
      <c r="L79" s="31"/>
    </row>
    <row r="80" spans="2:12" s="1" customFormat="1" ht="12" customHeight="1">
      <c r="B80" s="31"/>
      <c r="C80" s="26" t="s">
        <v>17</v>
      </c>
      <c r="I80" s="92"/>
      <c r="L80" s="31"/>
    </row>
    <row r="81" spans="2:12" s="1" customFormat="1" ht="16.5" customHeight="1">
      <c r="B81" s="31"/>
      <c r="E81" s="312" t="str">
        <f>E7</f>
        <v>Rekonstrukce vodovodu - III.ETAPA</v>
      </c>
      <c r="F81" s="313"/>
      <c r="G81" s="313"/>
      <c r="H81" s="313"/>
      <c r="I81" s="92"/>
      <c r="L81" s="31"/>
    </row>
    <row r="82" spans="2:12" ht="12" customHeight="1">
      <c r="B82" s="19"/>
      <c r="C82" s="26" t="s">
        <v>109</v>
      </c>
      <c r="L82" s="19"/>
    </row>
    <row r="83" spans="2:12" s="1" customFormat="1" ht="16.5" customHeight="1">
      <c r="B83" s="31"/>
      <c r="E83" s="312" t="s">
        <v>110</v>
      </c>
      <c r="F83" s="311"/>
      <c r="G83" s="311"/>
      <c r="H83" s="311"/>
      <c r="I83" s="92"/>
      <c r="L83" s="31"/>
    </row>
    <row r="84" spans="2:12" s="1" customFormat="1" ht="12" customHeight="1">
      <c r="B84" s="31"/>
      <c r="C84" s="26" t="s">
        <v>111</v>
      </c>
      <c r="I84" s="92"/>
      <c r="L84" s="31"/>
    </row>
    <row r="85" spans="2:12" s="1" customFormat="1" ht="16.5" customHeight="1">
      <c r="B85" s="31"/>
      <c r="E85" s="295" t="str">
        <f>E11</f>
        <v>2 - větev</v>
      </c>
      <c r="F85" s="311"/>
      <c r="G85" s="311"/>
      <c r="H85" s="311"/>
      <c r="I85" s="92"/>
      <c r="L85" s="31"/>
    </row>
    <row r="86" spans="2:12" s="1" customFormat="1" ht="6.95" customHeight="1">
      <c r="B86" s="31"/>
      <c r="I86" s="92"/>
      <c r="L86" s="31"/>
    </row>
    <row r="87" spans="2:12" s="1" customFormat="1" ht="12" customHeight="1">
      <c r="B87" s="31"/>
      <c r="C87" s="26" t="s">
        <v>22</v>
      </c>
      <c r="F87" s="24" t="str">
        <f>F14</f>
        <v>k.ú.Český Rudolec</v>
      </c>
      <c r="I87" s="93" t="s">
        <v>24</v>
      </c>
      <c r="J87" s="48" t="str">
        <f>IF(J14="","",J14)</f>
        <v>10. 9. 2019</v>
      </c>
      <c r="L87" s="31"/>
    </row>
    <row r="88" spans="2:12" s="1" customFormat="1" ht="6.95" customHeight="1">
      <c r="B88" s="31"/>
      <c r="I88" s="92"/>
      <c r="L88" s="31"/>
    </row>
    <row r="89" spans="2:12" s="1" customFormat="1" ht="43.15" customHeight="1">
      <c r="B89" s="31"/>
      <c r="C89" s="26" t="s">
        <v>26</v>
      </c>
      <c r="F89" s="24" t="str">
        <f>E17</f>
        <v xml:space="preserve"> </v>
      </c>
      <c r="I89" s="93" t="s">
        <v>32</v>
      </c>
      <c r="J89" s="29" t="str">
        <f>E23</f>
        <v>ALCEDO - Ing. Martin Růžička CSc., Jindř.Hradec</v>
      </c>
      <c r="L89" s="31"/>
    </row>
    <row r="90" spans="2:12" s="1" customFormat="1" ht="15.2" customHeight="1">
      <c r="B90" s="31"/>
      <c r="C90" s="26" t="s">
        <v>30</v>
      </c>
      <c r="F90" s="24" t="str">
        <f>IF(E20="","",E20)</f>
        <v>Vyplň údaj</v>
      </c>
      <c r="I90" s="93" t="s">
        <v>37</v>
      </c>
      <c r="J90" s="29" t="str">
        <f>E26</f>
        <v xml:space="preserve"> </v>
      </c>
      <c r="L90" s="31"/>
    </row>
    <row r="91" spans="2:12" s="1" customFormat="1" ht="10.35" customHeight="1">
      <c r="B91" s="31"/>
      <c r="I91" s="92"/>
      <c r="L91" s="31"/>
    </row>
    <row r="92" spans="2:20" s="10" customFormat="1" ht="29.25" customHeight="1">
      <c r="B92" s="123"/>
      <c r="C92" s="124" t="s">
        <v>123</v>
      </c>
      <c r="D92" s="125" t="s">
        <v>59</v>
      </c>
      <c r="E92" s="125" t="s">
        <v>55</v>
      </c>
      <c r="F92" s="125" t="s">
        <v>56</v>
      </c>
      <c r="G92" s="125" t="s">
        <v>124</v>
      </c>
      <c r="H92" s="125" t="s">
        <v>125</v>
      </c>
      <c r="I92" s="126" t="s">
        <v>126</v>
      </c>
      <c r="J92" s="125" t="s">
        <v>115</v>
      </c>
      <c r="K92" s="127" t="s">
        <v>127</v>
      </c>
      <c r="L92" s="123"/>
      <c r="M92" s="55" t="s">
        <v>3</v>
      </c>
      <c r="N92" s="56" t="s">
        <v>44</v>
      </c>
      <c r="O92" s="56" t="s">
        <v>128</v>
      </c>
      <c r="P92" s="56" t="s">
        <v>129</v>
      </c>
      <c r="Q92" s="56" t="s">
        <v>130</v>
      </c>
      <c r="R92" s="56" t="s">
        <v>131</v>
      </c>
      <c r="S92" s="56" t="s">
        <v>132</v>
      </c>
      <c r="T92" s="57" t="s">
        <v>133</v>
      </c>
    </row>
    <row r="93" spans="2:63" s="1" customFormat="1" ht="22.9" customHeight="1">
      <c r="B93" s="31"/>
      <c r="C93" s="60" t="s">
        <v>134</v>
      </c>
      <c r="I93" s="92"/>
      <c r="J93" s="128">
        <f>BK93</f>
        <v>0</v>
      </c>
      <c r="L93" s="31"/>
      <c r="M93" s="58"/>
      <c r="N93" s="49"/>
      <c r="O93" s="49"/>
      <c r="P93" s="129">
        <f>P94</f>
        <v>0</v>
      </c>
      <c r="Q93" s="49"/>
      <c r="R93" s="129">
        <f>R94</f>
        <v>502.43840600000004</v>
      </c>
      <c r="S93" s="49"/>
      <c r="T93" s="130">
        <f>T94</f>
        <v>400.48</v>
      </c>
      <c r="AT93" s="16" t="s">
        <v>73</v>
      </c>
      <c r="AU93" s="16" t="s">
        <v>116</v>
      </c>
      <c r="BK93" s="131">
        <f>BK94</f>
        <v>0</v>
      </c>
    </row>
    <row r="94" spans="2:63" s="11" customFormat="1" ht="25.9" customHeight="1">
      <c r="B94" s="132"/>
      <c r="D94" s="133" t="s">
        <v>73</v>
      </c>
      <c r="E94" s="134" t="s">
        <v>135</v>
      </c>
      <c r="F94" s="134" t="s">
        <v>136</v>
      </c>
      <c r="I94" s="135"/>
      <c r="J94" s="136">
        <f>BK94</f>
        <v>0</v>
      </c>
      <c r="L94" s="132"/>
      <c r="M94" s="137"/>
      <c r="P94" s="138">
        <f>P95+P180+P184+P211+P262+P276+P289</f>
        <v>0</v>
      </c>
      <c r="R94" s="138">
        <f>R95+R180+R184+R211+R262+R276+R289</f>
        <v>502.43840600000004</v>
      </c>
      <c r="T94" s="139">
        <f>T95+T180+T184+T211+T262+T276+T289</f>
        <v>400.48</v>
      </c>
      <c r="AR94" s="133" t="s">
        <v>81</v>
      </c>
      <c r="AT94" s="140" t="s">
        <v>73</v>
      </c>
      <c r="AU94" s="140" t="s">
        <v>74</v>
      </c>
      <c r="AY94" s="133" t="s">
        <v>137</v>
      </c>
      <c r="BK94" s="141">
        <f>BK95+BK180+BK184+BK211+BK262+BK276+BK289</f>
        <v>0</v>
      </c>
    </row>
    <row r="95" spans="2:63" s="11" customFormat="1" ht="22.9" customHeight="1">
      <c r="B95" s="132"/>
      <c r="D95" s="133" t="s">
        <v>73</v>
      </c>
      <c r="E95" s="142" t="s">
        <v>81</v>
      </c>
      <c r="F95" s="142" t="s">
        <v>138</v>
      </c>
      <c r="I95" s="135"/>
      <c r="J95" s="143">
        <f>BK95</f>
        <v>0</v>
      </c>
      <c r="L95" s="132"/>
      <c r="M95" s="137"/>
      <c r="P95" s="138">
        <f>SUM(P96:P179)</f>
        <v>0</v>
      </c>
      <c r="R95" s="138">
        <f>SUM(R96:R179)</f>
        <v>110.268664</v>
      </c>
      <c r="T95" s="139">
        <f>SUM(T96:T179)</f>
        <v>400.48</v>
      </c>
      <c r="AR95" s="133" t="s">
        <v>81</v>
      </c>
      <c r="AT95" s="140" t="s">
        <v>73</v>
      </c>
      <c r="AU95" s="140" t="s">
        <v>81</v>
      </c>
      <c r="AY95" s="133" t="s">
        <v>137</v>
      </c>
      <c r="BK95" s="141">
        <f>SUM(BK96:BK179)</f>
        <v>0</v>
      </c>
    </row>
    <row r="96" spans="2:65" s="1" customFormat="1" ht="72" customHeight="1">
      <c r="B96" s="144"/>
      <c r="C96" s="145" t="s">
        <v>81</v>
      </c>
      <c r="D96" s="145" t="s">
        <v>139</v>
      </c>
      <c r="E96" s="146" t="s">
        <v>499</v>
      </c>
      <c r="F96" s="147" t="s">
        <v>500</v>
      </c>
      <c r="G96" s="148" t="s">
        <v>180</v>
      </c>
      <c r="H96" s="149">
        <v>208</v>
      </c>
      <c r="I96" s="150"/>
      <c r="J96" s="151">
        <f>ROUND(I96*H96,2)</f>
        <v>0</v>
      </c>
      <c r="K96" s="147" t="s">
        <v>143</v>
      </c>
      <c r="L96" s="31"/>
      <c r="M96" s="152" t="s">
        <v>3</v>
      </c>
      <c r="N96" s="153" t="s">
        <v>45</v>
      </c>
      <c r="P96" s="154">
        <f>O96*H96</f>
        <v>0</v>
      </c>
      <c r="Q96" s="154">
        <v>0</v>
      </c>
      <c r="R96" s="154">
        <f>Q96*H96</f>
        <v>0</v>
      </c>
      <c r="S96" s="154">
        <v>0.58</v>
      </c>
      <c r="T96" s="155">
        <f>S96*H96</f>
        <v>120.63999999999999</v>
      </c>
      <c r="AR96" s="156" t="s">
        <v>98</v>
      </c>
      <c r="AT96" s="156" t="s">
        <v>139</v>
      </c>
      <c r="AU96" s="156" t="s">
        <v>83</v>
      </c>
      <c r="AY96" s="16" t="s">
        <v>137</v>
      </c>
      <c r="BE96" s="157">
        <f>IF(N96="základní",J96,0)</f>
        <v>0</v>
      </c>
      <c r="BF96" s="157">
        <f>IF(N96="snížená",J96,0)</f>
        <v>0</v>
      </c>
      <c r="BG96" s="157">
        <f>IF(N96="zákl. přenesená",J96,0)</f>
        <v>0</v>
      </c>
      <c r="BH96" s="157">
        <f>IF(N96="sníž. přenesená",J96,0)</f>
        <v>0</v>
      </c>
      <c r="BI96" s="157">
        <f>IF(N96="nulová",J96,0)</f>
        <v>0</v>
      </c>
      <c r="BJ96" s="16" t="s">
        <v>81</v>
      </c>
      <c r="BK96" s="157">
        <f>ROUND(I96*H96,2)</f>
        <v>0</v>
      </c>
      <c r="BL96" s="16" t="s">
        <v>98</v>
      </c>
      <c r="BM96" s="156" t="s">
        <v>501</v>
      </c>
    </row>
    <row r="97" spans="2:47" s="1" customFormat="1" ht="282.75">
      <c r="B97" s="31"/>
      <c r="D97" s="158" t="s">
        <v>145</v>
      </c>
      <c r="F97" s="159" t="s">
        <v>502</v>
      </c>
      <c r="I97" s="92"/>
      <c r="L97" s="31"/>
      <c r="M97" s="160"/>
      <c r="T97" s="52"/>
      <c r="AT97" s="16" t="s">
        <v>145</v>
      </c>
      <c r="AU97" s="16" t="s">
        <v>83</v>
      </c>
    </row>
    <row r="98" spans="2:51" s="12" customFormat="1" ht="12">
      <c r="B98" s="161"/>
      <c r="D98" s="158" t="s">
        <v>147</v>
      </c>
      <c r="E98" s="162" t="s">
        <v>3</v>
      </c>
      <c r="F98" s="163" t="s">
        <v>681</v>
      </c>
      <c r="H98" s="164">
        <v>208</v>
      </c>
      <c r="I98" s="165"/>
      <c r="L98" s="161"/>
      <c r="M98" s="166"/>
      <c r="T98" s="167"/>
      <c r="AT98" s="162" t="s">
        <v>147</v>
      </c>
      <c r="AU98" s="162" t="s">
        <v>83</v>
      </c>
      <c r="AV98" s="12" t="s">
        <v>83</v>
      </c>
      <c r="AW98" s="12" t="s">
        <v>36</v>
      </c>
      <c r="AX98" s="12" t="s">
        <v>81</v>
      </c>
      <c r="AY98" s="162" t="s">
        <v>137</v>
      </c>
    </row>
    <row r="99" spans="2:65" s="1" customFormat="1" ht="60" customHeight="1">
      <c r="B99" s="144"/>
      <c r="C99" s="145" t="s">
        <v>83</v>
      </c>
      <c r="D99" s="145" t="s">
        <v>139</v>
      </c>
      <c r="E99" s="146" t="s">
        <v>504</v>
      </c>
      <c r="F99" s="147" t="s">
        <v>505</v>
      </c>
      <c r="G99" s="148" t="s">
        <v>180</v>
      </c>
      <c r="H99" s="149">
        <v>208</v>
      </c>
      <c r="I99" s="150"/>
      <c r="J99" s="151">
        <f>ROUND(I99*H99,2)</f>
        <v>0</v>
      </c>
      <c r="K99" s="147" t="s">
        <v>143</v>
      </c>
      <c r="L99" s="31"/>
      <c r="M99" s="152" t="s">
        <v>3</v>
      </c>
      <c r="N99" s="153" t="s">
        <v>45</v>
      </c>
      <c r="P99" s="154">
        <f>O99*H99</f>
        <v>0</v>
      </c>
      <c r="Q99" s="154">
        <v>0</v>
      </c>
      <c r="R99" s="154">
        <f>Q99*H99</f>
        <v>0</v>
      </c>
      <c r="S99" s="154">
        <v>0.45</v>
      </c>
      <c r="T99" s="155">
        <f>S99*H99</f>
        <v>93.60000000000001</v>
      </c>
      <c r="AR99" s="156" t="s">
        <v>98</v>
      </c>
      <c r="AT99" s="156" t="s">
        <v>139</v>
      </c>
      <c r="AU99" s="156" t="s">
        <v>83</v>
      </c>
      <c r="AY99" s="16" t="s">
        <v>137</v>
      </c>
      <c r="BE99" s="157">
        <f>IF(N99="základní",J99,0)</f>
        <v>0</v>
      </c>
      <c r="BF99" s="157">
        <f>IF(N99="snížená",J99,0)</f>
        <v>0</v>
      </c>
      <c r="BG99" s="157">
        <f>IF(N99="zákl. přenesená",J99,0)</f>
        <v>0</v>
      </c>
      <c r="BH99" s="157">
        <f>IF(N99="sníž. přenesená",J99,0)</f>
        <v>0</v>
      </c>
      <c r="BI99" s="157">
        <f>IF(N99="nulová",J99,0)</f>
        <v>0</v>
      </c>
      <c r="BJ99" s="16" t="s">
        <v>81</v>
      </c>
      <c r="BK99" s="157">
        <f>ROUND(I99*H99,2)</f>
        <v>0</v>
      </c>
      <c r="BL99" s="16" t="s">
        <v>98</v>
      </c>
      <c r="BM99" s="156" t="s">
        <v>506</v>
      </c>
    </row>
    <row r="100" spans="2:47" s="1" customFormat="1" ht="282.75">
      <c r="B100" s="31"/>
      <c r="D100" s="158" t="s">
        <v>145</v>
      </c>
      <c r="F100" s="159" t="s">
        <v>502</v>
      </c>
      <c r="I100" s="92"/>
      <c r="L100" s="31"/>
      <c r="M100" s="160"/>
      <c r="T100" s="52"/>
      <c r="AT100" s="16" t="s">
        <v>145</v>
      </c>
      <c r="AU100" s="16" t="s">
        <v>83</v>
      </c>
    </row>
    <row r="101" spans="2:51" s="12" customFormat="1" ht="12">
      <c r="B101" s="161"/>
      <c r="D101" s="158" t="s">
        <v>147</v>
      </c>
      <c r="E101" s="162" t="s">
        <v>3</v>
      </c>
      <c r="F101" s="163" t="s">
        <v>681</v>
      </c>
      <c r="H101" s="164">
        <v>208</v>
      </c>
      <c r="I101" s="165"/>
      <c r="L101" s="161"/>
      <c r="M101" s="166"/>
      <c r="T101" s="167"/>
      <c r="AT101" s="162" t="s">
        <v>147</v>
      </c>
      <c r="AU101" s="162" t="s">
        <v>83</v>
      </c>
      <c r="AV101" s="12" t="s">
        <v>83</v>
      </c>
      <c r="AW101" s="12" t="s">
        <v>36</v>
      </c>
      <c r="AX101" s="12" t="s">
        <v>81</v>
      </c>
      <c r="AY101" s="162" t="s">
        <v>137</v>
      </c>
    </row>
    <row r="102" spans="2:65" s="1" customFormat="1" ht="48" customHeight="1">
      <c r="B102" s="144"/>
      <c r="C102" s="145" t="s">
        <v>96</v>
      </c>
      <c r="D102" s="145" t="s">
        <v>139</v>
      </c>
      <c r="E102" s="146" t="s">
        <v>682</v>
      </c>
      <c r="F102" s="147" t="s">
        <v>683</v>
      </c>
      <c r="G102" s="148" t="s">
        <v>180</v>
      </c>
      <c r="H102" s="149">
        <v>1455</v>
      </c>
      <c r="I102" s="150"/>
      <c r="J102" s="151">
        <f>ROUND(I102*H102,2)</f>
        <v>0</v>
      </c>
      <c r="K102" s="147" t="s">
        <v>143</v>
      </c>
      <c r="L102" s="31"/>
      <c r="M102" s="152" t="s">
        <v>3</v>
      </c>
      <c r="N102" s="153" t="s">
        <v>45</v>
      </c>
      <c r="P102" s="154">
        <f>O102*H102</f>
        <v>0</v>
      </c>
      <c r="Q102" s="154">
        <v>9E-05</v>
      </c>
      <c r="R102" s="154">
        <f>Q102*H102</f>
        <v>0.13095</v>
      </c>
      <c r="S102" s="154">
        <v>0.128</v>
      </c>
      <c r="T102" s="155">
        <f>S102*H102</f>
        <v>186.24</v>
      </c>
      <c r="AR102" s="156" t="s">
        <v>98</v>
      </c>
      <c r="AT102" s="156" t="s">
        <v>139</v>
      </c>
      <c r="AU102" s="156" t="s">
        <v>83</v>
      </c>
      <c r="AY102" s="16" t="s">
        <v>137</v>
      </c>
      <c r="BE102" s="157">
        <f>IF(N102="základní",J102,0)</f>
        <v>0</v>
      </c>
      <c r="BF102" s="157">
        <f>IF(N102="snížená",J102,0)</f>
        <v>0</v>
      </c>
      <c r="BG102" s="157">
        <f>IF(N102="zákl. přenesená",J102,0)</f>
        <v>0</v>
      </c>
      <c r="BH102" s="157">
        <f>IF(N102="sníž. přenesená",J102,0)</f>
        <v>0</v>
      </c>
      <c r="BI102" s="157">
        <f>IF(N102="nulová",J102,0)</f>
        <v>0</v>
      </c>
      <c r="BJ102" s="16" t="s">
        <v>81</v>
      </c>
      <c r="BK102" s="157">
        <f>ROUND(I102*H102,2)</f>
        <v>0</v>
      </c>
      <c r="BL102" s="16" t="s">
        <v>98</v>
      </c>
      <c r="BM102" s="156" t="s">
        <v>684</v>
      </c>
    </row>
    <row r="103" spans="2:47" s="1" customFormat="1" ht="282.75">
      <c r="B103" s="31"/>
      <c r="D103" s="158" t="s">
        <v>145</v>
      </c>
      <c r="F103" s="159" t="s">
        <v>685</v>
      </c>
      <c r="I103" s="92"/>
      <c r="L103" s="31"/>
      <c r="M103" s="160"/>
      <c r="T103" s="52"/>
      <c r="AT103" s="16" t="s">
        <v>145</v>
      </c>
      <c r="AU103" s="16" t="s">
        <v>83</v>
      </c>
    </row>
    <row r="104" spans="2:51" s="12" customFormat="1" ht="12">
      <c r="B104" s="161"/>
      <c r="D104" s="158" t="s">
        <v>147</v>
      </c>
      <c r="E104" s="162" t="s">
        <v>3</v>
      </c>
      <c r="F104" s="163" t="s">
        <v>686</v>
      </c>
      <c r="H104" s="164">
        <v>1455</v>
      </c>
      <c r="I104" s="165"/>
      <c r="L104" s="161"/>
      <c r="M104" s="166"/>
      <c r="T104" s="167"/>
      <c r="AT104" s="162" t="s">
        <v>147</v>
      </c>
      <c r="AU104" s="162" t="s">
        <v>83</v>
      </c>
      <c r="AV104" s="12" t="s">
        <v>83</v>
      </c>
      <c r="AW104" s="12" t="s">
        <v>36</v>
      </c>
      <c r="AX104" s="12" t="s">
        <v>81</v>
      </c>
      <c r="AY104" s="162" t="s">
        <v>137</v>
      </c>
    </row>
    <row r="105" spans="2:65" s="1" customFormat="1" ht="48" customHeight="1">
      <c r="B105" s="144"/>
      <c r="C105" s="145" t="s">
        <v>98</v>
      </c>
      <c r="D105" s="145" t="s">
        <v>139</v>
      </c>
      <c r="E105" s="146" t="s">
        <v>140</v>
      </c>
      <c r="F105" s="147" t="s">
        <v>141</v>
      </c>
      <c r="G105" s="148" t="s">
        <v>142</v>
      </c>
      <c r="H105" s="149">
        <v>1.688</v>
      </c>
      <c r="I105" s="150"/>
      <c r="J105" s="151">
        <f>ROUND(I105*H105,2)</f>
        <v>0</v>
      </c>
      <c r="K105" s="147" t="s">
        <v>143</v>
      </c>
      <c r="L105" s="31"/>
      <c r="M105" s="152" t="s">
        <v>3</v>
      </c>
      <c r="N105" s="153" t="s">
        <v>45</v>
      </c>
      <c r="P105" s="154">
        <f>O105*H105</f>
        <v>0</v>
      </c>
      <c r="Q105" s="154">
        <v>0</v>
      </c>
      <c r="R105" s="154">
        <f>Q105*H105</f>
        <v>0</v>
      </c>
      <c r="S105" s="154">
        <v>0</v>
      </c>
      <c r="T105" s="155">
        <f>S105*H105</f>
        <v>0</v>
      </c>
      <c r="AR105" s="156" t="s">
        <v>98</v>
      </c>
      <c r="AT105" s="156" t="s">
        <v>139</v>
      </c>
      <c r="AU105" s="156" t="s">
        <v>83</v>
      </c>
      <c r="AY105" s="16" t="s">
        <v>137</v>
      </c>
      <c r="BE105" s="157">
        <f>IF(N105="základní",J105,0)</f>
        <v>0</v>
      </c>
      <c r="BF105" s="157">
        <f>IF(N105="snížená",J105,0)</f>
        <v>0</v>
      </c>
      <c r="BG105" s="157">
        <f>IF(N105="zákl. přenesená",J105,0)</f>
        <v>0</v>
      </c>
      <c r="BH105" s="157">
        <f>IF(N105="sníž. přenesená",J105,0)</f>
        <v>0</v>
      </c>
      <c r="BI105" s="157">
        <f>IF(N105="nulová",J105,0)</f>
        <v>0</v>
      </c>
      <c r="BJ105" s="16" t="s">
        <v>81</v>
      </c>
      <c r="BK105" s="157">
        <f>ROUND(I105*H105,2)</f>
        <v>0</v>
      </c>
      <c r="BL105" s="16" t="s">
        <v>98</v>
      </c>
      <c r="BM105" s="156" t="s">
        <v>144</v>
      </c>
    </row>
    <row r="106" spans="2:47" s="1" customFormat="1" ht="292.5">
      <c r="B106" s="31"/>
      <c r="D106" s="158" t="s">
        <v>145</v>
      </c>
      <c r="F106" s="159" t="s">
        <v>146</v>
      </c>
      <c r="I106" s="92"/>
      <c r="L106" s="31"/>
      <c r="M106" s="160"/>
      <c r="T106" s="52"/>
      <c r="AT106" s="16" t="s">
        <v>145</v>
      </c>
      <c r="AU106" s="16" t="s">
        <v>83</v>
      </c>
    </row>
    <row r="107" spans="2:51" s="12" customFormat="1" ht="12">
      <c r="B107" s="161"/>
      <c r="D107" s="158" t="s">
        <v>147</v>
      </c>
      <c r="E107" s="162" t="s">
        <v>3</v>
      </c>
      <c r="F107" s="163" t="s">
        <v>687</v>
      </c>
      <c r="H107" s="164">
        <v>1.688</v>
      </c>
      <c r="I107" s="165"/>
      <c r="L107" s="161"/>
      <c r="M107" s="166"/>
      <c r="T107" s="167"/>
      <c r="AT107" s="162" t="s">
        <v>147</v>
      </c>
      <c r="AU107" s="162" t="s">
        <v>83</v>
      </c>
      <c r="AV107" s="12" t="s">
        <v>83</v>
      </c>
      <c r="AW107" s="12" t="s">
        <v>36</v>
      </c>
      <c r="AX107" s="12" t="s">
        <v>81</v>
      </c>
      <c r="AY107" s="162" t="s">
        <v>137</v>
      </c>
    </row>
    <row r="108" spans="2:65" s="1" customFormat="1" ht="36" customHeight="1">
      <c r="B108" s="144"/>
      <c r="C108" s="145" t="s">
        <v>100</v>
      </c>
      <c r="D108" s="145" t="s">
        <v>139</v>
      </c>
      <c r="E108" s="146" t="s">
        <v>149</v>
      </c>
      <c r="F108" s="147" t="s">
        <v>150</v>
      </c>
      <c r="G108" s="148" t="s">
        <v>142</v>
      </c>
      <c r="H108" s="149">
        <v>216</v>
      </c>
      <c r="I108" s="150"/>
      <c r="J108" s="151">
        <f>ROUND(I108*H108,2)</f>
        <v>0</v>
      </c>
      <c r="K108" s="147" t="s">
        <v>143</v>
      </c>
      <c r="L108" s="31"/>
      <c r="M108" s="152" t="s">
        <v>3</v>
      </c>
      <c r="N108" s="153" t="s">
        <v>45</v>
      </c>
      <c r="P108" s="154">
        <f>O108*H108</f>
        <v>0</v>
      </c>
      <c r="Q108" s="154">
        <v>0</v>
      </c>
      <c r="R108" s="154">
        <f>Q108*H108</f>
        <v>0</v>
      </c>
      <c r="S108" s="154">
        <v>0</v>
      </c>
      <c r="T108" s="155">
        <f>S108*H108</f>
        <v>0</v>
      </c>
      <c r="AR108" s="156" t="s">
        <v>98</v>
      </c>
      <c r="AT108" s="156" t="s">
        <v>139</v>
      </c>
      <c r="AU108" s="156" t="s">
        <v>83</v>
      </c>
      <c r="AY108" s="16" t="s">
        <v>137</v>
      </c>
      <c r="BE108" s="157">
        <f>IF(N108="základní",J108,0)</f>
        <v>0</v>
      </c>
      <c r="BF108" s="157">
        <f>IF(N108="snížená",J108,0)</f>
        <v>0</v>
      </c>
      <c r="BG108" s="157">
        <f>IF(N108="zákl. přenesená",J108,0)</f>
        <v>0</v>
      </c>
      <c r="BH108" s="157">
        <f>IF(N108="sníž. přenesená",J108,0)</f>
        <v>0</v>
      </c>
      <c r="BI108" s="157">
        <f>IF(N108="nulová",J108,0)</f>
        <v>0</v>
      </c>
      <c r="BJ108" s="16" t="s">
        <v>81</v>
      </c>
      <c r="BK108" s="157">
        <f>ROUND(I108*H108,2)</f>
        <v>0</v>
      </c>
      <c r="BL108" s="16" t="s">
        <v>98</v>
      </c>
      <c r="BM108" s="156" t="s">
        <v>151</v>
      </c>
    </row>
    <row r="109" spans="2:47" s="1" customFormat="1" ht="234">
      <c r="B109" s="31"/>
      <c r="D109" s="158" t="s">
        <v>145</v>
      </c>
      <c r="F109" s="159" t="s">
        <v>152</v>
      </c>
      <c r="I109" s="92"/>
      <c r="L109" s="31"/>
      <c r="M109" s="160"/>
      <c r="T109" s="52"/>
      <c r="AT109" s="16" t="s">
        <v>145</v>
      </c>
      <c r="AU109" s="16" t="s">
        <v>83</v>
      </c>
    </row>
    <row r="110" spans="2:51" s="12" customFormat="1" ht="12">
      <c r="B110" s="161"/>
      <c r="D110" s="158" t="s">
        <v>147</v>
      </c>
      <c r="E110" s="162" t="s">
        <v>3</v>
      </c>
      <c r="F110" s="163" t="s">
        <v>688</v>
      </c>
      <c r="H110" s="164">
        <v>432</v>
      </c>
      <c r="I110" s="165"/>
      <c r="L110" s="161"/>
      <c r="M110" s="166"/>
      <c r="T110" s="167"/>
      <c r="AT110" s="162" t="s">
        <v>147</v>
      </c>
      <c r="AU110" s="162" t="s">
        <v>83</v>
      </c>
      <c r="AV110" s="12" t="s">
        <v>83</v>
      </c>
      <c r="AW110" s="12" t="s">
        <v>36</v>
      </c>
      <c r="AX110" s="12" t="s">
        <v>74</v>
      </c>
      <c r="AY110" s="162" t="s">
        <v>137</v>
      </c>
    </row>
    <row r="111" spans="2:51" s="12" customFormat="1" ht="12">
      <c r="B111" s="161"/>
      <c r="D111" s="158" t="s">
        <v>147</v>
      </c>
      <c r="E111" s="162" t="s">
        <v>3</v>
      </c>
      <c r="F111" s="163" t="s">
        <v>689</v>
      </c>
      <c r="H111" s="164">
        <v>216</v>
      </c>
      <c r="I111" s="165"/>
      <c r="L111" s="161"/>
      <c r="M111" s="166"/>
      <c r="T111" s="167"/>
      <c r="AT111" s="162" t="s">
        <v>147</v>
      </c>
      <c r="AU111" s="162" t="s">
        <v>83</v>
      </c>
      <c r="AV111" s="12" t="s">
        <v>83</v>
      </c>
      <c r="AW111" s="12" t="s">
        <v>36</v>
      </c>
      <c r="AX111" s="12" t="s">
        <v>81</v>
      </c>
      <c r="AY111" s="162" t="s">
        <v>137</v>
      </c>
    </row>
    <row r="112" spans="2:65" s="1" customFormat="1" ht="36" customHeight="1">
      <c r="B112" s="144"/>
      <c r="C112" s="145" t="s">
        <v>165</v>
      </c>
      <c r="D112" s="145" t="s">
        <v>139</v>
      </c>
      <c r="E112" s="146" t="s">
        <v>155</v>
      </c>
      <c r="F112" s="147" t="s">
        <v>156</v>
      </c>
      <c r="G112" s="148" t="s">
        <v>142</v>
      </c>
      <c r="H112" s="149">
        <v>216</v>
      </c>
      <c r="I112" s="150"/>
      <c r="J112" s="151">
        <f>ROUND(I112*H112,2)</f>
        <v>0</v>
      </c>
      <c r="K112" s="147" t="s">
        <v>143</v>
      </c>
      <c r="L112" s="31"/>
      <c r="M112" s="152" t="s">
        <v>3</v>
      </c>
      <c r="N112" s="153" t="s">
        <v>45</v>
      </c>
      <c r="P112" s="154">
        <f>O112*H112</f>
        <v>0</v>
      </c>
      <c r="Q112" s="154">
        <v>0</v>
      </c>
      <c r="R112" s="154">
        <f>Q112*H112</f>
        <v>0</v>
      </c>
      <c r="S112" s="154">
        <v>0</v>
      </c>
      <c r="T112" s="155">
        <f>S112*H112</f>
        <v>0</v>
      </c>
      <c r="AR112" s="156" t="s">
        <v>98</v>
      </c>
      <c r="AT112" s="156" t="s">
        <v>139</v>
      </c>
      <c r="AU112" s="156" t="s">
        <v>83</v>
      </c>
      <c r="AY112" s="16" t="s">
        <v>137</v>
      </c>
      <c r="BE112" s="157">
        <f>IF(N112="základní",J112,0)</f>
        <v>0</v>
      </c>
      <c r="BF112" s="157">
        <f>IF(N112="snížená",J112,0)</f>
        <v>0</v>
      </c>
      <c r="BG112" s="157">
        <f>IF(N112="zákl. přenesená",J112,0)</f>
        <v>0</v>
      </c>
      <c r="BH112" s="157">
        <f>IF(N112="sníž. přenesená",J112,0)</f>
        <v>0</v>
      </c>
      <c r="BI112" s="157">
        <f>IF(N112="nulová",J112,0)</f>
        <v>0</v>
      </c>
      <c r="BJ112" s="16" t="s">
        <v>81</v>
      </c>
      <c r="BK112" s="157">
        <f>ROUND(I112*H112,2)</f>
        <v>0</v>
      </c>
      <c r="BL112" s="16" t="s">
        <v>98</v>
      </c>
      <c r="BM112" s="156" t="s">
        <v>157</v>
      </c>
    </row>
    <row r="113" spans="2:47" s="1" customFormat="1" ht="234">
      <c r="B113" s="31"/>
      <c r="D113" s="158" t="s">
        <v>145</v>
      </c>
      <c r="F113" s="159" t="s">
        <v>152</v>
      </c>
      <c r="I113" s="92"/>
      <c r="L113" s="31"/>
      <c r="M113" s="160"/>
      <c r="T113" s="52"/>
      <c r="AT113" s="16" t="s">
        <v>145</v>
      </c>
      <c r="AU113" s="16" t="s">
        <v>83</v>
      </c>
    </row>
    <row r="114" spans="2:51" s="12" customFormat="1" ht="12">
      <c r="B114" s="161"/>
      <c r="D114" s="158" t="s">
        <v>147</v>
      </c>
      <c r="E114" s="162" t="s">
        <v>3</v>
      </c>
      <c r="F114" s="163" t="s">
        <v>688</v>
      </c>
      <c r="H114" s="164">
        <v>432</v>
      </c>
      <c r="I114" s="165"/>
      <c r="L114" s="161"/>
      <c r="M114" s="166"/>
      <c r="T114" s="167"/>
      <c r="AT114" s="162" t="s">
        <v>147</v>
      </c>
      <c r="AU114" s="162" t="s">
        <v>83</v>
      </c>
      <c r="AV114" s="12" t="s">
        <v>83</v>
      </c>
      <c r="AW114" s="12" t="s">
        <v>36</v>
      </c>
      <c r="AX114" s="12" t="s">
        <v>74</v>
      </c>
      <c r="AY114" s="162" t="s">
        <v>137</v>
      </c>
    </row>
    <row r="115" spans="2:51" s="12" customFormat="1" ht="12">
      <c r="B115" s="161"/>
      <c r="D115" s="158" t="s">
        <v>147</v>
      </c>
      <c r="E115" s="162" t="s">
        <v>3</v>
      </c>
      <c r="F115" s="163" t="s">
        <v>689</v>
      </c>
      <c r="H115" s="164">
        <v>216</v>
      </c>
      <c r="I115" s="165"/>
      <c r="L115" s="161"/>
      <c r="M115" s="166"/>
      <c r="T115" s="167"/>
      <c r="AT115" s="162" t="s">
        <v>147</v>
      </c>
      <c r="AU115" s="162" t="s">
        <v>83</v>
      </c>
      <c r="AV115" s="12" t="s">
        <v>83</v>
      </c>
      <c r="AW115" s="12" t="s">
        <v>36</v>
      </c>
      <c r="AX115" s="12" t="s">
        <v>81</v>
      </c>
      <c r="AY115" s="162" t="s">
        <v>137</v>
      </c>
    </row>
    <row r="116" spans="2:65" s="1" customFormat="1" ht="36" customHeight="1">
      <c r="B116" s="144"/>
      <c r="C116" s="145" t="s">
        <v>170</v>
      </c>
      <c r="D116" s="145" t="s">
        <v>139</v>
      </c>
      <c r="E116" s="146" t="s">
        <v>158</v>
      </c>
      <c r="F116" s="147" t="s">
        <v>159</v>
      </c>
      <c r="G116" s="148" t="s">
        <v>142</v>
      </c>
      <c r="H116" s="149">
        <v>129.6</v>
      </c>
      <c r="I116" s="150"/>
      <c r="J116" s="151">
        <f>ROUND(I116*H116,2)</f>
        <v>0</v>
      </c>
      <c r="K116" s="147" t="s">
        <v>143</v>
      </c>
      <c r="L116" s="31"/>
      <c r="M116" s="152" t="s">
        <v>3</v>
      </c>
      <c r="N116" s="153" t="s">
        <v>45</v>
      </c>
      <c r="P116" s="154">
        <f>O116*H116</f>
        <v>0</v>
      </c>
      <c r="Q116" s="154">
        <v>0</v>
      </c>
      <c r="R116" s="154">
        <f>Q116*H116</f>
        <v>0</v>
      </c>
      <c r="S116" s="154">
        <v>0</v>
      </c>
      <c r="T116" s="155">
        <f>S116*H116</f>
        <v>0</v>
      </c>
      <c r="AR116" s="156" t="s">
        <v>98</v>
      </c>
      <c r="AT116" s="156" t="s">
        <v>139</v>
      </c>
      <c r="AU116" s="156" t="s">
        <v>83</v>
      </c>
      <c r="AY116" s="16" t="s">
        <v>137</v>
      </c>
      <c r="BE116" s="157">
        <f>IF(N116="základní",J116,0)</f>
        <v>0</v>
      </c>
      <c r="BF116" s="157">
        <f>IF(N116="snížená",J116,0)</f>
        <v>0</v>
      </c>
      <c r="BG116" s="157">
        <f>IF(N116="zákl. přenesená",J116,0)</f>
        <v>0</v>
      </c>
      <c r="BH116" s="157">
        <f>IF(N116="sníž. přenesená",J116,0)</f>
        <v>0</v>
      </c>
      <c r="BI116" s="157">
        <f>IF(N116="nulová",J116,0)</f>
        <v>0</v>
      </c>
      <c r="BJ116" s="16" t="s">
        <v>81</v>
      </c>
      <c r="BK116" s="157">
        <f>ROUND(I116*H116,2)</f>
        <v>0</v>
      </c>
      <c r="BL116" s="16" t="s">
        <v>98</v>
      </c>
      <c r="BM116" s="156" t="s">
        <v>160</v>
      </c>
    </row>
    <row r="117" spans="2:47" s="1" customFormat="1" ht="234">
      <c r="B117" s="31"/>
      <c r="D117" s="158" t="s">
        <v>145</v>
      </c>
      <c r="F117" s="159" t="s">
        <v>152</v>
      </c>
      <c r="I117" s="92"/>
      <c r="L117" s="31"/>
      <c r="M117" s="160"/>
      <c r="T117" s="52"/>
      <c r="AT117" s="16" t="s">
        <v>145</v>
      </c>
      <c r="AU117" s="16" t="s">
        <v>83</v>
      </c>
    </row>
    <row r="118" spans="2:51" s="12" customFormat="1" ht="12">
      <c r="B118" s="161"/>
      <c r="D118" s="158" t="s">
        <v>147</v>
      </c>
      <c r="E118" s="162" t="s">
        <v>3</v>
      </c>
      <c r="F118" s="163" t="s">
        <v>688</v>
      </c>
      <c r="H118" s="164">
        <v>432</v>
      </c>
      <c r="I118" s="165"/>
      <c r="L118" s="161"/>
      <c r="M118" s="166"/>
      <c r="T118" s="167"/>
      <c r="AT118" s="162" t="s">
        <v>147</v>
      </c>
      <c r="AU118" s="162" t="s">
        <v>83</v>
      </c>
      <c r="AV118" s="12" t="s">
        <v>83</v>
      </c>
      <c r="AW118" s="12" t="s">
        <v>36</v>
      </c>
      <c r="AX118" s="12" t="s">
        <v>74</v>
      </c>
      <c r="AY118" s="162" t="s">
        <v>137</v>
      </c>
    </row>
    <row r="119" spans="2:51" s="12" customFormat="1" ht="12">
      <c r="B119" s="161"/>
      <c r="D119" s="158" t="s">
        <v>147</v>
      </c>
      <c r="E119" s="162" t="s">
        <v>3</v>
      </c>
      <c r="F119" s="163" t="s">
        <v>690</v>
      </c>
      <c r="H119" s="164">
        <v>129.6</v>
      </c>
      <c r="I119" s="165"/>
      <c r="L119" s="161"/>
      <c r="M119" s="166"/>
      <c r="T119" s="167"/>
      <c r="AT119" s="162" t="s">
        <v>147</v>
      </c>
      <c r="AU119" s="162" t="s">
        <v>83</v>
      </c>
      <c r="AV119" s="12" t="s">
        <v>83</v>
      </c>
      <c r="AW119" s="12" t="s">
        <v>36</v>
      </c>
      <c r="AX119" s="12" t="s">
        <v>81</v>
      </c>
      <c r="AY119" s="162" t="s">
        <v>137</v>
      </c>
    </row>
    <row r="120" spans="2:65" s="1" customFormat="1" ht="36" customHeight="1">
      <c r="B120" s="144"/>
      <c r="C120" s="145" t="s">
        <v>177</v>
      </c>
      <c r="D120" s="145" t="s">
        <v>139</v>
      </c>
      <c r="E120" s="146" t="s">
        <v>162</v>
      </c>
      <c r="F120" s="147" t="s">
        <v>163</v>
      </c>
      <c r="G120" s="148" t="s">
        <v>142</v>
      </c>
      <c r="H120" s="149">
        <v>129.6</v>
      </c>
      <c r="I120" s="150"/>
      <c r="J120" s="151">
        <f>ROUND(I120*H120,2)</f>
        <v>0</v>
      </c>
      <c r="K120" s="147" t="s">
        <v>143</v>
      </c>
      <c r="L120" s="31"/>
      <c r="M120" s="152" t="s">
        <v>3</v>
      </c>
      <c r="N120" s="153" t="s">
        <v>45</v>
      </c>
      <c r="P120" s="154">
        <f>O120*H120</f>
        <v>0</v>
      </c>
      <c r="Q120" s="154">
        <v>0</v>
      </c>
      <c r="R120" s="154">
        <f>Q120*H120</f>
        <v>0</v>
      </c>
      <c r="S120" s="154">
        <v>0</v>
      </c>
      <c r="T120" s="155">
        <f>S120*H120</f>
        <v>0</v>
      </c>
      <c r="AR120" s="156" t="s">
        <v>98</v>
      </c>
      <c r="AT120" s="156" t="s">
        <v>139</v>
      </c>
      <c r="AU120" s="156" t="s">
        <v>83</v>
      </c>
      <c r="AY120" s="16" t="s">
        <v>137</v>
      </c>
      <c r="BE120" s="157">
        <f>IF(N120="základní",J120,0)</f>
        <v>0</v>
      </c>
      <c r="BF120" s="157">
        <f>IF(N120="snížená",J120,0)</f>
        <v>0</v>
      </c>
      <c r="BG120" s="157">
        <f>IF(N120="zákl. přenesená",J120,0)</f>
        <v>0</v>
      </c>
      <c r="BH120" s="157">
        <f>IF(N120="sníž. přenesená",J120,0)</f>
        <v>0</v>
      </c>
      <c r="BI120" s="157">
        <f>IF(N120="nulová",J120,0)</f>
        <v>0</v>
      </c>
      <c r="BJ120" s="16" t="s">
        <v>81</v>
      </c>
      <c r="BK120" s="157">
        <f>ROUND(I120*H120,2)</f>
        <v>0</v>
      </c>
      <c r="BL120" s="16" t="s">
        <v>98</v>
      </c>
      <c r="BM120" s="156" t="s">
        <v>164</v>
      </c>
    </row>
    <row r="121" spans="2:47" s="1" customFormat="1" ht="234">
      <c r="B121" s="31"/>
      <c r="D121" s="158" t="s">
        <v>145</v>
      </c>
      <c r="F121" s="159" t="s">
        <v>152</v>
      </c>
      <c r="I121" s="92"/>
      <c r="L121" s="31"/>
      <c r="M121" s="160"/>
      <c r="T121" s="52"/>
      <c r="AT121" s="16" t="s">
        <v>145</v>
      </c>
      <c r="AU121" s="16" t="s">
        <v>83</v>
      </c>
    </row>
    <row r="122" spans="2:51" s="12" customFormat="1" ht="12">
      <c r="B122" s="161"/>
      <c r="D122" s="158" t="s">
        <v>147</v>
      </c>
      <c r="E122" s="162" t="s">
        <v>3</v>
      </c>
      <c r="F122" s="163" t="s">
        <v>688</v>
      </c>
      <c r="H122" s="164">
        <v>432</v>
      </c>
      <c r="I122" s="165"/>
      <c r="L122" s="161"/>
      <c r="M122" s="166"/>
      <c r="T122" s="167"/>
      <c r="AT122" s="162" t="s">
        <v>147</v>
      </c>
      <c r="AU122" s="162" t="s">
        <v>83</v>
      </c>
      <c r="AV122" s="12" t="s">
        <v>83</v>
      </c>
      <c r="AW122" s="12" t="s">
        <v>36</v>
      </c>
      <c r="AX122" s="12" t="s">
        <v>74</v>
      </c>
      <c r="AY122" s="162" t="s">
        <v>137</v>
      </c>
    </row>
    <row r="123" spans="2:51" s="12" customFormat="1" ht="12">
      <c r="B123" s="161"/>
      <c r="D123" s="158" t="s">
        <v>147</v>
      </c>
      <c r="E123" s="162" t="s">
        <v>3</v>
      </c>
      <c r="F123" s="163" t="s">
        <v>690</v>
      </c>
      <c r="H123" s="164">
        <v>129.6</v>
      </c>
      <c r="I123" s="165"/>
      <c r="L123" s="161"/>
      <c r="M123" s="166"/>
      <c r="T123" s="167"/>
      <c r="AT123" s="162" t="s">
        <v>147</v>
      </c>
      <c r="AU123" s="162" t="s">
        <v>83</v>
      </c>
      <c r="AV123" s="12" t="s">
        <v>83</v>
      </c>
      <c r="AW123" s="12" t="s">
        <v>36</v>
      </c>
      <c r="AX123" s="12" t="s">
        <v>81</v>
      </c>
      <c r="AY123" s="162" t="s">
        <v>137</v>
      </c>
    </row>
    <row r="124" spans="2:65" s="1" customFormat="1" ht="36" customHeight="1">
      <c r="B124" s="144"/>
      <c r="C124" s="145" t="s">
        <v>184</v>
      </c>
      <c r="D124" s="145" t="s">
        <v>139</v>
      </c>
      <c r="E124" s="146" t="s">
        <v>166</v>
      </c>
      <c r="F124" s="147" t="s">
        <v>167</v>
      </c>
      <c r="G124" s="148" t="s">
        <v>142</v>
      </c>
      <c r="H124" s="149">
        <v>86.4</v>
      </c>
      <c r="I124" s="150"/>
      <c r="J124" s="151">
        <f>ROUND(I124*H124,2)</f>
        <v>0</v>
      </c>
      <c r="K124" s="147" t="s">
        <v>143</v>
      </c>
      <c r="L124" s="31"/>
      <c r="M124" s="152" t="s">
        <v>3</v>
      </c>
      <c r="N124" s="153" t="s">
        <v>45</v>
      </c>
      <c r="P124" s="154">
        <f>O124*H124</f>
        <v>0</v>
      </c>
      <c r="Q124" s="154">
        <v>0.00355</v>
      </c>
      <c r="R124" s="154">
        <f>Q124*H124</f>
        <v>0.30672000000000005</v>
      </c>
      <c r="S124" s="154">
        <v>0</v>
      </c>
      <c r="T124" s="155">
        <f>S124*H124</f>
        <v>0</v>
      </c>
      <c r="AR124" s="156" t="s">
        <v>98</v>
      </c>
      <c r="AT124" s="156" t="s">
        <v>139</v>
      </c>
      <c r="AU124" s="156" t="s">
        <v>83</v>
      </c>
      <c r="AY124" s="16" t="s">
        <v>137</v>
      </c>
      <c r="BE124" s="157">
        <f>IF(N124="základní",J124,0)</f>
        <v>0</v>
      </c>
      <c r="BF124" s="157">
        <f>IF(N124="snížená",J124,0)</f>
        <v>0</v>
      </c>
      <c r="BG124" s="157">
        <f>IF(N124="zákl. přenesená",J124,0)</f>
        <v>0</v>
      </c>
      <c r="BH124" s="157">
        <f>IF(N124="sníž. přenesená",J124,0)</f>
        <v>0</v>
      </c>
      <c r="BI124" s="157">
        <f>IF(N124="nulová",J124,0)</f>
        <v>0</v>
      </c>
      <c r="BJ124" s="16" t="s">
        <v>81</v>
      </c>
      <c r="BK124" s="157">
        <f>ROUND(I124*H124,2)</f>
        <v>0</v>
      </c>
      <c r="BL124" s="16" t="s">
        <v>98</v>
      </c>
      <c r="BM124" s="156" t="s">
        <v>168</v>
      </c>
    </row>
    <row r="125" spans="2:47" s="1" customFormat="1" ht="234">
      <c r="B125" s="31"/>
      <c r="D125" s="158" t="s">
        <v>145</v>
      </c>
      <c r="F125" s="159" t="s">
        <v>152</v>
      </c>
      <c r="I125" s="92"/>
      <c r="L125" s="31"/>
      <c r="M125" s="160"/>
      <c r="T125" s="52"/>
      <c r="AT125" s="16" t="s">
        <v>145</v>
      </c>
      <c r="AU125" s="16" t="s">
        <v>83</v>
      </c>
    </row>
    <row r="126" spans="2:51" s="12" customFormat="1" ht="12">
      <c r="B126" s="161"/>
      <c r="D126" s="158" t="s">
        <v>147</v>
      </c>
      <c r="E126" s="162" t="s">
        <v>3</v>
      </c>
      <c r="F126" s="163" t="s">
        <v>688</v>
      </c>
      <c r="H126" s="164">
        <v>432</v>
      </c>
      <c r="I126" s="165"/>
      <c r="L126" s="161"/>
      <c r="M126" s="166"/>
      <c r="T126" s="167"/>
      <c r="AT126" s="162" t="s">
        <v>147</v>
      </c>
      <c r="AU126" s="162" t="s">
        <v>83</v>
      </c>
      <c r="AV126" s="12" t="s">
        <v>83</v>
      </c>
      <c r="AW126" s="12" t="s">
        <v>36</v>
      </c>
      <c r="AX126" s="12" t="s">
        <v>74</v>
      </c>
      <c r="AY126" s="162" t="s">
        <v>137</v>
      </c>
    </row>
    <row r="127" spans="2:51" s="12" customFormat="1" ht="12">
      <c r="B127" s="161"/>
      <c r="D127" s="158" t="s">
        <v>147</v>
      </c>
      <c r="E127" s="162" t="s">
        <v>3</v>
      </c>
      <c r="F127" s="163" t="s">
        <v>691</v>
      </c>
      <c r="H127" s="164">
        <v>86.4</v>
      </c>
      <c r="I127" s="165"/>
      <c r="L127" s="161"/>
      <c r="M127" s="166"/>
      <c r="T127" s="167"/>
      <c r="AT127" s="162" t="s">
        <v>147</v>
      </c>
      <c r="AU127" s="162" t="s">
        <v>83</v>
      </c>
      <c r="AV127" s="12" t="s">
        <v>83</v>
      </c>
      <c r="AW127" s="12" t="s">
        <v>36</v>
      </c>
      <c r="AX127" s="12" t="s">
        <v>81</v>
      </c>
      <c r="AY127" s="162" t="s">
        <v>137</v>
      </c>
    </row>
    <row r="128" spans="2:65" s="1" customFormat="1" ht="36" customHeight="1">
      <c r="B128" s="144"/>
      <c r="C128" s="145" t="s">
        <v>188</v>
      </c>
      <c r="D128" s="145" t="s">
        <v>139</v>
      </c>
      <c r="E128" s="146" t="s">
        <v>171</v>
      </c>
      <c r="F128" s="147" t="s">
        <v>172</v>
      </c>
      <c r="G128" s="148" t="s">
        <v>173</v>
      </c>
      <c r="H128" s="149">
        <v>280</v>
      </c>
      <c r="I128" s="150"/>
      <c r="J128" s="151">
        <f>ROUND(I128*H128,2)</f>
        <v>0</v>
      </c>
      <c r="K128" s="147" t="s">
        <v>143</v>
      </c>
      <c r="L128" s="31"/>
      <c r="M128" s="152" t="s">
        <v>3</v>
      </c>
      <c r="N128" s="153" t="s">
        <v>45</v>
      </c>
      <c r="P128" s="154">
        <f>O128*H128</f>
        <v>0</v>
      </c>
      <c r="Q128" s="154">
        <v>0.0018</v>
      </c>
      <c r="R128" s="154">
        <f>Q128*H128</f>
        <v>0.504</v>
      </c>
      <c r="S128" s="154">
        <v>0</v>
      </c>
      <c r="T128" s="155">
        <f>S128*H128</f>
        <v>0</v>
      </c>
      <c r="AR128" s="156" t="s">
        <v>98</v>
      </c>
      <c r="AT128" s="156" t="s">
        <v>139</v>
      </c>
      <c r="AU128" s="156" t="s">
        <v>83</v>
      </c>
      <c r="AY128" s="16" t="s">
        <v>137</v>
      </c>
      <c r="BE128" s="157">
        <f>IF(N128="základní",J128,0)</f>
        <v>0</v>
      </c>
      <c r="BF128" s="157">
        <f>IF(N128="snížená",J128,0)</f>
        <v>0</v>
      </c>
      <c r="BG128" s="157">
        <f>IF(N128="zákl. přenesená",J128,0)</f>
        <v>0</v>
      </c>
      <c r="BH128" s="157">
        <f>IF(N128="sníž. přenesená",J128,0)</f>
        <v>0</v>
      </c>
      <c r="BI128" s="157">
        <f>IF(N128="nulová",J128,0)</f>
        <v>0</v>
      </c>
      <c r="BJ128" s="16" t="s">
        <v>81</v>
      </c>
      <c r="BK128" s="157">
        <f>ROUND(I128*H128,2)</f>
        <v>0</v>
      </c>
      <c r="BL128" s="16" t="s">
        <v>98</v>
      </c>
      <c r="BM128" s="156" t="s">
        <v>174</v>
      </c>
    </row>
    <row r="129" spans="2:47" s="1" customFormat="1" ht="204.75">
      <c r="B129" s="31"/>
      <c r="D129" s="158" t="s">
        <v>145</v>
      </c>
      <c r="F129" s="159" t="s">
        <v>175</v>
      </c>
      <c r="I129" s="92"/>
      <c r="L129" s="31"/>
      <c r="M129" s="160"/>
      <c r="T129" s="52"/>
      <c r="AT129" s="16" t="s">
        <v>145</v>
      </c>
      <c r="AU129" s="16" t="s">
        <v>83</v>
      </c>
    </row>
    <row r="130" spans="2:51" s="12" customFormat="1" ht="12">
      <c r="B130" s="161"/>
      <c r="D130" s="158" t="s">
        <v>147</v>
      </c>
      <c r="E130" s="162" t="s">
        <v>3</v>
      </c>
      <c r="F130" s="163" t="s">
        <v>1159</v>
      </c>
      <c r="H130" s="164">
        <v>280</v>
      </c>
      <c r="I130" s="165"/>
      <c r="L130" s="161"/>
      <c r="M130" s="166"/>
      <c r="T130" s="167"/>
      <c r="AT130" s="162" t="s">
        <v>147</v>
      </c>
      <c r="AU130" s="162" t="s">
        <v>83</v>
      </c>
      <c r="AV130" s="12" t="s">
        <v>83</v>
      </c>
      <c r="AW130" s="12" t="s">
        <v>36</v>
      </c>
      <c r="AX130" s="12" t="s">
        <v>81</v>
      </c>
      <c r="AY130" s="162" t="s">
        <v>137</v>
      </c>
    </row>
    <row r="131" spans="2:65" s="1" customFormat="1" ht="36" customHeight="1">
      <c r="B131" s="144"/>
      <c r="C131" s="145">
        <v>11</v>
      </c>
      <c r="D131" s="145" t="s">
        <v>139</v>
      </c>
      <c r="E131" s="146" t="s">
        <v>1153</v>
      </c>
      <c r="F131" s="147" t="s">
        <v>1154</v>
      </c>
      <c r="G131" s="148" t="s">
        <v>173</v>
      </c>
      <c r="H131" s="149">
        <v>280</v>
      </c>
      <c r="I131" s="150"/>
      <c r="J131" s="151">
        <f>ROUND(I131*H131,2)</f>
        <v>0</v>
      </c>
      <c r="K131" s="147"/>
      <c r="L131" s="31"/>
      <c r="M131" s="152"/>
      <c r="N131" s="153" t="s">
        <v>45</v>
      </c>
      <c r="P131" s="154">
        <f>O131*H131</f>
        <v>0</v>
      </c>
      <c r="Q131" s="154">
        <v>0.0018</v>
      </c>
      <c r="R131" s="154">
        <f>Q131*H131</f>
        <v>0.504</v>
      </c>
      <c r="S131" s="154">
        <v>0</v>
      </c>
      <c r="T131" s="155">
        <f>S131*H131</f>
        <v>0</v>
      </c>
      <c r="AR131" s="156" t="s">
        <v>98</v>
      </c>
      <c r="AT131" s="156" t="s">
        <v>139</v>
      </c>
      <c r="AU131" s="156" t="s">
        <v>83</v>
      </c>
      <c r="AY131" s="16" t="s">
        <v>137</v>
      </c>
      <c r="BE131" s="157">
        <f>IF(N131="základní",J131,0)</f>
        <v>0</v>
      </c>
      <c r="BF131" s="157">
        <f>IF(N131="snížená",J131,0)</f>
        <v>0</v>
      </c>
      <c r="BG131" s="157">
        <f>IF(N131="zákl. přenesená",J131,0)</f>
        <v>0</v>
      </c>
      <c r="BH131" s="157">
        <f>IF(N131="sníž. přenesená",J131,0)</f>
        <v>0</v>
      </c>
      <c r="BI131" s="157">
        <f>IF(N131="nulová",J131,0)</f>
        <v>0</v>
      </c>
      <c r="BJ131" s="16" t="s">
        <v>81</v>
      </c>
      <c r="BK131" s="157">
        <f>ROUND(I131*H131,2)</f>
        <v>0</v>
      </c>
      <c r="BL131" s="16" t="s">
        <v>98</v>
      </c>
      <c r="BM131" s="156" t="s">
        <v>174</v>
      </c>
    </row>
    <row r="132" spans="2:51" s="12" customFormat="1" ht="12">
      <c r="B132" s="161"/>
      <c r="D132" s="158" t="s">
        <v>147</v>
      </c>
      <c r="E132" s="162" t="s">
        <v>3</v>
      </c>
      <c r="F132" s="163" t="s">
        <v>1159</v>
      </c>
      <c r="H132" s="164">
        <v>280</v>
      </c>
      <c r="I132" s="165"/>
      <c r="L132" s="161"/>
      <c r="M132" s="166"/>
      <c r="T132" s="167"/>
      <c r="AT132" s="162" t="s">
        <v>147</v>
      </c>
      <c r="AU132" s="162" t="s">
        <v>83</v>
      </c>
      <c r="AV132" s="12" t="s">
        <v>83</v>
      </c>
      <c r="AW132" s="12" t="s">
        <v>36</v>
      </c>
      <c r="AX132" s="12" t="s">
        <v>81</v>
      </c>
      <c r="AY132" s="162" t="s">
        <v>137</v>
      </c>
    </row>
    <row r="133" spans="2:65" s="1" customFormat="1" ht="24" customHeight="1">
      <c r="B133" s="144"/>
      <c r="C133" s="145">
        <v>12</v>
      </c>
      <c r="D133" s="145" t="s">
        <v>139</v>
      </c>
      <c r="E133" s="146" t="s">
        <v>178</v>
      </c>
      <c r="F133" s="147" t="s">
        <v>179</v>
      </c>
      <c r="G133" s="148" t="s">
        <v>180</v>
      </c>
      <c r="H133" s="149">
        <v>810</v>
      </c>
      <c r="I133" s="150"/>
      <c r="J133" s="151">
        <f>ROUND(I133*H133,2)</f>
        <v>0</v>
      </c>
      <c r="K133" s="147" t="s">
        <v>143</v>
      </c>
      <c r="L133" s="31"/>
      <c r="M133" s="152" t="s">
        <v>3</v>
      </c>
      <c r="N133" s="153" t="s">
        <v>45</v>
      </c>
      <c r="P133" s="154">
        <f>O133*H133</f>
        <v>0</v>
      </c>
      <c r="Q133" s="154">
        <v>0.0007</v>
      </c>
      <c r="R133" s="154">
        <f>Q133*H133</f>
        <v>0.567</v>
      </c>
      <c r="S133" s="154">
        <v>0</v>
      </c>
      <c r="T133" s="155">
        <f>S133*H133</f>
        <v>0</v>
      </c>
      <c r="AR133" s="156" t="s">
        <v>98</v>
      </c>
      <c r="AT133" s="156" t="s">
        <v>139</v>
      </c>
      <c r="AU133" s="156" t="s">
        <v>83</v>
      </c>
      <c r="AY133" s="16" t="s">
        <v>137</v>
      </c>
      <c r="BE133" s="157">
        <f>IF(N133="základní",J133,0)</f>
        <v>0</v>
      </c>
      <c r="BF133" s="157">
        <f>IF(N133="snížená",J133,0)</f>
        <v>0</v>
      </c>
      <c r="BG133" s="157">
        <f>IF(N133="zákl. přenesená",J133,0)</f>
        <v>0</v>
      </c>
      <c r="BH133" s="157">
        <f>IF(N133="sníž. přenesená",J133,0)</f>
        <v>0</v>
      </c>
      <c r="BI133" s="157">
        <f>IF(N133="nulová",J133,0)</f>
        <v>0</v>
      </c>
      <c r="BJ133" s="16" t="s">
        <v>81</v>
      </c>
      <c r="BK133" s="157">
        <f>ROUND(I133*H133,2)</f>
        <v>0</v>
      </c>
      <c r="BL133" s="16" t="s">
        <v>98</v>
      </c>
      <c r="BM133" s="156" t="s">
        <v>181</v>
      </c>
    </row>
    <row r="134" spans="2:47" s="1" customFormat="1" ht="87.75">
      <c r="B134" s="31"/>
      <c r="D134" s="158" t="s">
        <v>145</v>
      </c>
      <c r="F134" s="159" t="s">
        <v>182</v>
      </c>
      <c r="I134" s="92"/>
      <c r="L134" s="31"/>
      <c r="M134" s="160"/>
      <c r="T134" s="52"/>
      <c r="AT134" s="16" t="s">
        <v>145</v>
      </c>
      <c r="AU134" s="16" t="s">
        <v>83</v>
      </c>
    </row>
    <row r="135" spans="2:51" s="12" customFormat="1" ht="12">
      <c r="B135" s="161"/>
      <c r="D135" s="158" t="s">
        <v>147</v>
      </c>
      <c r="E135" s="162" t="s">
        <v>3</v>
      </c>
      <c r="F135" s="163" t="s">
        <v>693</v>
      </c>
      <c r="H135" s="164">
        <v>810</v>
      </c>
      <c r="I135" s="165"/>
      <c r="L135" s="161"/>
      <c r="M135" s="166"/>
      <c r="T135" s="167"/>
      <c r="AT135" s="162" t="s">
        <v>147</v>
      </c>
      <c r="AU135" s="162" t="s">
        <v>83</v>
      </c>
      <c r="AV135" s="12" t="s">
        <v>83</v>
      </c>
      <c r="AW135" s="12" t="s">
        <v>36</v>
      </c>
      <c r="AX135" s="12" t="s">
        <v>81</v>
      </c>
      <c r="AY135" s="162" t="s">
        <v>137</v>
      </c>
    </row>
    <row r="136" spans="2:65" s="1" customFormat="1" ht="36" customHeight="1">
      <c r="B136" s="144"/>
      <c r="C136" s="145">
        <v>13</v>
      </c>
      <c r="D136" s="145" t="s">
        <v>139</v>
      </c>
      <c r="E136" s="146" t="s">
        <v>185</v>
      </c>
      <c r="F136" s="147" t="s">
        <v>186</v>
      </c>
      <c r="G136" s="148" t="s">
        <v>180</v>
      </c>
      <c r="H136" s="149">
        <v>810</v>
      </c>
      <c r="I136" s="150"/>
      <c r="J136" s="151">
        <f>ROUND(I136*H136,2)</f>
        <v>0</v>
      </c>
      <c r="K136" s="147" t="s">
        <v>143</v>
      </c>
      <c r="L136" s="31"/>
      <c r="M136" s="152" t="s">
        <v>3</v>
      </c>
      <c r="N136" s="153" t="s">
        <v>45</v>
      </c>
      <c r="P136" s="154">
        <f>O136*H136</f>
        <v>0</v>
      </c>
      <c r="Q136" s="154">
        <v>0</v>
      </c>
      <c r="R136" s="154">
        <f>Q136*H136</f>
        <v>0</v>
      </c>
      <c r="S136" s="154">
        <v>0</v>
      </c>
      <c r="T136" s="155">
        <f>S136*H136</f>
        <v>0</v>
      </c>
      <c r="AR136" s="156" t="s">
        <v>98</v>
      </c>
      <c r="AT136" s="156" t="s">
        <v>139</v>
      </c>
      <c r="AU136" s="156" t="s">
        <v>83</v>
      </c>
      <c r="AY136" s="16" t="s">
        <v>137</v>
      </c>
      <c r="BE136" s="157">
        <f>IF(N136="základní",J136,0)</f>
        <v>0</v>
      </c>
      <c r="BF136" s="157">
        <f>IF(N136="snížená",J136,0)</f>
        <v>0</v>
      </c>
      <c r="BG136" s="157">
        <f>IF(N136="zákl. přenesená",J136,0)</f>
        <v>0</v>
      </c>
      <c r="BH136" s="157">
        <f>IF(N136="sníž. přenesená",J136,0)</f>
        <v>0</v>
      </c>
      <c r="BI136" s="157">
        <f>IF(N136="nulová",J136,0)</f>
        <v>0</v>
      </c>
      <c r="BJ136" s="16" t="s">
        <v>81</v>
      </c>
      <c r="BK136" s="157">
        <f>ROUND(I136*H136,2)</f>
        <v>0</v>
      </c>
      <c r="BL136" s="16" t="s">
        <v>98</v>
      </c>
      <c r="BM136" s="156" t="s">
        <v>187</v>
      </c>
    </row>
    <row r="137" spans="2:51" s="12" customFormat="1" ht="12">
      <c r="B137" s="161"/>
      <c r="D137" s="158" t="s">
        <v>147</v>
      </c>
      <c r="E137" s="162" t="s">
        <v>3</v>
      </c>
      <c r="F137" s="163" t="s">
        <v>693</v>
      </c>
      <c r="H137" s="164">
        <v>810</v>
      </c>
      <c r="I137" s="165"/>
      <c r="L137" s="161"/>
      <c r="M137" s="166"/>
      <c r="T137" s="167"/>
      <c r="AT137" s="162" t="s">
        <v>147</v>
      </c>
      <c r="AU137" s="162" t="s">
        <v>83</v>
      </c>
      <c r="AV137" s="12" t="s">
        <v>83</v>
      </c>
      <c r="AW137" s="12" t="s">
        <v>36</v>
      </c>
      <c r="AX137" s="12" t="s">
        <v>81</v>
      </c>
      <c r="AY137" s="162" t="s">
        <v>137</v>
      </c>
    </row>
    <row r="138" spans="2:65" s="1" customFormat="1" ht="24" customHeight="1">
      <c r="B138" s="144"/>
      <c r="C138" s="145">
        <v>14</v>
      </c>
      <c r="D138" s="145" t="s">
        <v>139</v>
      </c>
      <c r="E138" s="146" t="s">
        <v>189</v>
      </c>
      <c r="F138" s="147" t="s">
        <v>190</v>
      </c>
      <c r="G138" s="148" t="s">
        <v>142</v>
      </c>
      <c r="H138" s="149">
        <v>540</v>
      </c>
      <c r="I138" s="150"/>
      <c r="J138" s="151">
        <f>ROUND(I138*H138,2)</f>
        <v>0</v>
      </c>
      <c r="K138" s="147" t="s">
        <v>143</v>
      </c>
      <c r="L138" s="31"/>
      <c r="M138" s="152" t="s">
        <v>3</v>
      </c>
      <c r="N138" s="153" t="s">
        <v>45</v>
      </c>
      <c r="P138" s="154">
        <f>O138*H138</f>
        <v>0</v>
      </c>
      <c r="Q138" s="154">
        <v>0.00046</v>
      </c>
      <c r="R138" s="154">
        <f>Q138*H138</f>
        <v>0.2484</v>
      </c>
      <c r="S138" s="154">
        <v>0</v>
      </c>
      <c r="T138" s="155">
        <f>S138*H138</f>
        <v>0</v>
      </c>
      <c r="AR138" s="156" t="s">
        <v>98</v>
      </c>
      <c r="AT138" s="156" t="s">
        <v>139</v>
      </c>
      <c r="AU138" s="156" t="s">
        <v>83</v>
      </c>
      <c r="AY138" s="16" t="s">
        <v>137</v>
      </c>
      <c r="BE138" s="157">
        <f>IF(N138="základní",J138,0)</f>
        <v>0</v>
      </c>
      <c r="BF138" s="157">
        <f>IF(N138="snížená",J138,0)</f>
        <v>0</v>
      </c>
      <c r="BG138" s="157">
        <f>IF(N138="zákl. přenesená",J138,0)</f>
        <v>0</v>
      </c>
      <c r="BH138" s="157">
        <f>IF(N138="sníž. přenesená",J138,0)</f>
        <v>0</v>
      </c>
      <c r="BI138" s="157">
        <f>IF(N138="nulová",J138,0)</f>
        <v>0</v>
      </c>
      <c r="BJ138" s="16" t="s">
        <v>81</v>
      </c>
      <c r="BK138" s="157">
        <f>ROUND(I138*H138,2)</f>
        <v>0</v>
      </c>
      <c r="BL138" s="16" t="s">
        <v>98</v>
      </c>
      <c r="BM138" s="156" t="s">
        <v>191</v>
      </c>
    </row>
    <row r="139" spans="2:47" s="1" customFormat="1" ht="58.5">
      <c r="B139" s="31"/>
      <c r="D139" s="158" t="s">
        <v>145</v>
      </c>
      <c r="F139" s="159" t="s">
        <v>192</v>
      </c>
      <c r="I139" s="92"/>
      <c r="L139" s="31"/>
      <c r="M139" s="160"/>
      <c r="T139" s="52"/>
      <c r="AT139" s="16" t="s">
        <v>145</v>
      </c>
      <c r="AU139" s="16" t="s">
        <v>83</v>
      </c>
    </row>
    <row r="140" spans="2:51" s="12" customFormat="1" ht="12">
      <c r="B140" s="161"/>
      <c r="D140" s="158" t="s">
        <v>147</v>
      </c>
      <c r="E140" s="162" t="s">
        <v>3</v>
      </c>
      <c r="F140" s="163" t="s">
        <v>694</v>
      </c>
      <c r="H140" s="164">
        <v>540</v>
      </c>
      <c r="I140" s="165"/>
      <c r="L140" s="161"/>
      <c r="M140" s="166"/>
      <c r="T140" s="167"/>
      <c r="AT140" s="162" t="s">
        <v>147</v>
      </c>
      <c r="AU140" s="162" t="s">
        <v>83</v>
      </c>
      <c r="AV140" s="12" t="s">
        <v>83</v>
      </c>
      <c r="AW140" s="12" t="s">
        <v>36</v>
      </c>
      <c r="AX140" s="12" t="s">
        <v>81</v>
      </c>
      <c r="AY140" s="162" t="s">
        <v>137</v>
      </c>
    </row>
    <row r="141" spans="2:65" s="1" customFormat="1" ht="36" customHeight="1">
      <c r="B141" s="144"/>
      <c r="C141" s="145">
        <v>15</v>
      </c>
      <c r="D141" s="145" t="s">
        <v>139</v>
      </c>
      <c r="E141" s="146" t="s">
        <v>194</v>
      </c>
      <c r="F141" s="147" t="s">
        <v>195</v>
      </c>
      <c r="G141" s="148" t="s">
        <v>142</v>
      </c>
      <c r="H141" s="149">
        <v>540</v>
      </c>
      <c r="I141" s="150"/>
      <c r="J141" s="151">
        <f>ROUND(I141*H141,2)</f>
        <v>0</v>
      </c>
      <c r="K141" s="147" t="s">
        <v>143</v>
      </c>
      <c r="L141" s="31"/>
      <c r="M141" s="152" t="s">
        <v>3</v>
      </c>
      <c r="N141" s="153" t="s">
        <v>45</v>
      </c>
      <c r="P141" s="154">
        <f>O141*H141</f>
        <v>0</v>
      </c>
      <c r="Q141" s="154">
        <v>0</v>
      </c>
      <c r="R141" s="154">
        <f>Q141*H141</f>
        <v>0</v>
      </c>
      <c r="S141" s="154">
        <v>0</v>
      </c>
      <c r="T141" s="155">
        <f>S141*H141</f>
        <v>0</v>
      </c>
      <c r="AR141" s="156" t="s">
        <v>98</v>
      </c>
      <c r="AT141" s="156" t="s">
        <v>139</v>
      </c>
      <c r="AU141" s="156" t="s">
        <v>83</v>
      </c>
      <c r="AY141" s="16" t="s">
        <v>137</v>
      </c>
      <c r="BE141" s="157">
        <f>IF(N141="základní",J141,0)</f>
        <v>0</v>
      </c>
      <c r="BF141" s="157">
        <f>IF(N141="snížená",J141,0)</f>
        <v>0</v>
      </c>
      <c r="BG141" s="157">
        <f>IF(N141="zákl. přenesená",J141,0)</f>
        <v>0</v>
      </c>
      <c r="BH141" s="157">
        <f>IF(N141="sníž. přenesená",J141,0)</f>
        <v>0</v>
      </c>
      <c r="BI141" s="157">
        <f>IF(N141="nulová",J141,0)</f>
        <v>0</v>
      </c>
      <c r="BJ141" s="16" t="s">
        <v>81</v>
      </c>
      <c r="BK141" s="157">
        <f>ROUND(I141*H141,2)</f>
        <v>0</v>
      </c>
      <c r="BL141" s="16" t="s">
        <v>98</v>
      </c>
      <c r="BM141" s="156" t="s">
        <v>196</v>
      </c>
    </row>
    <row r="142" spans="2:51" s="12" customFormat="1" ht="12">
      <c r="B142" s="161"/>
      <c r="D142" s="158" t="s">
        <v>147</v>
      </c>
      <c r="E142" s="162" t="s">
        <v>3</v>
      </c>
      <c r="F142" s="163" t="s">
        <v>694</v>
      </c>
      <c r="H142" s="164">
        <v>540</v>
      </c>
      <c r="I142" s="165"/>
      <c r="L142" s="161"/>
      <c r="M142" s="166"/>
      <c r="T142" s="167"/>
      <c r="AT142" s="162" t="s">
        <v>147</v>
      </c>
      <c r="AU142" s="162" t="s">
        <v>83</v>
      </c>
      <c r="AV142" s="12" t="s">
        <v>83</v>
      </c>
      <c r="AW142" s="12" t="s">
        <v>36</v>
      </c>
      <c r="AX142" s="12" t="s">
        <v>81</v>
      </c>
      <c r="AY142" s="162" t="s">
        <v>137</v>
      </c>
    </row>
    <row r="143" spans="2:65" s="1" customFormat="1" ht="48" customHeight="1">
      <c r="B143" s="144"/>
      <c r="C143" s="145">
        <v>16</v>
      </c>
      <c r="D143" s="145" t="s">
        <v>139</v>
      </c>
      <c r="E143" s="146" t="s">
        <v>198</v>
      </c>
      <c r="F143" s="147" t="s">
        <v>199</v>
      </c>
      <c r="G143" s="148" t="s">
        <v>142</v>
      </c>
      <c r="H143" s="149">
        <v>79.163</v>
      </c>
      <c r="I143" s="150"/>
      <c r="J143" s="151">
        <f>ROUND(I143*H143,2)</f>
        <v>0</v>
      </c>
      <c r="K143" s="147" t="s">
        <v>143</v>
      </c>
      <c r="L143" s="31"/>
      <c r="M143" s="152" t="s">
        <v>3</v>
      </c>
      <c r="N143" s="153" t="s">
        <v>45</v>
      </c>
      <c r="P143" s="154">
        <f>O143*H143</f>
        <v>0</v>
      </c>
      <c r="Q143" s="154">
        <v>0</v>
      </c>
      <c r="R143" s="154">
        <f>Q143*H143</f>
        <v>0</v>
      </c>
      <c r="S143" s="154">
        <v>0</v>
      </c>
      <c r="T143" s="155">
        <f>S143*H143</f>
        <v>0</v>
      </c>
      <c r="AR143" s="156" t="s">
        <v>98</v>
      </c>
      <c r="AT143" s="156" t="s">
        <v>139</v>
      </c>
      <c r="AU143" s="156" t="s">
        <v>83</v>
      </c>
      <c r="AY143" s="16" t="s">
        <v>137</v>
      </c>
      <c r="BE143" s="157">
        <f>IF(N143="základní",J143,0)</f>
        <v>0</v>
      </c>
      <c r="BF143" s="157">
        <f>IF(N143="snížená",J143,0)</f>
        <v>0</v>
      </c>
      <c r="BG143" s="157">
        <f>IF(N143="zákl. přenesená",J143,0)</f>
        <v>0</v>
      </c>
      <c r="BH143" s="157">
        <f>IF(N143="sníž. přenesená",J143,0)</f>
        <v>0</v>
      </c>
      <c r="BI143" s="157">
        <f>IF(N143="nulová",J143,0)</f>
        <v>0</v>
      </c>
      <c r="BJ143" s="16" t="s">
        <v>81</v>
      </c>
      <c r="BK143" s="157">
        <f>ROUND(I143*H143,2)</f>
        <v>0</v>
      </c>
      <c r="BL143" s="16" t="s">
        <v>98</v>
      </c>
      <c r="BM143" s="156" t="s">
        <v>200</v>
      </c>
    </row>
    <row r="144" spans="2:47" s="1" customFormat="1" ht="224.25">
      <c r="B144" s="31"/>
      <c r="D144" s="158" t="s">
        <v>145</v>
      </c>
      <c r="F144" s="159" t="s">
        <v>201</v>
      </c>
      <c r="I144" s="92"/>
      <c r="L144" s="31"/>
      <c r="M144" s="160"/>
      <c r="T144" s="52"/>
      <c r="AT144" s="16" t="s">
        <v>145</v>
      </c>
      <c r="AU144" s="16" t="s">
        <v>83</v>
      </c>
    </row>
    <row r="145" spans="2:51" s="12" customFormat="1" ht="12">
      <c r="B145" s="161"/>
      <c r="D145" s="158" t="s">
        <v>147</v>
      </c>
      <c r="E145" s="162" t="s">
        <v>3</v>
      </c>
      <c r="F145" s="163" t="s">
        <v>695</v>
      </c>
      <c r="H145" s="164">
        <v>432</v>
      </c>
      <c r="I145" s="165"/>
      <c r="L145" s="161"/>
      <c r="M145" s="166"/>
      <c r="T145" s="167"/>
      <c r="AT145" s="162" t="s">
        <v>147</v>
      </c>
      <c r="AU145" s="162" t="s">
        <v>83</v>
      </c>
      <c r="AV145" s="12" t="s">
        <v>83</v>
      </c>
      <c r="AW145" s="12" t="s">
        <v>36</v>
      </c>
      <c r="AX145" s="12" t="s">
        <v>74</v>
      </c>
      <c r="AY145" s="162" t="s">
        <v>137</v>
      </c>
    </row>
    <row r="146" spans="2:51" s="12" customFormat="1" ht="12">
      <c r="B146" s="161"/>
      <c r="D146" s="158" t="s">
        <v>147</v>
      </c>
      <c r="E146" s="162" t="s">
        <v>3</v>
      </c>
      <c r="F146" s="163" t="s">
        <v>696</v>
      </c>
      <c r="H146" s="164">
        <v>-356.4</v>
      </c>
      <c r="I146" s="165"/>
      <c r="L146" s="161"/>
      <c r="M146" s="166"/>
      <c r="T146" s="167"/>
      <c r="AT146" s="162" t="s">
        <v>147</v>
      </c>
      <c r="AU146" s="162" t="s">
        <v>83</v>
      </c>
      <c r="AV146" s="12" t="s">
        <v>83</v>
      </c>
      <c r="AW146" s="12" t="s">
        <v>36</v>
      </c>
      <c r="AX146" s="12" t="s">
        <v>74</v>
      </c>
      <c r="AY146" s="162" t="s">
        <v>137</v>
      </c>
    </row>
    <row r="147" spans="2:51" s="12" customFormat="1" ht="12">
      <c r="B147" s="161"/>
      <c r="D147" s="158" t="s">
        <v>147</v>
      </c>
      <c r="E147" s="162" t="s">
        <v>3</v>
      </c>
      <c r="F147" s="163" t="s">
        <v>697</v>
      </c>
      <c r="H147" s="164">
        <v>3.563</v>
      </c>
      <c r="I147" s="165"/>
      <c r="L147" s="161"/>
      <c r="M147" s="166"/>
      <c r="T147" s="167"/>
      <c r="AT147" s="162" t="s">
        <v>147</v>
      </c>
      <c r="AU147" s="162" t="s">
        <v>83</v>
      </c>
      <c r="AV147" s="12" t="s">
        <v>83</v>
      </c>
      <c r="AW147" s="12" t="s">
        <v>36</v>
      </c>
      <c r="AX147" s="12" t="s">
        <v>74</v>
      </c>
      <c r="AY147" s="162" t="s">
        <v>137</v>
      </c>
    </row>
    <row r="148" spans="2:51" s="13" customFormat="1" ht="12">
      <c r="B148" s="168"/>
      <c r="D148" s="158" t="s">
        <v>147</v>
      </c>
      <c r="E148" s="169" t="s">
        <v>3</v>
      </c>
      <c r="F148" s="170" t="s">
        <v>205</v>
      </c>
      <c r="H148" s="171">
        <v>79.16300000000003</v>
      </c>
      <c r="I148" s="172"/>
      <c r="L148" s="168"/>
      <c r="M148" s="173"/>
      <c r="T148" s="174"/>
      <c r="AT148" s="169" t="s">
        <v>147</v>
      </c>
      <c r="AU148" s="169" t="s">
        <v>83</v>
      </c>
      <c r="AV148" s="13" t="s">
        <v>98</v>
      </c>
      <c r="AW148" s="13" t="s">
        <v>36</v>
      </c>
      <c r="AX148" s="13" t="s">
        <v>81</v>
      </c>
      <c r="AY148" s="169" t="s">
        <v>137</v>
      </c>
    </row>
    <row r="149" spans="2:65" s="1" customFormat="1" ht="36" customHeight="1">
      <c r="B149" s="144"/>
      <c r="C149" s="145">
        <v>17</v>
      </c>
      <c r="D149" s="145" t="s">
        <v>139</v>
      </c>
      <c r="E149" s="146" t="s">
        <v>207</v>
      </c>
      <c r="F149" s="147" t="s">
        <v>208</v>
      </c>
      <c r="G149" s="148" t="s">
        <v>142</v>
      </c>
      <c r="H149" s="149">
        <v>79.163</v>
      </c>
      <c r="I149" s="150"/>
      <c r="J149" s="151">
        <f>ROUND(I149*H149,2)</f>
        <v>0</v>
      </c>
      <c r="K149" s="147" t="s">
        <v>143</v>
      </c>
      <c r="L149" s="31"/>
      <c r="M149" s="152" t="s">
        <v>3</v>
      </c>
      <c r="N149" s="153" t="s">
        <v>45</v>
      </c>
      <c r="P149" s="154">
        <f>O149*H149</f>
        <v>0</v>
      </c>
      <c r="Q149" s="154">
        <v>0</v>
      </c>
      <c r="R149" s="154">
        <f>Q149*H149</f>
        <v>0</v>
      </c>
      <c r="S149" s="154">
        <v>0</v>
      </c>
      <c r="T149" s="155">
        <f>S149*H149</f>
        <v>0</v>
      </c>
      <c r="AR149" s="156" t="s">
        <v>98</v>
      </c>
      <c r="AT149" s="156" t="s">
        <v>139</v>
      </c>
      <c r="AU149" s="156" t="s">
        <v>83</v>
      </c>
      <c r="AY149" s="16" t="s">
        <v>137</v>
      </c>
      <c r="BE149" s="157">
        <f>IF(N149="základní",J149,0)</f>
        <v>0</v>
      </c>
      <c r="BF149" s="157">
        <f>IF(N149="snížená",J149,0)</f>
        <v>0</v>
      </c>
      <c r="BG149" s="157">
        <f>IF(N149="zákl. přenesená",J149,0)</f>
        <v>0</v>
      </c>
      <c r="BH149" s="157">
        <f>IF(N149="sníž. přenesená",J149,0)</f>
        <v>0</v>
      </c>
      <c r="BI149" s="157">
        <f>IF(N149="nulová",J149,0)</f>
        <v>0</v>
      </c>
      <c r="BJ149" s="16" t="s">
        <v>81</v>
      </c>
      <c r="BK149" s="157">
        <f>ROUND(I149*H149,2)</f>
        <v>0</v>
      </c>
      <c r="BL149" s="16" t="s">
        <v>98</v>
      </c>
      <c r="BM149" s="156" t="s">
        <v>209</v>
      </c>
    </row>
    <row r="150" spans="2:47" s="1" customFormat="1" ht="175.5">
      <c r="B150" s="31"/>
      <c r="D150" s="158" t="s">
        <v>145</v>
      </c>
      <c r="F150" s="159" t="s">
        <v>210</v>
      </c>
      <c r="I150" s="92"/>
      <c r="L150" s="31"/>
      <c r="M150" s="160"/>
      <c r="T150" s="52"/>
      <c r="AT150" s="16" t="s">
        <v>145</v>
      </c>
      <c r="AU150" s="16" t="s">
        <v>83</v>
      </c>
    </row>
    <row r="151" spans="2:51" s="12" customFormat="1" ht="12">
      <c r="B151" s="161"/>
      <c r="D151" s="158" t="s">
        <v>147</v>
      </c>
      <c r="E151" s="162" t="s">
        <v>3</v>
      </c>
      <c r="F151" s="163" t="s">
        <v>695</v>
      </c>
      <c r="H151" s="164">
        <v>432</v>
      </c>
      <c r="I151" s="165"/>
      <c r="L151" s="161"/>
      <c r="M151" s="166"/>
      <c r="T151" s="167"/>
      <c r="AT151" s="162" t="s">
        <v>147</v>
      </c>
      <c r="AU151" s="162" t="s">
        <v>83</v>
      </c>
      <c r="AV151" s="12" t="s">
        <v>83</v>
      </c>
      <c r="AW151" s="12" t="s">
        <v>36</v>
      </c>
      <c r="AX151" s="12" t="s">
        <v>74</v>
      </c>
      <c r="AY151" s="162" t="s">
        <v>137</v>
      </c>
    </row>
    <row r="152" spans="2:51" s="12" customFormat="1" ht="12">
      <c r="B152" s="161"/>
      <c r="D152" s="158" t="s">
        <v>147</v>
      </c>
      <c r="E152" s="162" t="s">
        <v>3</v>
      </c>
      <c r="F152" s="163" t="s">
        <v>696</v>
      </c>
      <c r="H152" s="164">
        <v>-356.4</v>
      </c>
      <c r="I152" s="165"/>
      <c r="L152" s="161"/>
      <c r="M152" s="166"/>
      <c r="T152" s="167"/>
      <c r="AT152" s="162" t="s">
        <v>147</v>
      </c>
      <c r="AU152" s="162" t="s">
        <v>83</v>
      </c>
      <c r="AV152" s="12" t="s">
        <v>83</v>
      </c>
      <c r="AW152" s="12" t="s">
        <v>36</v>
      </c>
      <c r="AX152" s="12" t="s">
        <v>74</v>
      </c>
      <c r="AY152" s="162" t="s">
        <v>137</v>
      </c>
    </row>
    <row r="153" spans="2:51" s="12" customFormat="1" ht="12">
      <c r="B153" s="161"/>
      <c r="D153" s="158" t="s">
        <v>147</v>
      </c>
      <c r="E153" s="162" t="s">
        <v>3</v>
      </c>
      <c r="F153" s="163" t="s">
        <v>697</v>
      </c>
      <c r="H153" s="164">
        <v>3.563</v>
      </c>
      <c r="I153" s="165"/>
      <c r="L153" s="161"/>
      <c r="M153" s="166"/>
      <c r="T153" s="167"/>
      <c r="AT153" s="162" t="s">
        <v>147</v>
      </c>
      <c r="AU153" s="162" t="s">
        <v>83</v>
      </c>
      <c r="AV153" s="12" t="s">
        <v>83</v>
      </c>
      <c r="AW153" s="12" t="s">
        <v>36</v>
      </c>
      <c r="AX153" s="12" t="s">
        <v>74</v>
      </c>
      <c r="AY153" s="162" t="s">
        <v>137</v>
      </c>
    </row>
    <row r="154" spans="2:51" s="13" customFormat="1" ht="12">
      <c r="B154" s="168"/>
      <c r="D154" s="158" t="s">
        <v>147</v>
      </c>
      <c r="E154" s="169" t="s">
        <v>3</v>
      </c>
      <c r="F154" s="170" t="s">
        <v>205</v>
      </c>
      <c r="H154" s="171">
        <v>79.16300000000003</v>
      </c>
      <c r="I154" s="172"/>
      <c r="L154" s="168"/>
      <c r="M154" s="173"/>
      <c r="T154" s="174"/>
      <c r="AT154" s="169" t="s">
        <v>147</v>
      </c>
      <c r="AU154" s="169" t="s">
        <v>83</v>
      </c>
      <c r="AV154" s="13" t="s">
        <v>98</v>
      </c>
      <c r="AW154" s="13" t="s">
        <v>36</v>
      </c>
      <c r="AX154" s="13" t="s">
        <v>81</v>
      </c>
      <c r="AY154" s="169" t="s">
        <v>137</v>
      </c>
    </row>
    <row r="155" spans="2:65" s="1" customFormat="1" ht="16.5" customHeight="1">
      <c r="B155" s="144"/>
      <c r="C155" s="145">
        <v>18</v>
      </c>
      <c r="D155" s="145" t="s">
        <v>139</v>
      </c>
      <c r="E155" s="146" t="s">
        <v>212</v>
      </c>
      <c r="F155" s="147" t="s">
        <v>213</v>
      </c>
      <c r="G155" s="148" t="s">
        <v>142</v>
      </c>
      <c r="H155" s="149">
        <v>79.163</v>
      </c>
      <c r="I155" s="150"/>
      <c r="J155" s="151">
        <f>ROUND(I155*H155,2)</f>
        <v>0</v>
      </c>
      <c r="K155" s="147" t="s">
        <v>143</v>
      </c>
      <c r="L155" s="31"/>
      <c r="M155" s="152" t="s">
        <v>3</v>
      </c>
      <c r="N155" s="153" t="s">
        <v>45</v>
      </c>
      <c r="P155" s="154">
        <f>O155*H155</f>
        <v>0</v>
      </c>
      <c r="Q155" s="154">
        <v>0</v>
      </c>
      <c r="R155" s="154">
        <f>Q155*H155</f>
        <v>0</v>
      </c>
      <c r="S155" s="154">
        <v>0</v>
      </c>
      <c r="T155" s="155">
        <f>S155*H155</f>
        <v>0</v>
      </c>
      <c r="AR155" s="156" t="s">
        <v>98</v>
      </c>
      <c r="AT155" s="156" t="s">
        <v>139</v>
      </c>
      <c r="AU155" s="156" t="s">
        <v>83</v>
      </c>
      <c r="AY155" s="16" t="s">
        <v>137</v>
      </c>
      <c r="BE155" s="157">
        <f>IF(N155="základní",J155,0)</f>
        <v>0</v>
      </c>
      <c r="BF155" s="157">
        <f>IF(N155="snížená",J155,0)</f>
        <v>0</v>
      </c>
      <c r="BG155" s="157">
        <f>IF(N155="zákl. přenesená",J155,0)</f>
        <v>0</v>
      </c>
      <c r="BH155" s="157">
        <f>IF(N155="sníž. přenesená",J155,0)</f>
        <v>0</v>
      </c>
      <c r="BI155" s="157">
        <f>IF(N155="nulová",J155,0)</f>
        <v>0</v>
      </c>
      <c r="BJ155" s="16" t="s">
        <v>81</v>
      </c>
      <c r="BK155" s="157">
        <f>ROUND(I155*H155,2)</f>
        <v>0</v>
      </c>
      <c r="BL155" s="16" t="s">
        <v>98</v>
      </c>
      <c r="BM155" s="156" t="s">
        <v>214</v>
      </c>
    </row>
    <row r="156" spans="2:47" s="1" customFormat="1" ht="370.5">
      <c r="B156" s="31"/>
      <c r="D156" s="158" t="s">
        <v>145</v>
      </c>
      <c r="F156" s="159" t="s">
        <v>215</v>
      </c>
      <c r="I156" s="92"/>
      <c r="L156" s="31"/>
      <c r="M156" s="160"/>
      <c r="T156" s="52"/>
      <c r="AT156" s="16" t="s">
        <v>145</v>
      </c>
      <c r="AU156" s="16" t="s">
        <v>83</v>
      </c>
    </row>
    <row r="157" spans="2:51" s="12" customFormat="1" ht="12">
      <c r="B157" s="161"/>
      <c r="D157" s="158" t="s">
        <v>147</v>
      </c>
      <c r="E157" s="162" t="s">
        <v>3</v>
      </c>
      <c r="F157" s="163" t="s">
        <v>695</v>
      </c>
      <c r="H157" s="164">
        <v>432</v>
      </c>
      <c r="I157" s="165"/>
      <c r="L157" s="161"/>
      <c r="M157" s="166"/>
      <c r="T157" s="167"/>
      <c r="AT157" s="162" t="s">
        <v>147</v>
      </c>
      <c r="AU157" s="162" t="s">
        <v>83</v>
      </c>
      <c r="AV157" s="12" t="s">
        <v>83</v>
      </c>
      <c r="AW157" s="12" t="s">
        <v>36</v>
      </c>
      <c r="AX157" s="12" t="s">
        <v>74</v>
      </c>
      <c r="AY157" s="162" t="s">
        <v>137</v>
      </c>
    </row>
    <row r="158" spans="2:51" s="12" customFormat="1" ht="12">
      <c r="B158" s="161"/>
      <c r="D158" s="158" t="s">
        <v>147</v>
      </c>
      <c r="E158" s="162" t="s">
        <v>3</v>
      </c>
      <c r="F158" s="163" t="s">
        <v>696</v>
      </c>
      <c r="H158" s="164">
        <v>-356.4</v>
      </c>
      <c r="I158" s="165"/>
      <c r="L158" s="161"/>
      <c r="M158" s="166"/>
      <c r="T158" s="167"/>
      <c r="AT158" s="162" t="s">
        <v>147</v>
      </c>
      <c r="AU158" s="162" t="s">
        <v>83</v>
      </c>
      <c r="AV158" s="12" t="s">
        <v>83</v>
      </c>
      <c r="AW158" s="12" t="s">
        <v>36</v>
      </c>
      <c r="AX158" s="12" t="s">
        <v>74</v>
      </c>
      <c r="AY158" s="162" t="s">
        <v>137</v>
      </c>
    </row>
    <row r="159" spans="2:51" s="12" customFormat="1" ht="12">
      <c r="B159" s="161"/>
      <c r="D159" s="158" t="s">
        <v>147</v>
      </c>
      <c r="E159" s="162" t="s">
        <v>3</v>
      </c>
      <c r="F159" s="163" t="s">
        <v>697</v>
      </c>
      <c r="H159" s="164">
        <v>3.563</v>
      </c>
      <c r="I159" s="165"/>
      <c r="L159" s="161"/>
      <c r="M159" s="166"/>
      <c r="T159" s="167"/>
      <c r="AT159" s="162" t="s">
        <v>147</v>
      </c>
      <c r="AU159" s="162" t="s">
        <v>83</v>
      </c>
      <c r="AV159" s="12" t="s">
        <v>83</v>
      </c>
      <c r="AW159" s="12" t="s">
        <v>36</v>
      </c>
      <c r="AX159" s="12" t="s">
        <v>74</v>
      </c>
      <c r="AY159" s="162" t="s">
        <v>137</v>
      </c>
    </row>
    <row r="160" spans="2:51" s="13" customFormat="1" ht="12">
      <c r="B160" s="168"/>
      <c r="D160" s="158" t="s">
        <v>147</v>
      </c>
      <c r="E160" s="169" t="s">
        <v>3</v>
      </c>
      <c r="F160" s="170" t="s">
        <v>205</v>
      </c>
      <c r="H160" s="171">
        <v>79.16300000000003</v>
      </c>
      <c r="I160" s="172"/>
      <c r="L160" s="168"/>
      <c r="M160" s="173"/>
      <c r="T160" s="174"/>
      <c r="AT160" s="169" t="s">
        <v>147</v>
      </c>
      <c r="AU160" s="169" t="s">
        <v>83</v>
      </c>
      <c r="AV160" s="13" t="s">
        <v>98</v>
      </c>
      <c r="AW160" s="13" t="s">
        <v>36</v>
      </c>
      <c r="AX160" s="13" t="s">
        <v>81</v>
      </c>
      <c r="AY160" s="169" t="s">
        <v>137</v>
      </c>
    </row>
    <row r="161" spans="2:65" s="1" customFormat="1" ht="36" customHeight="1">
      <c r="B161" s="144"/>
      <c r="C161" s="145">
        <v>19</v>
      </c>
      <c r="D161" s="145" t="s">
        <v>139</v>
      </c>
      <c r="E161" s="146" t="s">
        <v>216</v>
      </c>
      <c r="F161" s="147" t="s">
        <v>217</v>
      </c>
      <c r="G161" s="148" t="s">
        <v>142</v>
      </c>
      <c r="H161" s="149">
        <v>356.4</v>
      </c>
      <c r="I161" s="150"/>
      <c r="J161" s="151">
        <f>ROUND(I161*H161,2)</f>
        <v>0</v>
      </c>
      <c r="K161" s="147" t="s">
        <v>143</v>
      </c>
      <c r="L161" s="31"/>
      <c r="M161" s="152" t="s">
        <v>3</v>
      </c>
      <c r="N161" s="153" t="s">
        <v>45</v>
      </c>
      <c r="P161" s="154">
        <f>O161*H161</f>
        <v>0</v>
      </c>
      <c r="Q161" s="154">
        <v>0</v>
      </c>
      <c r="R161" s="154">
        <f>Q161*H161</f>
        <v>0</v>
      </c>
      <c r="S161" s="154">
        <v>0</v>
      </c>
      <c r="T161" s="155">
        <f>S161*H161</f>
        <v>0</v>
      </c>
      <c r="AR161" s="156" t="s">
        <v>98</v>
      </c>
      <c r="AT161" s="156" t="s">
        <v>139</v>
      </c>
      <c r="AU161" s="156" t="s">
        <v>83</v>
      </c>
      <c r="AY161" s="16" t="s">
        <v>137</v>
      </c>
      <c r="BE161" s="157">
        <f>IF(N161="základní",J161,0)</f>
        <v>0</v>
      </c>
      <c r="BF161" s="157">
        <f>IF(N161="snížená",J161,0)</f>
        <v>0</v>
      </c>
      <c r="BG161" s="157">
        <f>IF(N161="zákl. přenesená",J161,0)</f>
        <v>0</v>
      </c>
      <c r="BH161" s="157">
        <f>IF(N161="sníž. přenesená",J161,0)</f>
        <v>0</v>
      </c>
      <c r="BI161" s="157">
        <f>IF(N161="nulová",J161,0)</f>
        <v>0</v>
      </c>
      <c r="BJ161" s="16" t="s">
        <v>81</v>
      </c>
      <c r="BK161" s="157">
        <f>ROUND(I161*H161,2)</f>
        <v>0</v>
      </c>
      <c r="BL161" s="16" t="s">
        <v>98</v>
      </c>
      <c r="BM161" s="156" t="s">
        <v>218</v>
      </c>
    </row>
    <row r="162" spans="2:47" s="1" customFormat="1" ht="409.5">
      <c r="B162" s="31"/>
      <c r="D162" s="158" t="s">
        <v>145</v>
      </c>
      <c r="F162" s="175" t="s">
        <v>219</v>
      </c>
      <c r="I162" s="92"/>
      <c r="L162" s="31"/>
      <c r="M162" s="160"/>
      <c r="T162" s="52"/>
      <c r="AT162" s="16" t="s">
        <v>145</v>
      </c>
      <c r="AU162" s="16" t="s">
        <v>83</v>
      </c>
    </row>
    <row r="163" spans="2:51" s="12" customFormat="1" ht="12">
      <c r="B163" s="161"/>
      <c r="D163" s="158" t="s">
        <v>147</v>
      </c>
      <c r="E163" s="162" t="s">
        <v>3</v>
      </c>
      <c r="F163" s="163" t="s">
        <v>698</v>
      </c>
      <c r="H163" s="164">
        <v>432</v>
      </c>
      <c r="I163" s="165"/>
      <c r="L163" s="161"/>
      <c r="M163" s="166"/>
      <c r="T163" s="167"/>
      <c r="AT163" s="162" t="s">
        <v>147</v>
      </c>
      <c r="AU163" s="162" t="s">
        <v>83</v>
      </c>
      <c r="AV163" s="12" t="s">
        <v>83</v>
      </c>
      <c r="AW163" s="12" t="s">
        <v>36</v>
      </c>
      <c r="AX163" s="12" t="s">
        <v>74</v>
      </c>
      <c r="AY163" s="162" t="s">
        <v>137</v>
      </c>
    </row>
    <row r="164" spans="2:51" s="12" customFormat="1" ht="12">
      <c r="B164" s="161"/>
      <c r="D164" s="158" t="s">
        <v>147</v>
      </c>
      <c r="E164" s="162" t="s">
        <v>3</v>
      </c>
      <c r="F164" s="163" t="s">
        <v>699</v>
      </c>
      <c r="H164" s="164">
        <v>-21.6</v>
      </c>
      <c r="I164" s="165"/>
      <c r="L164" s="161"/>
      <c r="M164" s="166"/>
      <c r="T164" s="167"/>
      <c r="AT164" s="162" t="s">
        <v>147</v>
      </c>
      <c r="AU164" s="162" t="s">
        <v>83</v>
      </c>
      <c r="AV164" s="12" t="s">
        <v>83</v>
      </c>
      <c r="AW164" s="12" t="s">
        <v>36</v>
      </c>
      <c r="AX164" s="12" t="s">
        <v>74</v>
      </c>
      <c r="AY164" s="162" t="s">
        <v>137</v>
      </c>
    </row>
    <row r="165" spans="2:51" s="12" customFormat="1" ht="12">
      <c r="B165" s="161"/>
      <c r="D165" s="158" t="s">
        <v>147</v>
      </c>
      <c r="E165" s="162" t="s">
        <v>3</v>
      </c>
      <c r="F165" s="163" t="s">
        <v>700</v>
      </c>
      <c r="H165" s="164">
        <v>-54</v>
      </c>
      <c r="I165" s="165"/>
      <c r="L165" s="161"/>
      <c r="M165" s="166"/>
      <c r="T165" s="167"/>
      <c r="AT165" s="162" t="s">
        <v>147</v>
      </c>
      <c r="AU165" s="162" t="s">
        <v>83</v>
      </c>
      <c r="AV165" s="12" t="s">
        <v>83</v>
      </c>
      <c r="AW165" s="12" t="s">
        <v>36</v>
      </c>
      <c r="AX165" s="12" t="s">
        <v>74</v>
      </c>
      <c r="AY165" s="162" t="s">
        <v>137</v>
      </c>
    </row>
    <row r="166" spans="2:51" s="13" customFormat="1" ht="12">
      <c r="B166" s="168"/>
      <c r="D166" s="158" t="s">
        <v>147</v>
      </c>
      <c r="E166" s="169" t="s">
        <v>3</v>
      </c>
      <c r="F166" s="170" t="s">
        <v>205</v>
      </c>
      <c r="H166" s="171">
        <v>356.4</v>
      </c>
      <c r="I166" s="172"/>
      <c r="L166" s="168"/>
      <c r="M166" s="173"/>
      <c r="T166" s="174"/>
      <c r="AT166" s="169" t="s">
        <v>147</v>
      </c>
      <c r="AU166" s="169" t="s">
        <v>83</v>
      </c>
      <c r="AV166" s="13" t="s">
        <v>98</v>
      </c>
      <c r="AW166" s="13" t="s">
        <v>36</v>
      </c>
      <c r="AX166" s="13" t="s">
        <v>81</v>
      </c>
      <c r="AY166" s="169" t="s">
        <v>137</v>
      </c>
    </row>
    <row r="167" spans="2:65" s="1" customFormat="1" ht="60" customHeight="1">
      <c r="B167" s="144"/>
      <c r="C167" s="145">
        <v>20</v>
      </c>
      <c r="D167" s="145" t="s">
        <v>139</v>
      </c>
      <c r="E167" s="146" t="s">
        <v>224</v>
      </c>
      <c r="F167" s="147" t="s">
        <v>225</v>
      </c>
      <c r="G167" s="148" t="s">
        <v>142</v>
      </c>
      <c r="H167" s="149">
        <v>54</v>
      </c>
      <c r="I167" s="150"/>
      <c r="J167" s="151">
        <f>ROUND(I167*H167,2)</f>
        <v>0</v>
      </c>
      <c r="K167" s="147" t="s">
        <v>143</v>
      </c>
      <c r="L167" s="31"/>
      <c r="M167" s="152" t="s">
        <v>3</v>
      </c>
      <c r="N167" s="153" t="s">
        <v>45</v>
      </c>
      <c r="P167" s="154">
        <f>O167*H167</f>
        <v>0</v>
      </c>
      <c r="Q167" s="154">
        <v>0</v>
      </c>
      <c r="R167" s="154">
        <f>Q167*H167</f>
        <v>0</v>
      </c>
      <c r="S167" s="154">
        <v>0</v>
      </c>
      <c r="T167" s="155">
        <f>S167*H167</f>
        <v>0</v>
      </c>
      <c r="AR167" s="156" t="s">
        <v>98</v>
      </c>
      <c r="AT167" s="156" t="s">
        <v>139</v>
      </c>
      <c r="AU167" s="156" t="s">
        <v>83</v>
      </c>
      <c r="AY167" s="16" t="s">
        <v>137</v>
      </c>
      <c r="BE167" s="157">
        <f>IF(N167="základní",J167,0)</f>
        <v>0</v>
      </c>
      <c r="BF167" s="157">
        <f>IF(N167="snížená",J167,0)</f>
        <v>0</v>
      </c>
      <c r="BG167" s="157">
        <f>IF(N167="zákl. přenesená",J167,0)</f>
        <v>0</v>
      </c>
      <c r="BH167" s="157">
        <f>IF(N167="sníž. přenesená",J167,0)</f>
        <v>0</v>
      </c>
      <c r="BI167" s="157">
        <f>IF(N167="nulová",J167,0)</f>
        <v>0</v>
      </c>
      <c r="BJ167" s="16" t="s">
        <v>81</v>
      </c>
      <c r="BK167" s="157">
        <f>ROUND(I167*H167,2)</f>
        <v>0</v>
      </c>
      <c r="BL167" s="16" t="s">
        <v>98</v>
      </c>
      <c r="BM167" s="156" t="s">
        <v>226</v>
      </c>
    </row>
    <row r="168" spans="2:47" s="1" customFormat="1" ht="136.5">
      <c r="B168" s="31"/>
      <c r="D168" s="158" t="s">
        <v>145</v>
      </c>
      <c r="F168" s="159" t="s">
        <v>227</v>
      </c>
      <c r="I168" s="92"/>
      <c r="L168" s="31"/>
      <c r="M168" s="160"/>
      <c r="T168" s="52"/>
      <c r="AT168" s="16" t="s">
        <v>145</v>
      </c>
      <c r="AU168" s="16" t="s">
        <v>83</v>
      </c>
    </row>
    <row r="169" spans="2:51" s="12" customFormat="1" ht="12">
      <c r="B169" s="161"/>
      <c r="D169" s="158" t="s">
        <v>147</v>
      </c>
      <c r="E169" s="162" t="s">
        <v>3</v>
      </c>
      <c r="F169" s="163" t="s">
        <v>701</v>
      </c>
      <c r="H169" s="164">
        <v>54</v>
      </c>
      <c r="I169" s="165"/>
      <c r="L169" s="161"/>
      <c r="M169" s="166"/>
      <c r="T169" s="167"/>
      <c r="AT169" s="162" t="s">
        <v>147</v>
      </c>
      <c r="AU169" s="162" t="s">
        <v>83</v>
      </c>
      <c r="AV169" s="12" t="s">
        <v>83</v>
      </c>
      <c r="AW169" s="12" t="s">
        <v>36</v>
      </c>
      <c r="AX169" s="12" t="s">
        <v>81</v>
      </c>
      <c r="AY169" s="162" t="s">
        <v>137</v>
      </c>
    </row>
    <row r="170" spans="2:65" s="1" customFormat="1" ht="16.5" customHeight="1">
      <c r="B170" s="144"/>
      <c r="C170" s="176">
        <v>21</v>
      </c>
      <c r="D170" s="176" t="s">
        <v>230</v>
      </c>
      <c r="E170" s="177" t="s">
        <v>231</v>
      </c>
      <c r="F170" s="178" t="s">
        <v>232</v>
      </c>
      <c r="G170" s="179" t="s">
        <v>233</v>
      </c>
      <c r="H170" s="180">
        <v>108</v>
      </c>
      <c r="I170" s="181"/>
      <c r="J170" s="182">
        <f>ROUND(I170*H170,2)</f>
        <v>0</v>
      </c>
      <c r="K170" s="178" t="s">
        <v>143</v>
      </c>
      <c r="L170" s="183"/>
      <c r="M170" s="184" t="s">
        <v>3</v>
      </c>
      <c r="N170" s="185" t="s">
        <v>45</v>
      </c>
      <c r="P170" s="154">
        <f>O170*H170</f>
        <v>0</v>
      </c>
      <c r="Q170" s="154">
        <v>1</v>
      </c>
      <c r="R170" s="154">
        <f>Q170*H170</f>
        <v>108</v>
      </c>
      <c r="S170" s="154">
        <v>0</v>
      </c>
      <c r="T170" s="155">
        <f>S170*H170</f>
        <v>0</v>
      </c>
      <c r="AR170" s="156" t="s">
        <v>177</v>
      </c>
      <c r="AT170" s="156" t="s">
        <v>230</v>
      </c>
      <c r="AU170" s="156" t="s">
        <v>83</v>
      </c>
      <c r="AY170" s="16" t="s">
        <v>137</v>
      </c>
      <c r="BE170" s="157">
        <f>IF(N170="základní",J170,0)</f>
        <v>0</v>
      </c>
      <c r="BF170" s="157">
        <f>IF(N170="snížená",J170,0)</f>
        <v>0</v>
      </c>
      <c r="BG170" s="157">
        <f>IF(N170="zákl. přenesená",J170,0)</f>
        <v>0</v>
      </c>
      <c r="BH170" s="157">
        <f>IF(N170="sníž. přenesená",J170,0)</f>
        <v>0</v>
      </c>
      <c r="BI170" s="157">
        <f>IF(N170="nulová",J170,0)</f>
        <v>0</v>
      </c>
      <c r="BJ170" s="16" t="s">
        <v>81</v>
      </c>
      <c r="BK170" s="157">
        <f>ROUND(I170*H170,2)</f>
        <v>0</v>
      </c>
      <c r="BL170" s="16" t="s">
        <v>98</v>
      </c>
      <c r="BM170" s="156" t="s">
        <v>234</v>
      </c>
    </row>
    <row r="171" spans="2:51" s="12" customFormat="1" ht="12">
      <c r="B171" s="161"/>
      <c r="D171" s="158" t="s">
        <v>147</v>
      </c>
      <c r="F171" s="163" t="s">
        <v>702</v>
      </c>
      <c r="H171" s="164">
        <v>108</v>
      </c>
      <c r="I171" s="165"/>
      <c r="L171" s="161"/>
      <c r="M171" s="166"/>
      <c r="T171" s="167"/>
      <c r="AT171" s="162" t="s">
        <v>147</v>
      </c>
      <c r="AU171" s="162" t="s">
        <v>83</v>
      </c>
      <c r="AV171" s="12" t="s">
        <v>83</v>
      </c>
      <c r="AW171" s="12" t="s">
        <v>4</v>
      </c>
      <c r="AX171" s="12" t="s">
        <v>81</v>
      </c>
      <c r="AY171" s="162" t="s">
        <v>137</v>
      </c>
    </row>
    <row r="172" spans="2:65" s="1" customFormat="1" ht="36" customHeight="1">
      <c r="B172" s="144"/>
      <c r="C172" s="145">
        <v>22</v>
      </c>
      <c r="D172" s="145" t="s">
        <v>139</v>
      </c>
      <c r="E172" s="146" t="s">
        <v>237</v>
      </c>
      <c r="F172" s="147" t="s">
        <v>238</v>
      </c>
      <c r="G172" s="148" t="s">
        <v>180</v>
      </c>
      <c r="H172" s="149">
        <v>303.75</v>
      </c>
      <c r="I172" s="150"/>
      <c r="J172" s="151">
        <f>ROUND(I172*H172,2)</f>
        <v>0</v>
      </c>
      <c r="K172" s="147" t="s">
        <v>143</v>
      </c>
      <c r="L172" s="31"/>
      <c r="M172" s="152" t="s">
        <v>3</v>
      </c>
      <c r="N172" s="153" t="s">
        <v>45</v>
      </c>
      <c r="P172" s="154">
        <f>O172*H172</f>
        <v>0</v>
      </c>
      <c r="Q172" s="154">
        <v>0</v>
      </c>
      <c r="R172" s="154">
        <f>Q172*H172</f>
        <v>0</v>
      </c>
      <c r="S172" s="154">
        <v>0</v>
      </c>
      <c r="T172" s="155">
        <f>S172*H172</f>
        <v>0</v>
      </c>
      <c r="AR172" s="156" t="s">
        <v>98</v>
      </c>
      <c r="AT172" s="156" t="s">
        <v>139</v>
      </c>
      <c r="AU172" s="156" t="s">
        <v>83</v>
      </c>
      <c r="AY172" s="16" t="s">
        <v>137</v>
      </c>
      <c r="BE172" s="157">
        <f>IF(N172="základní",J172,0)</f>
        <v>0</v>
      </c>
      <c r="BF172" s="157">
        <f>IF(N172="snížená",J172,0)</f>
        <v>0</v>
      </c>
      <c r="BG172" s="157">
        <f>IF(N172="zákl. přenesená",J172,0)</f>
        <v>0</v>
      </c>
      <c r="BH172" s="157">
        <f>IF(N172="sníž. přenesená",J172,0)</f>
        <v>0</v>
      </c>
      <c r="BI172" s="157">
        <f>IF(N172="nulová",J172,0)</f>
        <v>0</v>
      </c>
      <c r="BJ172" s="16" t="s">
        <v>81</v>
      </c>
      <c r="BK172" s="157">
        <f>ROUND(I172*H172,2)</f>
        <v>0</v>
      </c>
      <c r="BL172" s="16" t="s">
        <v>98</v>
      </c>
      <c r="BM172" s="156" t="s">
        <v>239</v>
      </c>
    </row>
    <row r="173" spans="2:47" s="1" customFormat="1" ht="146.25">
      <c r="B173" s="31"/>
      <c r="D173" s="158" t="s">
        <v>145</v>
      </c>
      <c r="F173" s="159" t="s">
        <v>240</v>
      </c>
      <c r="I173" s="92"/>
      <c r="L173" s="31"/>
      <c r="M173" s="160"/>
      <c r="T173" s="52"/>
      <c r="AT173" s="16" t="s">
        <v>145</v>
      </c>
      <c r="AU173" s="16" t="s">
        <v>83</v>
      </c>
    </row>
    <row r="174" spans="2:51" s="12" customFormat="1" ht="12">
      <c r="B174" s="161"/>
      <c r="D174" s="158" t="s">
        <v>147</v>
      </c>
      <c r="E174" s="162" t="s">
        <v>3</v>
      </c>
      <c r="F174" s="163" t="s">
        <v>703</v>
      </c>
      <c r="H174" s="164">
        <v>303.75</v>
      </c>
      <c r="I174" s="165"/>
      <c r="L174" s="161"/>
      <c r="M174" s="166"/>
      <c r="T174" s="167"/>
      <c r="AT174" s="162" t="s">
        <v>147</v>
      </c>
      <c r="AU174" s="162" t="s">
        <v>83</v>
      </c>
      <c r="AV174" s="12" t="s">
        <v>83</v>
      </c>
      <c r="AW174" s="12" t="s">
        <v>36</v>
      </c>
      <c r="AX174" s="12" t="s">
        <v>81</v>
      </c>
      <c r="AY174" s="162" t="s">
        <v>137</v>
      </c>
    </row>
    <row r="175" spans="2:65" s="1" customFormat="1" ht="36" customHeight="1">
      <c r="B175" s="144"/>
      <c r="C175" s="145">
        <v>23</v>
      </c>
      <c r="D175" s="145" t="s">
        <v>139</v>
      </c>
      <c r="E175" s="146" t="s">
        <v>243</v>
      </c>
      <c r="F175" s="147" t="s">
        <v>244</v>
      </c>
      <c r="G175" s="148" t="s">
        <v>180</v>
      </c>
      <c r="H175" s="149">
        <v>303.75</v>
      </c>
      <c r="I175" s="150"/>
      <c r="J175" s="151">
        <f>ROUND(I175*H175,2)</f>
        <v>0</v>
      </c>
      <c r="K175" s="147" t="s">
        <v>143</v>
      </c>
      <c r="L175" s="31"/>
      <c r="M175" s="152" t="s">
        <v>3</v>
      </c>
      <c r="N175" s="153" t="s">
        <v>45</v>
      </c>
      <c r="P175" s="154">
        <f>O175*H175</f>
        <v>0</v>
      </c>
      <c r="Q175" s="154">
        <v>0</v>
      </c>
      <c r="R175" s="154">
        <f>Q175*H175</f>
        <v>0</v>
      </c>
      <c r="S175" s="154">
        <v>0</v>
      </c>
      <c r="T175" s="155">
        <f>S175*H175</f>
        <v>0</v>
      </c>
      <c r="AR175" s="156" t="s">
        <v>98</v>
      </c>
      <c r="AT175" s="156" t="s">
        <v>139</v>
      </c>
      <c r="AU175" s="156" t="s">
        <v>83</v>
      </c>
      <c r="AY175" s="16" t="s">
        <v>137</v>
      </c>
      <c r="BE175" s="157">
        <f>IF(N175="základní",J175,0)</f>
        <v>0</v>
      </c>
      <c r="BF175" s="157">
        <f>IF(N175="snížená",J175,0)</f>
        <v>0</v>
      </c>
      <c r="BG175" s="157">
        <f>IF(N175="zákl. přenesená",J175,0)</f>
        <v>0</v>
      </c>
      <c r="BH175" s="157">
        <f>IF(N175="sníž. přenesená",J175,0)</f>
        <v>0</v>
      </c>
      <c r="BI175" s="157">
        <f>IF(N175="nulová",J175,0)</f>
        <v>0</v>
      </c>
      <c r="BJ175" s="16" t="s">
        <v>81</v>
      </c>
      <c r="BK175" s="157">
        <f>ROUND(I175*H175,2)</f>
        <v>0</v>
      </c>
      <c r="BL175" s="16" t="s">
        <v>98</v>
      </c>
      <c r="BM175" s="156" t="s">
        <v>245</v>
      </c>
    </row>
    <row r="176" spans="2:47" s="1" customFormat="1" ht="156">
      <c r="B176" s="31"/>
      <c r="D176" s="158" t="s">
        <v>145</v>
      </c>
      <c r="F176" s="159" t="s">
        <v>246</v>
      </c>
      <c r="I176" s="92"/>
      <c r="L176" s="31"/>
      <c r="M176" s="160"/>
      <c r="T176" s="52"/>
      <c r="AT176" s="16" t="s">
        <v>145</v>
      </c>
      <c r="AU176" s="16" t="s">
        <v>83</v>
      </c>
    </row>
    <row r="177" spans="2:51" s="12" customFormat="1" ht="12">
      <c r="B177" s="161"/>
      <c r="D177" s="158" t="s">
        <v>147</v>
      </c>
      <c r="E177" s="162" t="s">
        <v>3</v>
      </c>
      <c r="F177" s="163" t="s">
        <v>703</v>
      </c>
      <c r="H177" s="164">
        <v>303.75</v>
      </c>
      <c r="I177" s="165"/>
      <c r="L177" s="161"/>
      <c r="M177" s="166"/>
      <c r="T177" s="167"/>
      <c r="AT177" s="162" t="s">
        <v>147</v>
      </c>
      <c r="AU177" s="162" t="s">
        <v>83</v>
      </c>
      <c r="AV177" s="12" t="s">
        <v>83</v>
      </c>
      <c r="AW177" s="12" t="s">
        <v>36</v>
      </c>
      <c r="AX177" s="12" t="s">
        <v>81</v>
      </c>
      <c r="AY177" s="162" t="s">
        <v>137</v>
      </c>
    </row>
    <row r="178" spans="2:65" s="1" customFormat="1" ht="16.5" customHeight="1">
      <c r="B178" s="144"/>
      <c r="C178" s="176">
        <v>24</v>
      </c>
      <c r="D178" s="176" t="s">
        <v>230</v>
      </c>
      <c r="E178" s="177" t="s">
        <v>248</v>
      </c>
      <c r="F178" s="178" t="s">
        <v>249</v>
      </c>
      <c r="G178" s="179" t="s">
        <v>250</v>
      </c>
      <c r="H178" s="180">
        <v>7.594</v>
      </c>
      <c r="I178" s="181"/>
      <c r="J178" s="182">
        <f>ROUND(I178*H178,2)</f>
        <v>0</v>
      </c>
      <c r="K178" s="178" t="s">
        <v>143</v>
      </c>
      <c r="L178" s="183"/>
      <c r="M178" s="184" t="s">
        <v>3</v>
      </c>
      <c r="N178" s="185" t="s">
        <v>45</v>
      </c>
      <c r="P178" s="154">
        <f>O178*H178</f>
        <v>0</v>
      </c>
      <c r="Q178" s="154">
        <v>0.001</v>
      </c>
      <c r="R178" s="154">
        <f>Q178*H178</f>
        <v>0.007594</v>
      </c>
      <c r="S178" s="154">
        <v>0</v>
      </c>
      <c r="T178" s="155">
        <f>S178*H178</f>
        <v>0</v>
      </c>
      <c r="AR178" s="156" t="s">
        <v>177</v>
      </c>
      <c r="AT178" s="156" t="s">
        <v>230</v>
      </c>
      <c r="AU178" s="156" t="s">
        <v>83</v>
      </c>
      <c r="AY178" s="16" t="s">
        <v>137</v>
      </c>
      <c r="BE178" s="157">
        <f>IF(N178="základní",J178,0)</f>
        <v>0</v>
      </c>
      <c r="BF178" s="157">
        <f>IF(N178="snížená",J178,0)</f>
        <v>0</v>
      </c>
      <c r="BG178" s="157">
        <f>IF(N178="zákl. přenesená",J178,0)</f>
        <v>0</v>
      </c>
      <c r="BH178" s="157">
        <f>IF(N178="sníž. přenesená",J178,0)</f>
        <v>0</v>
      </c>
      <c r="BI178" s="157">
        <f>IF(N178="nulová",J178,0)</f>
        <v>0</v>
      </c>
      <c r="BJ178" s="16" t="s">
        <v>81</v>
      </c>
      <c r="BK178" s="157">
        <f>ROUND(I178*H178,2)</f>
        <v>0</v>
      </c>
      <c r="BL178" s="16" t="s">
        <v>98</v>
      </c>
      <c r="BM178" s="156" t="s">
        <v>251</v>
      </c>
    </row>
    <row r="179" spans="2:51" s="12" customFormat="1" ht="12">
      <c r="B179" s="161"/>
      <c r="D179" s="158" t="s">
        <v>147</v>
      </c>
      <c r="F179" s="163" t="s">
        <v>704</v>
      </c>
      <c r="H179" s="164">
        <v>7.594</v>
      </c>
      <c r="I179" s="165"/>
      <c r="L179" s="161"/>
      <c r="M179" s="166"/>
      <c r="T179" s="167"/>
      <c r="AT179" s="162" t="s">
        <v>147</v>
      </c>
      <c r="AU179" s="162" t="s">
        <v>83</v>
      </c>
      <c r="AV179" s="12" t="s">
        <v>83</v>
      </c>
      <c r="AW179" s="12" t="s">
        <v>4</v>
      </c>
      <c r="AX179" s="12" t="s">
        <v>81</v>
      </c>
      <c r="AY179" s="162" t="s">
        <v>137</v>
      </c>
    </row>
    <row r="180" spans="2:63" s="11" customFormat="1" ht="22.9" customHeight="1">
      <c r="B180" s="132"/>
      <c r="D180" s="133" t="s">
        <v>73</v>
      </c>
      <c r="E180" s="142" t="s">
        <v>98</v>
      </c>
      <c r="F180" s="142" t="s">
        <v>253</v>
      </c>
      <c r="I180" s="135"/>
      <c r="J180" s="143">
        <f>BK180</f>
        <v>0</v>
      </c>
      <c r="L180" s="132"/>
      <c r="M180" s="137"/>
      <c r="P180" s="138">
        <f>SUM(P181:P183)</f>
        <v>0</v>
      </c>
      <c r="R180" s="138">
        <f>SUM(R181:R183)</f>
        <v>0</v>
      </c>
      <c r="T180" s="139">
        <f>SUM(T181:T183)</f>
        <v>0</v>
      </c>
      <c r="AR180" s="133" t="s">
        <v>81</v>
      </c>
      <c r="AT180" s="140" t="s">
        <v>73</v>
      </c>
      <c r="AU180" s="140" t="s">
        <v>81</v>
      </c>
      <c r="AY180" s="133" t="s">
        <v>137</v>
      </c>
      <c r="BK180" s="141">
        <f>SUM(BK181:BK183)</f>
        <v>0</v>
      </c>
    </row>
    <row r="181" spans="2:65" s="1" customFormat="1" ht="24" customHeight="1">
      <c r="B181" s="144"/>
      <c r="C181" s="145">
        <v>25</v>
      </c>
      <c r="D181" s="145" t="s">
        <v>139</v>
      </c>
      <c r="E181" s="146" t="s">
        <v>254</v>
      </c>
      <c r="F181" s="147" t="s">
        <v>255</v>
      </c>
      <c r="G181" s="148" t="s">
        <v>142</v>
      </c>
      <c r="H181" s="149">
        <v>21.6</v>
      </c>
      <c r="I181" s="150"/>
      <c r="J181" s="151">
        <f>ROUND(I181*H181,2)</f>
        <v>0</v>
      </c>
      <c r="K181" s="147" t="s">
        <v>143</v>
      </c>
      <c r="L181" s="31"/>
      <c r="M181" s="152" t="s">
        <v>3</v>
      </c>
      <c r="N181" s="153" t="s">
        <v>45</v>
      </c>
      <c r="P181" s="154">
        <f>O181*H181</f>
        <v>0</v>
      </c>
      <c r="Q181" s="154">
        <v>0</v>
      </c>
      <c r="R181" s="154">
        <f>Q181*H181</f>
        <v>0</v>
      </c>
      <c r="S181" s="154">
        <v>0</v>
      </c>
      <c r="T181" s="155">
        <f>S181*H181</f>
        <v>0</v>
      </c>
      <c r="AR181" s="156" t="s">
        <v>98</v>
      </c>
      <c r="AT181" s="156" t="s">
        <v>139</v>
      </c>
      <c r="AU181" s="156" t="s">
        <v>83</v>
      </c>
      <c r="AY181" s="16" t="s">
        <v>137</v>
      </c>
      <c r="BE181" s="157">
        <f>IF(N181="základní",J181,0)</f>
        <v>0</v>
      </c>
      <c r="BF181" s="157">
        <f>IF(N181="snížená",J181,0)</f>
        <v>0</v>
      </c>
      <c r="BG181" s="157">
        <f>IF(N181="zákl. přenesená",J181,0)</f>
        <v>0</v>
      </c>
      <c r="BH181" s="157">
        <f>IF(N181="sníž. přenesená",J181,0)</f>
        <v>0</v>
      </c>
      <c r="BI181" s="157">
        <f>IF(N181="nulová",J181,0)</f>
        <v>0</v>
      </c>
      <c r="BJ181" s="16" t="s">
        <v>81</v>
      </c>
      <c r="BK181" s="157">
        <f>ROUND(I181*H181,2)</f>
        <v>0</v>
      </c>
      <c r="BL181" s="16" t="s">
        <v>98</v>
      </c>
      <c r="BM181" s="156" t="s">
        <v>256</v>
      </c>
    </row>
    <row r="182" spans="2:47" s="1" customFormat="1" ht="58.5">
      <c r="B182" s="31"/>
      <c r="D182" s="158" t="s">
        <v>145</v>
      </c>
      <c r="F182" s="159" t="s">
        <v>257</v>
      </c>
      <c r="I182" s="92"/>
      <c r="L182" s="31"/>
      <c r="M182" s="160"/>
      <c r="T182" s="52"/>
      <c r="AT182" s="16" t="s">
        <v>145</v>
      </c>
      <c r="AU182" s="16" t="s">
        <v>83</v>
      </c>
    </row>
    <row r="183" spans="2:51" s="12" customFormat="1" ht="12">
      <c r="B183" s="161"/>
      <c r="D183" s="158" t="s">
        <v>147</v>
      </c>
      <c r="E183" s="162" t="s">
        <v>3</v>
      </c>
      <c r="F183" s="163" t="s">
        <v>705</v>
      </c>
      <c r="H183" s="164">
        <v>21.6</v>
      </c>
      <c r="I183" s="165"/>
      <c r="L183" s="161"/>
      <c r="M183" s="166"/>
      <c r="T183" s="167"/>
      <c r="AT183" s="162" t="s">
        <v>147</v>
      </c>
      <c r="AU183" s="162" t="s">
        <v>83</v>
      </c>
      <c r="AV183" s="12" t="s">
        <v>83</v>
      </c>
      <c r="AW183" s="12" t="s">
        <v>36</v>
      </c>
      <c r="AX183" s="12" t="s">
        <v>81</v>
      </c>
      <c r="AY183" s="162" t="s">
        <v>137</v>
      </c>
    </row>
    <row r="184" spans="2:63" s="11" customFormat="1" ht="22.9" customHeight="1">
      <c r="B184" s="132"/>
      <c r="D184" s="133" t="s">
        <v>73</v>
      </c>
      <c r="E184" s="142" t="s">
        <v>100</v>
      </c>
      <c r="F184" s="142" t="s">
        <v>472</v>
      </c>
      <c r="I184" s="135"/>
      <c r="J184" s="143">
        <f>BK184</f>
        <v>0</v>
      </c>
      <c r="L184" s="132"/>
      <c r="M184" s="137"/>
      <c r="P184" s="138">
        <f>SUM(P185:P210)</f>
        <v>0</v>
      </c>
      <c r="R184" s="138">
        <f>SUM(R185:R210)</f>
        <v>358.12602000000004</v>
      </c>
      <c r="T184" s="139">
        <f>SUM(T185:T210)</f>
        <v>0</v>
      </c>
      <c r="AR184" s="133" t="s">
        <v>81</v>
      </c>
      <c r="AT184" s="140" t="s">
        <v>73</v>
      </c>
      <c r="AU184" s="140" t="s">
        <v>81</v>
      </c>
      <c r="AY184" s="133" t="s">
        <v>137</v>
      </c>
      <c r="BK184" s="141">
        <f>SUM(BK185:BK210)</f>
        <v>0</v>
      </c>
    </row>
    <row r="185" spans="2:65" s="1" customFormat="1" ht="36" customHeight="1">
      <c r="B185" s="144"/>
      <c r="C185" s="145">
        <v>26</v>
      </c>
      <c r="D185" s="145" t="s">
        <v>139</v>
      </c>
      <c r="E185" s="146" t="s">
        <v>545</v>
      </c>
      <c r="F185" s="147" t="s">
        <v>546</v>
      </c>
      <c r="G185" s="148" t="s">
        <v>180</v>
      </c>
      <c r="H185" s="149">
        <v>416</v>
      </c>
      <c r="I185" s="150"/>
      <c r="J185" s="151">
        <f>ROUND(I185*H185,2)</f>
        <v>0</v>
      </c>
      <c r="K185" s="147" t="s">
        <v>143</v>
      </c>
      <c r="L185" s="31"/>
      <c r="M185" s="152" t="s">
        <v>3</v>
      </c>
      <c r="N185" s="153" t="s">
        <v>45</v>
      </c>
      <c r="P185" s="154">
        <f>O185*H185</f>
        <v>0</v>
      </c>
      <c r="Q185" s="154">
        <v>0.3708</v>
      </c>
      <c r="R185" s="154">
        <f>Q185*H185</f>
        <v>154.2528</v>
      </c>
      <c r="S185" s="154">
        <v>0</v>
      </c>
      <c r="T185" s="155">
        <f>S185*H185</f>
        <v>0</v>
      </c>
      <c r="AR185" s="156" t="s">
        <v>98</v>
      </c>
      <c r="AT185" s="156" t="s">
        <v>139</v>
      </c>
      <c r="AU185" s="156" t="s">
        <v>83</v>
      </c>
      <c r="AY185" s="16" t="s">
        <v>137</v>
      </c>
      <c r="BE185" s="157">
        <f>IF(N185="základní",J185,0)</f>
        <v>0</v>
      </c>
      <c r="BF185" s="157">
        <f>IF(N185="snížená",J185,0)</f>
        <v>0</v>
      </c>
      <c r="BG185" s="157">
        <f>IF(N185="zákl. přenesená",J185,0)</f>
        <v>0</v>
      </c>
      <c r="BH185" s="157">
        <f>IF(N185="sníž. přenesená",J185,0)</f>
        <v>0</v>
      </c>
      <c r="BI185" s="157">
        <f>IF(N185="nulová",J185,0)</f>
        <v>0</v>
      </c>
      <c r="BJ185" s="16" t="s">
        <v>81</v>
      </c>
      <c r="BK185" s="157">
        <f>ROUND(I185*H185,2)</f>
        <v>0</v>
      </c>
      <c r="BL185" s="16" t="s">
        <v>98</v>
      </c>
      <c r="BM185" s="156" t="s">
        <v>547</v>
      </c>
    </row>
    <row r="186" spans="2:47" s="1" customFormat="1" ht="97.5">
      <c r="B186" s="31"/>
      <c r="D186" s="158" t="s">
        <v>145</v>
      </c>
      <c r="F186" s="159" t="s">
        <v>548</v>
      </c>
      <c r="I186" s="92"/>
      <c r="L186" s="31"/>
      <c r="M186" s="160"/>
      <c r="T186" s="52"/>
      <c r="AT186" s="16" t="s">
        <v>145</v>
      </c>
      <c r="AU186" s="16" t="s">
        <v>83</v>
      </c>
    </row>
    <row r="187" spans="2:51" s="12" customFormat="1" ht="12">
      <c r="B187" s="161"/>
      <c r="D187" s="158" t="s">
        <v>147</v>
      </c>
      <c r="E187" s="162" t="s">
        <v>3</v>
      </c>
      <c r="F187" s="163" t="s">
        <v>681</v>
      </c>
      <c r="H187" s="164">
        <v>208</v>
      </c>
      <c r="I187" s="165"/>
      <c r="L187" s="161"/>
      <c r="M187" s="166"/>
      <c r="T187" s="167"/>
      <c r="AT187" s="162" t="s">
        <v>147</v>
      </c>
      <c r="AU187" s="162" t="s">
        <v>83</v>
      </c>
      <c r="AV187" s="12" t="s">
        <v>83</v>
      </c>
      <c r="AW187" s="12" t="s">
        <v>36</v>
      </c>
      <c r="AX187" s="12" t="s">
        <v>74</v>
      </c>
      <c r="AY187" s="162" t="s">
        <v>137</v>
      </c>
    </row>
    <row r="188" spans="2:51" s="12" customFormat="1" ht="12">
      <c r="B188" s="161"/>
      <c r="D188" s="158" t="s">
        <v>147</v>
      </c>
      <c r="E188" s="162" t="s">
        <v>3</v>
      </c>
      <c r="F188" s="163" t="s">
        <v>681</v>
      </c>
      <c r="H188" s="164">
        <v>208</v>
      </c>
      <c r="I188" s="165"/>
      <c r="L188" s="161"/>
      <c r="M188" s="166"/>
      <c r="T188" s="167"/>
      <c r="AT188" s="162" t="s">
        <v>147</v>
      </c>
      <c r="AU188" s="162" t="s">
        <v>83</v>
      </c>
      <c r="AV188" s="12" t="s">
        <v>83</v>
      </c>
      <c r="AW188" s="12" t="s">
        <v>36</v>
      </c>
      <c r="AX188" s="12" t="s">
        <v>74</v>
      </c>
      <c r="AY188" s="162" t="s">
        <v>137</v>
      </c>
    </row>
    <row r="189" spans="2:51" s="13" customFormat="1" ht="12">
      <c r="B189" s="168"/>
      <c r="D189" s="158" t="s">
        <v>147</v>
      </c>
      <c r="E189" s="169" t="s">
        <v>3</v>
      </c>
      <c r="F189" s="170" t="s">
        <v>205</v>
      </c>
      <c r="H189" s="171">
        <v>416</v>
      </c>
      <c r="I189" s="172"/>
      <c r="L189" s="168"/>
      <c r="M189" s="173"/>
      <c r="T189" s="174"/>
      <c r="AT189" s="169" t="s">
        <v>147</v>
      </c>
      <c r="AU189" s="169" t="s">
        <v>83</v>
      </c>
      <c r="AV189" s="13" t="s">
        <v>98</v>
      </c>
      <c r="AW189" s="13" t="s">
        <v>36</v>
      </c>
      <c r="AX189" s="13" t="s">
        <v>81</v>
      </c>
      <c r="AY189" s="169" t="s">
        <v>137</v>
      </c>
    </row>
    <row r="190" spans="2:65" s="1" customFormat="1" ht="36" customHeight="1">
      <c r="B190" s="144"/>
      <c r="C190" s="145">
        <v>27</v>
      </c>
      <c r="D190" s="145" t="s">
        <v>139</v>
      </c>
      <c r="E190" s="146" t="s">
        <v>549</v>
      </c>
      <c r="F190" s="147" t="s">
        <v>550</v>
      </c>
      <c r="G190" s="148" t="s">
        <v>180</v>
      </c>
      <c r="H190" s="149">
        <v>208</v>
      </c>
      <c r="I190" s="150"/>
      <c r="J190" s="151">
        <f>ROUND(I190*H190,2)</f>
        <v>0</v>
      </c>
      <c r="K190" s="147" t="s">
        <v>143</v>
      </c>
      <c r="L190" s="31"/>
      <c r="M190" s="152" t="s">
        <v>3</v>
      </c>
      <c r="N190" s="153" t="s">
        <v>45</v>
      </c>
      <c r="P190" s="154">
        <f>O190*H190</f>
        <v>0</v>
      </c>
      <c r="Q190" s="154">
        <v>0.26376</v>
      </c>
      <c r="R190" s="154">
        <f>Q190*H190</f>
        <v>54.86208</v>
      </c>
      <c r="S190" s="154">
        <v>0</v>
      </c>
      <c r="T190" s="155">
        <f>S190*H190</f>
        <v>0</v>
      </c>
      <c r="AR190" s="156" t="s">
        <v>98</v>
      </c>
      <c r="AT190" s="156" t="s">
        <v>139</v>
      </c>
      <c r="AU190" s="156" t="s">
        <v>83</v>
      </c>
      <c r="AY190" s="16" t="s">
        <v>137</v>
      </c>
      <c r="BE190" s="157">
        <f>IF(N190="základní",J190,0)</f>
        <v>0</v>
      </c>
      <c r="BF190" s="157">
        <f>IF(N190="snížená",J190,0)</f>
        <v>0</v>
      </c>
      <c r="BG190" s="157">
        <f>IF(N190="zákl. přenesená",J190,0)</f>
        <v>0</v>
      </c>
      <c r="BH190" s="157">
        <f>IF(N190="sníž. přenesená",J190,0)</f>
        <v>0</v>
      </c>
      <c r="BI190" s="157">
        <f>IF(N190="nulová",J190,0)</f>
        <v>0</v>
      </c>
      <c r="BJ190" s="16" t="s">
        <v>81</v>
      </c>
      <c r="BK190" s="157">
        <f>ROUND(I190*H190,2)</f>
        <v>0</v>
      </c>
      <c r="BL190" s="16" t="s">
        <v>98</v>
      </c>
      <c r="BM190" s="156" t="s">
        <v>551</v>
      </c>
    </row>
    <row r="191" spans="2:47" s="1" customFormat="1" ht="97.5">
      <c r="B191" s="31"/>
      <c r="D191" s="158" t="s">
        <v>145</v>
      </c>
      <c r="F191" s="159" t="s">
        <v>548</v>
      </c>
      <c r="I191" s="92"/>
      <c r="L191" s="31"/>
      <c r="M191" s="160"/>
      <c r="T191" s="52"/>
      <c r="AT191" s="16" t="s">
        <v>145</v>
      </c>
      <c r="AU191" s="16" t="s">
        <v>83</v>
      </c>
    </row>
    <row r="192" spans="2:51" s="12" customFormat="1" ht="12">
      <c r="B192" s="161"/>
      <c r="D192" s="158" t="s">
        <v>147</v>
      </c>
      <c r="E192" s="162" t="s">
        <v>3</v>
      </c>
      <c r="F192" s="163" t="s">
        <v>681</v>
      </c>
      <c r="H192" s="164">
        <v>208</v>
      </c>
      <c r="I192" s="165"/>
      <c r="L192" s="161"/>
      <c r="M192" s="166"/>
      <c r="T192" s="167"/>
      <c r="AT192" s="162" t="s">
        <v>147</v>
      </c>
      <c r="AU192" s="162" t="s">
        <v>83</v>
      </c>
      <c r="AV192" s="12" t="s">
        <v>83</v>
      </c>
      <c r="AW192" s="12" t="s">
        <v>36</v>
      </c>
      <c r="AX192" s="12" t="s">
        <v>74</v>
      </c>
      <c r="AY192" s="162" t="s">
        <v>137</v>
      </c>
    </row>
    <row r="193" spans="2:51" s="13" customFormat="1" ht="12">
      <c r="B193" s="168"/>
      <c r="D193" s="158" t="s">
        <v>147</v>
      </c>
      <c r="E193" s="169" t="s">
        <v>3</v>
      </c>
      <c r="F193" s="170" t="s">
        <v>205</v>
      </c>
      <c r="H193" s="171">
        <v>208</v>
      </c>
      <c r="I193" s="172"/>
      <c r="L193" s="168"/>
      <c r="M193" s="173"/>
      <c r="T193" s="174"/>
      <c r="AT193" s="169" t="s">
        <v>147</v>
      </c>
      <c r="AU193" s="169" t="s">
        <v>83</v>
      </c>
      <c r="AV193" s="13" t="s">
        <v>98</v>
      </c>
      <c r="AW193" s="13" t="s">
        <v>36</v>
      </c>
      <c r="AX193" s="13" t="s">
        <v>81</v>
      </c>
      <c r="AY193" s="169" t="s">
        <v>137</v>
      </c>
    </row>
    <row r="194" spans="2:65" s="1" customFormat="1" ht="36" customHeight="1">
      <c r="B194" s="144"/>
      <c r="C194" s="145">
        <v>28</v>
      </c>
      <c r="D194" s="145" t="s">
        <v>139</v>
      </c>
      <c r="E194" s="146" t="s">
        <v>706</v>
      </c>
      <c r="F194" s="147" t="s">
        <v>707</v>
      </c>
      <c r="G194" s="148" t="s">
        <v>180</v>
      </c>
      <c r="H194" s="149">
        <v>342</v>
      </c>
      <c r="I194" s="150"/>
      <c r="J194" s="151">
        <f>ROUND(I194*H194,2)</f>
        <v>0</v>
      </c>
      <c r="K194" s="147" t="s">
        <v>143</v>
      </c>
      <c r="L194" s="31"/>
      <c r="M194" s="152" t="s">
        <v>3</v>
      </c>
      <c r="N194" s="153" t="s">
        <v>45</v>
      </c>
      <c r="P194" s="154">
        <f>O194*H194</f>
        <v>0</v>
      </c>
      <c r="Q194" s="154">
        <v>0.27799</v>
      </c>
      <c r="R194" s="154">
        <f>Q194*H194</f>
        <v>95.07258</v>
      </c>
      <c r="S194" s="154">
        <v>0</v>
      </c>
      <c r="T194" s="155">
        <f>S194*H194</f>
        <v>0</v>
      </c>
      <c r="AR194" s="156" t="s">
        <v>98</v>
      </c>
      <c r="AT194" s="156" t="s">
        <v>139</v>
      </c>
      <c r="AU194" s="156" t="s">
        <v>83</v>
      </c>
      <c r="AY194" s="16" t="s">
        <v>137</v>
      </c>
      <c r="BE194" s="157">
        <f>IF(N194="základní",J194,0)</f>
        <v>0</v>
      </c>
      <c r="BF194" s="157">
        <f>IF(N194="snížená",J194,0)</f>
        <v>0</v>
      </c>
      <c r="BG194" s="157">
        <f>IF(N194="zákl. přenesená",J194,0)</f>
        <v>0</v>
      </c>
      <c r="BH194" s="157">
        <f>IF(N194="sníž. přenesená",J194,0)</f>
        <v>0</v>
      </c>
      <c r="BI194" s="157">
        <f>IF(N194="nulová",J194,0)</f>
        <v>0</v>
      </c>
      <c r="BJ194" s="16" t="s">
        <v>81</v>
      </c>
      <c r="BK194" s="157">
        <f>ROUND(I194*H194,2)</f>
        <v>0</v>
      </c>
      <c r="BL194" s="16" t="s">
        <v>98</v>
      </c>
      <c r="BM194" s="156" t="s">
        <v>708</v>
      </c>
    </row>
    <row r="195" spans="2:47" s="1" customFormat="1" ht="97.5">
      <c r="B195" s="31"/>
      <c r="D195" s="158" t="s">
        <v>145</v>
      </c>
      <c r="F195" s="159" t="s">
        <v>709</v>
      </c>
      <c r="I195" s="92"/>
      <c r="L195" s="31"/>
      <c r="M195" s="160"/>
      <c r="T195" s="52"/>
      <c r="AT195" s="16" t="s">
        <v>145</v>
      </c>
      <c r="AU195" s="16" t="s">
        <v>83</v>
      </c>
    </row>
    <row r="196" spans="2:51" s="12" customFormat="1" ht="12">
      <c r="B196" s="161"/>
      <c r="D196" s="158" t="s">
        <v>147</v>
      </c>
      <c r="E196" s="162" t="s">
        <v>3</v>
      </c>
      <c r="F196" s="163" t="s">
        <v>710</v>
      </c>
      <c r="H196" s="164">
        <v>342</v>
      </c>
      <c r="I196" s="165"/>
      <c r="L196" s="161"/>
      <c r="M196" s="166"/>
      <c r="T196" s="167"/>
      <c r="AT196" s="162" t="s">
        <v>147</v>
      </c>
      <c r="AU196" s="162" t="s">
        <v>83</v>
      </c>
      <c r="AV196" s="12" t="s">
        <v>83</v>
      </c>
      <c r="AW196" s="12" t="s">
        <v>36</v>
      </c>
      <c r="AX196" s="12" t="s">
        <v>81</v>
      </c>
      <c r="AY196" s="162" t="s">
        <v>137</v>
      </c>
    </row>
    <row r="197" spans="2:65" s="1" customFormat="1" ht="36" customHeight="1">
      <c r="B197" s="144"/>
      <c r="C197" s="145">
        <v>29</v>
      </c>
      <c r="D197" s="145" t="s">
        <v>139</v>
      </c>
      <c r="E197" s="146" t="s">
        <v>552</v>
      </c>
      <c r="F197" s="147" t="s">
        <v>553</v>
      </c>
      <c r="G197" s="148" t="s">
        <v>180</v>
      </c>
      <c r="H197" s="149">
        <v>208</v>
      </c>
      <c r="I197" s="150"/>
      <c r="J197" s="151">
        <f>ROUND(I197*H197,2)</f>
        <v>0</v>
      </c>
      <c r="K197" s="147" t="s">
        <v>3</v>
      </c>
      <c r="L197" s="31"/>
      <c r="M197" s="152" t="s">
        <v>3</v>
      </c>
      <c r="N197" s="153" t="s">
        <v>45</v>
      </c>
      <c r="P197" s="154">
        <f>O197*H197</f>
        <v>0</v>
      </c>
      <c r="Q197" s="154">
        <v>0.12966</v>
      </c>
      <c r="R197" s="154">
        <f>Q197*H197</f>
        <v>26.969279999999998</v>
      </c>
      <c r="S197" s="154">
        <v>0</v>
      </c>
      <c r="T197" s="155">
        <f>S197*H197</f>
        <v>0</v>
      </c>
      <c r="AR197" s="156" t="s">
        <v>98</v>
      </c>
      <c r="AT197" s="156" t="s">
        <v>139</v>
      </c>
      <c r="AU197" s="156" t="s">
        <v>83</v>
      </c>
      <c r="AY197" s="16" t="s">
        <v>137</v>
      </c>
      <c r="BE197" s="157">
        <f>IF(N197="základní",J197,0)</f>
        <v>0</v>
      </c>
      <c r="BF197" s="157">
        <f>IF(N197="snížená",J197,0)</f>
        <v>0</v>
      </c>
      <c r="BG197" s="157">
        <f>IF(N197="zákl. přenesená",J197,0)</f>
        <v>0</v>
      </c>
      <c r="BH197" s="157">
        <f>IF(N197="sníž. přenesená",J197,0)</f>
        <v>0</v>
      </c>
      <c r="BI197" s="157">
        <f>IF(N197="nulová",J197,0)</f>
        <v>0</v>
      </c>
      <c r="BJ197" s="16" t="s">
        <v>81</v>
      </c>
      <c r="BK197" s="157">
        <f>ROUND(I197*H197,2)</f>
        <v>0</v>
      </c>
      <c r="BL197" s="16" t="s">
        <v>98</v>
      </c>
      <c r="BM197" s="156" t="s">
        <v>554</v>
      </c>
    </row>
    <row r="198" spans="2:47" s="1" customFormat="1" ht="136.5">
      <c r="B198" s="31"/>
      <c r="D198" s="158" t="s">
        <v>145</v>
      </c>
      <c r="F198" s="159" t="s">
        <v>555</v>
      </c>
      <c r="I198" s="92"/>
      <c r="L198" s="31"/>
      <c r="M198" s="160"/>
      <c r="T198" s="52"/>
      <c r="AT198" s="16" t="s">
        <v>145</v>
      </c>
      <c r="AU198" s="16" t="s">
        <v>83</v>
      </c>
    </row>
    <row r="199" spans="2:51" s="12" customFormat="1" ht="12">
      <c r="B199" s="161"/>
      <c r="D199" s="158" t="s">
        <v>147</v>
      </c>
      <c r="E199" s="162" t="s">
        <v>3</v>
      </c>
      <c r="F199" s="163" t="s">
        <v>681</v>
      </c>
      <c r="H199" s="164">
        <v>208</v>
      </c>
      <c r="I199" s="165"/>
      <c r="L199" s="161"/>
      <c r="M199" s="166"/>
      <c r="T199" s="167"/>
      <c r="AT199" s="162" t="s">
        <v>147</v>
      </c>
      <c r="AU199" s="162" t="s">
        <v>83</v>
      </c>
      <c r="AV199" s="12" t="s">
        <v>83</v>
      </c>
      <c r="AW199" s="12" t="s">
        <v>36</v>
      </c>
      <c r="AX199" s="12" t="s">
        <v>81</v>
      </c>
      <c r="AY199" s="162" t="s">
        <v>137</v>
      </c>
    </row>
    <row r="200" spans="2:65" s="1" customFormat="1" ht="36" customHeight="1">
      <c r="B200" s="144"/>
      <c r="C200" s="145">
        <v>30</v>
      </c>
      <c r="D200" s="145" t="s">
        <v>139</v>
      </c>
      <c r="E200" s="146" t="s">
        <v>556</v>
      </c>
      <c r="F200" s="147" t="s">
        <v>557</v>
      </c>
      <c r="G200" s="148" t="s">
        <v>180</v>
      </c>
      <c r="H200" s="149">
        <v>208</v>
      </c>
      <c r="I200" s="150"/>
      <c r="J200" s="151">
        <f>ROUND(I200*H200,2)</f>
        <v>0</v>
      </c>
      <c r="K200" s="147" t="s">
        <v>143</v>
      </c>
      <c r="L200" s="31"/>
      <c r="M200" s="152" t="s">
        <v>3</v>
      </c>
      <c r="N200" s="153" t="s">
        <v>45</v>
      </c>
      <c r="P200" s="154">
        <f>O200*H200</f>
        <v>0</v>
      </c>
      <c r="Q200" s="154">
        <v>0.12966</v>
      </c>
      <c r="R200" s="154">
        <f>Q200*H200</f>
        <v>26.969279999999998</v>
      </c>
      <c r="S200" s="154">
        <v>0</v>
      </c>
      <c r="T200" s="155">
        <f>S200*H200</f>
        <v>0</v>
      </c>
      <c r="AR200" s="156" t="s">
        <v>98</v>
      </c>
      <c r="AT200" s="156" t="s">
        <v>139</v>
      </c>
      <c r="AU200" s="156" t="s">
        <v>83</v>
      </c>
      <c r="AY200" s="16" t="s">
        <v>137</v>
      </c>
      <c r="BE200" s="157">
        <f>IF(N200="základní",J200,0)</f>
        <v>0</v>
      </c>
      <c r="BF200" s="157">
        <f>IF(N200="snížená",J200,0)</f>
        <v>0</v>
      </c>
      <c r="BG200" s="157">
        <f>IF(N200="zákl. přenesená",J200,0)</f>
        <v>0</v>
      </c>
      <c r="BH200" s="157">
        <f>IF(N200="sníž. přenesená",J200,0)</f>
        <v>0</v>
      </c>
      <c r="BI200" s="157">
        <f>IF(N200="nulová",J200,0)</f>
        <v>0</v>
      </c>
      <c r="BJ200" s="16" t="s">
        <v>81</v>
      </c>
      <c r="BK200" s="157">
        <f>ROUND(I200*H200,2)</f>
        <v>0</v>
      </c>
      <c r="BL200" s="16" t="s">
        <v>98</v>
      </c>
      <c r="BM200" s="156" t="s">
        <v>558</v>
      </c>
    </row>
    <row r="201" spans="2:47" s="1" customFormat="1" ht="136.5">
      <c r="B201" s="31"/>
      <c r="D201" s="158" t="s">
        <v>145</v>
      </c>
      <c r="F201" s="159" t="s">
        <v>555</v>
      </c>
      <c r="I201" s="92"/>
      <c r="L201" s="31"/>
      <c r="M201" s="160"/>
      <c r="T201" s="52"/>
      <c r="AT201" s="16" t="s">
        <v>145</v>
      </c>
      <c r="AU201" s="16" t="s">
        <v>83</v>
      </c>
    </row>
    <row r="202" spans="2:51" s="12" customFormat="1" ht="12">
      <c r="B202" s="161"/>
      <c r="D202" s="158" t="s">
        <v>147</v>
      </c>
      <c r="E202" s="162" t="s">
        <v>3</v>
      </c>
      <c r="F202" s="163" t="s">
        <v>681</v>
      </c>
      <c r="H202" s="164">
        <v>208</v>
      </c>
      <c r="I202" s="165"/>
      <c r="L202" s="161"/>
      <c r="M202" s="166"/>
      <c r="T202" s="167"/>
      <c r="AT202" s="162" t="s">
        <v>147</v>
      </c>
      <c r="AU202" s="162" t="s">
        <v>83</v>
      </c>
      <c r="AV202" s="12" t="s">
        <v>83</v>
      </c>
      <c r="AW202" s="12" t="s">
        <v>36</v>
      </c>
      <c r="AX202" s="12" t="s">
        <v>81</v>
      </c>
      <c r="AY202" s="162" t="s">
        <v>137</v>
      </c>
    </row>
    <row r="203" spans="2:65" s="1" customFormat="1" ht="24" customHeight="1">
      <c r="B203" s="144"/>
      <c r="C203" s="145">
        <v>31</v>
      </c>
      <c r="D203" s="145" t="s">
        <v>139</v>
      </c>
      <c r="E203" s="146" t="s">
        <v>559</v>
      </c>
      <c r="F203" s="147" t="s">
        <v>560</v>
      </c>
      <c r="G203" s="148" t="s">
        <v>180</v>
      </c>
      <c r="H203" s="149">
        <v>1871</v>
      </c>
      <c r="I203" s="150"/>
      <c r="J203" s="151">
        <f>ROUND(I203*H203,2)</f>
        <v>0</v>
      </c>
      <c r="K203" s="147" t="s">
        <v>143</v>
      </c>
      <c r="L203" s="31"/>
      <c r="M203" s="152" t="s">
        <v>3</v>
      </c>
      <c r="N203" s="153" t="s">
        <v>45</v>
      </c>
      <c r="P203" s="154">
        <f>O203*H203</f>
        <v>0</v>
      </c>
      <c r="Q203" s="154">
        <v>0</v>
      </c>
      <c r="R203" s="154">
        <f>Q203*H203</f>
        <v>0</v>
      </c>
      <c r="S203" s="154">
        <v>0</v>
      </c>
      <c r="T203" s="155">
        <f>S203*H203</f>
        <v>0</v>
      </c>
      <c r="AR203" s="156" t="s">
        <v>98</v>
      </c>
      <c r="AT203" s="156" t="s">
        <v>139</v>
      </c>
      <c r="AU203" s="156" t="s">
        <v>83</v>
      </c>
      <c r="AY203" s="16" t="s">
        <v>137</v>
      </c>
      <c r="BE203" s="157">
        <f>IF(N203="základní",J203,0)</f>
        <v>0</v>
      </c>
      <c r="BF203" s="157">
        <f>IF(N203="snížená",J203,0)</f>
        <v>0</v>
      </c>
      <c r="BG203" s="157">
        <f>IF(N203="zákl. přenesená",J203,0)</f>
        <v>0</v>
      </c>
      <c r="BH203" s="157">
        <f>IF(N203="sníž. přenesená",J203,0)</f>
        <v>0</v>
      </c>
      <c r="BI203" s="157">
        <f>IF(N203="nulová",J203,0)</f>
        <v>0</v>
      </c>
      <c r="BJ203" s="16" t="s">
        <v>81</v>
      </c>
      <c r="BK203" s="157">
        <f>ROUND(I203*H203,2)</f>
        <v>0</v>
      </c>
      <c r="BL203" s="16" t="s">
        <v>98</v>
      </c>
      <c r="BM203" s="156" t="s">
        <v>561</v>
      </c>
    </row>
    <row r="204" spans="2:51" s="12" customFormat="1" ht="12">
      <c r="B204" s="161"/>
      <c r="D204" s="158" t="s">
        <v>147</v>
      </c>
      <c r="E204" s="162" t="s">
        <v>3</v>
      </c>
      <c r="F204" s="163" t="s">
        <v>681</v>
      </c>
      <c r="H204" s="164">
        <v>208</v>
      </c>
      <c r="I204" s="165"/>
      <c r="L204" s="161"/>
      <c r="M204" s="166"/>
      <c r="T204" s="167"/>
      <c r="AT204" s="162" t="s">
        <v>147</v>
      </c>
      <c r="AU204" s="162" t="s">
        <v>83</v>
      </c>
      <c r="AV204" s="12" t="s">
        <v>83</v>
      </c>
      <c r="AW204" s="12" t="s">
        <v>36</v>
      </c>
      <c r="AX204" s="12" t="s">
        <v>74</v>
      </c>
      <c r="AY204" s="162" t="s">
        <v>137</v>
      </c>
    </row>
    <row r="205" spans="2:51" s="12" customFormat="1" ht="12">
      <c r="B205" s="161"/>
      <c r="D205" s="158" t="s">
        <v>147</v>
      </c>
      <c r="E205" s="162" t="s">
        <v>3</v>
      </c>
      <c r="F205" s="163" t="s">
        <v>681</v>
      </c>
      <c r="H205" s="164">
        <v>208</v>
      </c>
      <c r="I205" s="165"/>
      <c r="L205" s="161"/>
      <c r="M205" s="166"/>
      <c r="T205" s="167"/>
      <c r="AT205" s="162" t="s">
        <v>147</v>
      </c>
      <c r="AU205" s="162" t="s">
        <v>83</v>
      </c>
      <c r="AV205" s="12" t="s">
        <v>83</v>
      </c>
      <c r="AW205" s="12" t="s">
        <v>36</v>
      </c>
      <c r="AX205" s="12" t="s">
        <v>74</v>
      </c>
      <c r="AY205" s="162" t="s">
        <v>137</v>
      </c>
    </row>
    <row r="206" spans="2:51" s="12" customFormat="1" ht="12">
      <c r="B206" s="161"/>
      <c r="D206" s="158" t="s">
        <v>147</v>
      </c>
      <c r="E206" s="162" t="s">
        <v>3</v>
      </c>
      <c r="F206" s="163" t="s">
        <v>686</v>
      </c>
      <c r="H206" s="164">
        <v>1455</v>
      </c>
      <c r="I206" s="165"/>
      <c r="L206" s="161"/>
      <c r="M206" s="166"/>
      <c r="T206" s="167"/>
      <c r="AT206" s="162" t="s">
        <v>147</v>
      </c>
      <c r="AU206" s="162" t="s">
        <v>83</v>
      </c>
      <c r="AV206" s="12" t="s">
        <v>83</v>
      </c>
      <c r="AW206" s="12" t="s">
        <v>36</v>
      </c>
      <c r="AX206" s="12" t="s">
        <v>74</v>
      </c>
      <c r="AY206" s="162" t="s">
        <v>137</v>
      </c>
    </row>
    <row r="207" spans="2:51" s="13" customFormat="1" ht="12">
      <c r="B207" s="168"/>
      <c r="D207" s="158" t="s">
        <v>147</v>
      </c>
      <c r="E207" s="169" t="s">
        <v>3</v>
      </c>
      <c r="F207" s="170" t="s">
        <v>205</v>
      </c>
      <c r="H207" s="171">
        <v>1871</v>
      </c>
      <c r="I207" s="172"/>
      <c r="L207" s="168"/>
      <c r="M207" s="173"/>
      <c r="T207" s="174"/>
      <c r="AT207" s="169" t="s">
        <v>147</v>
      </c>
      <c r="AU207" s="169" t="s">
        <v>83</v>
      </c>
      <c r="AV207" s="13" t="s">
        <v>98</v>
      </c>
      <c r="AW207" s="13" t="s">
        <v>36</v>
      </c>
      <c r="AX207" s="13" t="s">
        <v>81</v>
      </c>
      <c r="AY207" s="169" t="s">
        <v>137</v>
      </c>
    </row>
    <row r="208" spans="2:65" s="1" customFormat="1" ht="48" customHeight="1">
      <c r="B208" s="144"/>
      <c r="C208" s="145">
        <v>32</v>
      </c>
      <c r="D208" s="145" t="s">
        <v>139</v>
      </c>
      <c r="E208" s="146" t="s">
        <v>711</v>
      </c>
      <c r="F208" s="147" t="s">
        <v>712</v>
      </c>
      <c r="G208" s="148" t="s">
        <v>180</v>
      </c>
      <c r="H208" s="149">
        <v>1455</v>
      </c>
      <c r="I208" s="150"/>
      <c r="J208" s="151">
        <f>ROUND(I208*H208,2)</f>
        <v>0</v>
      </c>
      <c r="K208" s="147" t="s">
        <v>143</v>
      </c>
      <c r="L208" s="31"/>
      <c r="M208" s="152" t="s">
        <v>3</v>
      </c>
      <c r="N208" s="153" t="s">
        <v>45</v>
      </c>
      <c r="P208" s="154">
        <f>O208*H208</f>
        <v>0</v>
      </c>
      <c r="Q208" s="154">
        <v>0</v>
      </c>
      <c r="R208" s="154">
        <f>Q208*H208</f>
        <v>0</v>
      </c>
      <c r="S208" s="154">
        <v>0</v>
      </c>
      <c r="T208" s="155">
        <f>S208*H208</f>
        <v>0</v>
      </c>
      <c r="AR208" s="156" t="s">
        <v>98</v>
      </c>
      <c r="AT208" s="156" t="s">
        <v>139</v>
      </c>
      <c r="AU208" s="156" t="s">
        <v>83</v>
      </c>
      <c r="AY208" s="16" t="s">
        <v>137</v>
      </c>
      <c r="BE208" s="157">
        <f>IF(N208="základní",J208,0)</f>
        <v>0</v>
      </c>
      <c r="BF208" s="157">
        <f>IF(N208="snížená",J208,0)</f>
        <v>0</v>
      </c>
      <c r="BG208" s="157">
        <f>IF(N208="zákl. přenesená",J208,0)</f>
        <v>0</v>
      </c>
      <c r="BH208" s="157">
        <f>IF(N208="sníž. přenesená",J208,0)</f>
        <v>0</v>
      </c>
      <c r="BI208" s="157">
        <f>IF(N208="nulová",J208,0)</f>
        <v>0</v>
      </c>
      <c r="BJ208" s="16" t="s">
        <v>81</v>
      </c>
      <c r="BK208" s="157">
        <f>ROUND(I208*H208,2)</f>
        <v>0</v>
      </c>
      <c r="BL208" s="16" t="s">
        <v>98</v>
      </c>
      <c r="BM208" s="156" t="s">
        <v>713</v>
      </c>
    </row>
    <row r="209" spans="2:47" s="1" customFormat="1" ht="29.25">
      <c r="B209" s="31"/>
      <c r="D209" s="158" t="s">
        <v>145</v>
      </c>
      <c r="F209" s="159" t="s">
        <v>714</v>
      </c>
      <c r="I209" s="92"/>
      <c r="L209" s="31"/>
      <c r="M209" s="160"/>
      <c r="T209" s="52"/>
      <c r="AT209" s="16" t="s">
        <v>145</v>
      </c>
      <c r="AU209" s="16" t="s">
        <v>83</v>
      </c>
    </row>
    <row r="210" spans="2:51" s="12" customFormat="1" ht="12">
      <c r="B210" s="161"/>
      <c r="D210" s="158" t="s">
        <v>147</v>
      </c>
      <c r="E210" s="162" t="s">
        <v>3</v>
      </c>
      <c r="F210" s="163" t="s">
        <v>715</v>
      </c>
      <c r="H210" s="164">
        <v>1455</v>
      </c>
      <c r="I210" s="165"/>
      <c r="L210" s="161"/>
      <c r="M210" s="166"/>
      <c r="T210" s="167"/>
      <c r="AT210" s="162" t="s">
        <v>147</v>
      </c>
      <c r="AU210" s="162" t="s">
        <v>83</v>
      </c>
      <c r="AV210" s="12" t="s">
        <v>83</v>
      </c>
      <c r="AW210" s="12" t="s">
        <v>36</v>
      </c>
      <c r="AX210" s="12" t="s">
        <v>81</v>
      </c>
      <c r="AY210" s="162" t="s">
        <v>137</v>
      </c>
    </row>
    <row r="211" spans="2:63" s="11" customFormat="1" ht="22.9" customHeight="1">
      <c r="B211" s="132"/>
      <c r="D211" s="133" t="s">
        <v>73</v>
      </c>
      <c r="E211" s="142" t="s">
        <v>177</v>
      </c>
      <c r="F211" s="142" t="s">
        <v>259</v>
      </c>
      <c r="I211" s="135"/>
      <c r="J211" s="143">
        <f>BK211</f>
        <v>0</v>
      </c>
      <c r="L211" s="132"/>
      <c r="M211" s="137"/>
      <c r="P211" s="138">
        <f>SUM(P212:P261)</f>
        <v>0</v>
      </c>
      <c r="R211" s="138">
        <f>SUM(R212:R261)</f>
        <v>6.258172000000001</v>
      </c>
      <c r="T211" s="139">
        <f>SUM(T212:T261)</f>
        <v>0</v>
      </c>
      <c r="AR211" s="133" t="s">
        <v>81</v>
      </c>
      <c r="AT211" s="140" t="s">
        <v>73</v>
      </c>
      <c r="AU211" s="140" t="s">
        <v>81</v>
      </c>
      <c r="AY211" s="133" t="s">
        <v>137</v>
      </c>
      <c r="BK211" s="141">
        <f>SUM(BK212:BK261)</f>
        <v>0</v>
      </c>
    </row>
    <row r="212" spans="2:65" s="1" customFormat="1" ht="36" customHeight="1">
      <c r="B212" s="144"/>
      <c r="C212" s="145">
        <v>33</v>
      </c>
      <c r="D212" s="145" t="s">
        <v>139</v>
      </c>
      <c r="E212" s="146" t="s">
        <v>261</v>
      </c>
      <c r="F212" s="147" t="s">
        <v>262</v>
      </c>
      <c r="G212" s="148" t="s">
        <v>263</v>
      </c>
      <c r="H212" s="149">
        <v>25</v>
      </c>
      <c r="I212" s="150"/>
      <c r="J212" s="151">
        <f>ROUND(I212*H212,2)</f>
        <v>0</v>
      </c>
      <c r="K212" s="147" t="s">
        <v>143</v>
      </c>
      <c r="L212" s="31"/>
      <c r="M212" s="152" t="s">
        <v>3</v>
      </c>
      <c r="N212" s="153" t="s">
        <v>45</v>
      </c>
      <c r="P212" s="154">
        <f>O212*H212</f>
        <v>0</v>
      </c>
      <c r="Q212" s="154">
        <v>0.00167</v>
      </c>
      <c r="R212" s="154">
        <f>Q212*H212</f>
        <v>0.04175</v>
      </c>
      <c r="S212" s="154">
        <v>0</v>
      </c>
      <c r="T212" s="155">
        <f>S212*H212</f>
        <v>0</v>
      </c>
      <c r="AR212" s="156" t="s">
        <v>98</v>
      </c>
      <c r="AT212" s="156" t="s">
        <v>139</v>
      </c>
      <c r="AU212" s="156" t="s">
        <v>83</v>
      </c>
      <c r="AY212" s="16" t="s">
        <v>137</v>
      </c>
      <c r="BE212" s="157">
        <f>IF(N212="základní",J212,0)</f>
        <v>0</v>
      </c>
      <c r="BF212" s="157">
        <f>IF(N212="snížená",J212,0)</f>
        <v>0</v>
      </c>
      <c r="BG212" s="157">
        <f>IF(N212="zákl. přenesená",J212,0)</f>
        <v>0</v>
      </c>
      <c r="BH212" s="157">
        <f>IF(N212="sníž. přenesená",J212,0)</f>
        <v>0</v>
      </c>
      <c r="BI212" s="157">
        <f>IF(N212="nulová",J212,0)</f>
        <v>0</v>
      </c>
      <c r="BJ212" s="16" t="s">
        <v>81</v>
      </c>
      <c r="BK212" s="157">
        <f>ROUND(I212*H212,2)</f>
        <v>0</v>
      </c>
      <c r="BL212" s="16" t="s">
        <v>98</v>
      </c>
      <c r="BM212" s="156" t="s">
        <v>264</v>
      </c>
    </row>
    <row r="213" spans="2:47" s="1" customFormat="1" ht="87.75">
      <c r="B213" s="31"/>
      <c r="D213" s="158" t="s">
        <v>145</v>
      </c>
      <c r="F213" s="159" t="s">
        <v>265</v>
      </c>
      <c r="I213" s="92"/>
      <c r="L213" s="31"/>
      <c r="M213" s="160"/>
      <c r="T213" s="52"/>
      <c r="AT213" s="16" t="s">
        <v>145</v>
      </c>
      <c r="AU213" s="16" t="s">
        <v>83</v>
      </c>
    </row>
    <row r="214" spans="2:51" s="12" customFormat="1" ht="12">
      <c r="B214" s="161"/>
      <c r="D214" s="158" t="s">
        <v>147</v>
      </c>
      <c r="E214" s="162" t="s">
        <v>3</v>
      </c>
      <c r="F214" s="163" t="s">
        <v>716</v>
      </c>
      <c r="H214" s="164">
        <v>25</v>
      </c>
      <c r="I214" s="165"/>
      <c r="L214" s="161"/>
      <c r="M214" s="166"/>
      <c r="T214" s="167"/>
      <c r="AT214" s="162" t="s">
        <v>147</v>
      </c>
      <c r="AU214" s="162" t="s">
        <v>83</v>
      </c>
      <c r="AV214" s="12" t="s">
        <v>83</v>
      </c>
      <c r="AW214" s="12" t="s">
        <v>36</v>
      </c>
      <c r="AX214" s="12" t="s">
        <v>81</v>
      </c>
      <c r="AY214" s="162" t="s">
        <v>137</v>
      </c>
    </row>
    <row r="215" spans="2:65" s="1" customFormat="1" ht="24" customHeight="1">
      <c r="B215" s="144"/>
      <c r="C215" s="176">
        <v>34</v>
      </c>
      <c r="D215" s="176" t="s">
        <v>230</v>
      </c>
      <c r="E215" s="177" t="s">
        <v>268</v>
      </c>
      <c r="F215" s="178" t="s">
        <v>269</v>
      </c>
      <c r="G215" s="179" t="s">
        <v>263</v>
      </c>
      <c r="H215" s="180">
        <v>4</v>
      </c>
      <c r="I215" s="181"/>
      <c r="J215" s="182">
        <f aca="true" t="shared" si="0" ref="J215:J223">ROUND(I215*H215,2)</f>
        <v>0</v>
      </c>
      <c r="K215" s="178" t="s">
        <v>143</v>
      </c>
      <c r="L215" s="183"/>
      <c r="M215" s="184" t="s">
        <v>3</v>
      </c>
      <c r="N215" s="185" t="s">
        <v>45</v>
      </c>
      <c r="P215" s="154">
        <f aca="true" t="shared" si="1" ref="P215:P223">O215*H215</f>
        <v>0</v>
      </c>
      <c r="Q215" s="154">
        <v>0.0122</v>
      </c>
      <c r="R215" s="154">
        <f aca="true" t="shared" si="2" ref="R215:R223">Q215*H215</f>
        <v>0.0488</v>
      </c>
      <c r="S215" s="154">
        <v>0</v>
      </c>
      <c r="T215" s="155">
        <f aca="true" t="shared" si="3" ref="T215:T223">S215*H215</f>
        <v>0</v>
      </c>
      <c r="AR215" s="156" t="s">
        <v>177</v>
      </c>
      <c r="AT215" s="156" t="s">
        <v>230</v>
      </c>
      <c r="AU215" s="156" t="s">
        <v>83</v>
      </c>
      <c r="AY215" s="16" t="s">
        <v>137</v>
      </c>
      <c r="BE215" s="157">
        <f aca="true" t="shared" si="4" ref="BE215:BE223">IF(N215="základní",J215,0)</f>
        <v>0</v>
      </c>
      <c r="BF215" s="157">
        <f aca="true" t="shared" si="5" ref="BF215:BF223">IF(N215="snížená",J215,0)</f>
        <v>0</v>
      </c>
      <c r="BG215" s="157">
        <f aca="true" t="shared" si="6" ref="BG215:BG223">IF(N215="zákl. přenesená",J215,0)</f>
        <v>0</v>
      </c>
      <c r="BH215" s="157">
        <f aca="true" t="shared" si="7" ref="BH215:BH223">IF(N215="sníž. přenesená",J215,0)</f>
        <v>0</v>
      </c>
      <c r="BI215" s="157">
        <f aca="true" t="shared" si="8" ref="BI215:BI223">IF(N215="nulová",J215,0)</f>
        <v>0</v>
      </c>
      <c r="BJ215" s="16" t="s">
        <v>81</v>
      </c>
      <c r="BK215" s="157">
        <f aca="true" t="shared" si="9" ref="BK215:BK223">ROUND(I215*H215,2)</f>
        <v>0</v>
      </c>
      <c r="BL215" s="16" t="s">
        <v>98</v>
      </c>
      <c r="BM215" s="156" t="s">
        <v>270</v>
      </c>
    </row>
    <row r="216" spans="2:65" s="1" customFormat="1" ht="24" customHeight="1">
      <c r="B216" s="144"/>
      <c r="C216" s="176">
        <v>35</v>
      </c>
      <c r="D216" s="176" t="s">
        <v>230</v>
      </c>
      <c r="E216" s="177" t="s">
        <v>272</v>
      </c>
      <c r="F216" s="178" t="s">
        <v>273</v>
      </c>
      <c r="G216" s="179" t="s">
        <v>263</v>
      </c>
      <c r="H216" s="180">
        <v>2</v>
      </c>
      <c r="I216" s="181"/>
      <c r="J216" s="182">
        <f t="shared" si="0"/>
        <v>0</v>
      </c>
      <c r="K216" s="178" t="s">
        <v>143</v>
      </c>
      <c r="L216" s="183"/>
      <c r="M216" s="184" t="s">
        <v>3</v>
      </c>
      <c r="N216" s="185" t="s">
        <v>45</v>
      </c>
      <c r="P216" s="154">
        <f t="shared" si="1"/>
        <v>0</v>
      </c>
      <c r="Q216" s="154">
        <v>0.05534</v>
      </c>
      <c r="R216" s="154">
        <f t="shared" si="2"/>
        <v>0.11068</v>
      </c>
      <c r="S216" s="154">
        <v>0</v>
      </c>
      <c r="T216" s="155">
        <f t="shared" si="3"/>
        <v>0</v>
      </c>
      <c r="AR216" s="156" t="s">
        <v>177</v>
      </c>
      <c r="AT216" s="156" t="s">
        <v>230</v>
      </c>
      <c r="AU216" s="156" t="s">
        <v>83</v>
      </c>
      <c r="AY216" s="16" t="s">
        <v>137</v>
      </c>
      <c r="BE216" s="157">
        <f t="shared" si="4"/>
        <v>0</v>
      </c>
      <c r="BF216" s="157">
        <f t="shared" si="5"/>
        <v>0</v>
      </c>
      <c r="BG216" s="157">
        <f t="shared" si="6"/>
        <v>0</v>
      </c>
      <c r="BH216" s="157">
        <f t="shared" si="7"/>
        <v>0</v>
      </c>
      <c r="BI216" s="157">
        <f t="shared" si="8"/>
        <v>0</v>
      </c>
      <c r="BJ216" s="16" t="s">
        <v>81</v>
      </c>
      <c r="BK216" s="157">
        <f t="shared" si="9"/>
        <v>0</v>
      </c>
      <c r="BL216" s="16" t="s">
        <v>98</v>
      </c>
      <c r="BM216" s="156" t="s">
        <v>274</v>
      </c>
    </row>
    <row r="217" spans="2:65" s="1" customFormat="1" ht="16.5" customHeight="1">
      <c r="B217" s="144"/>
      <c r="C217" s="176">
        <v>36</v>
      </c>
      <c r="D217" s="176" t="s">
        <v>230</v>
      </c>
      <c r="E217" s="177" t="s">
        <v>717</v>
      </c>
      <c r="F217" s="178" t="s">
        <v>718</v>
      </c>
      <c r="G217" s="179" t="s">
        <v>263</v>
      </c>
      <c r="H217" s="180">
        <v>1</v>
      </c>
      <c r="I217" s="181"/>
      <c r="J217" s="182">
        <f t="shared" si="0"/>
        <v>0</v>
      </c>
      <c r="K217" s="178" t="s">
        <v>143</v>
      </c>
      <c r="L217" s="183"/>
      <c r="M217" s="184" t="s">
        <v>3</v>
      </c>
      <c r="N217" s="185" t="s">
        <v>45</v>
      </c>
      <c r="P217" s="154">
        <f t="shared" si="1"/>
        <v>0</v>
      </c>
      <c r="Q217" s="154">
        <v>0.0093</v>
      </c>
      <c r="R217" s="154">
        <f t="shared" si="2"/>
        <v>0.0093</v>
      </c>
      <c r="S217" s="154">
        <v>0</v>
      </c>
      <c r="T217" s="155">
        <f t="shared" si="3"/>
        <v>0</v>
      </c>
      <c r="AR217" s="156" t="s">
        <v>177</v>
      </c>
      <c r="AT217" s="156" t="s">
        <v>230</v>
      </c>
      <c r="AU217" s="156" t="s">
        <v>83</v>
      </c>
      <c r="AY217" s="16" t="s">
        <v>137</v>
      </c>
      <c r="BE217" s="157">
        <f t="shared" si="4"/>
        <v>0</v>
      </c>
      <c r="BF217" s="157">
        <f t="shared" si="5"/>
        <v>0</v>
      </c>
      <c r="BG217" s="157">
        <f t="shared" si="6"/>
        <v>0</v>
      </c>
      <c r="BH217" s="157">
        <f t="shared" si="7"/>
        <v>0</v>
      </c>
      <c r="BI217" s="157">
        <f t="shared" si="8"/>
        <v>0</v>
      </c>
      <c r="BJ217" s="16" t="s">
        <v>81</v>
      </c>
      <c r="BK217" s="157">
        <f t="shared" si="9"/>
        <v>0</v>
      </c>
      <c r="BL217" s="16" t="s">
        <v>98</v>
      </c>
      <c r="BM217" s="156" t="s">
        <v>719</v>
      </c>
    </row>
    <row r="218" spans="2:65" s="1" customFormat="1" ht="16.5" customHeight="1">
      <c r="B218" s="144"/>
      <c r="C218" s="176">
        <v>37</v>
      </c>
      <c r="D218" s="176" t="s">
        <v>230</v>
      </c>
      <c r="E218" s="177" t="s">
        <v>720</v>
      </c>
      <c r="F218" s="178" t="s">
        <v>721</v>
      </c>
      <c r="G218" s="179" t="s">
        <v>263</v>
      </c>
      <c r="H218" s="180">
        <v>1</v>
      </c>
      <c r="I218" s="181"/>
      <c r="J218" s="182">
        <f t="shared" si="0"/>
        <v>0</v>
      </c>
      <c r="K218" s="178" t="s">
        <v>143</v>
      </c>
      <c r="L218" s="183"/>
      <c r="M218" s="184" t="s">
        <v>3</v>
      </c>
      <c r="N218" s="185" t="s">
        <v>45</v>
      </c>
      <c r="P218" s="154">
        <f t="shared" si="1"/>
        <v>0</v>
      </c>
      <c r="Q218" s="154">
        <v>0.0096</v>
      </c>
      <c r="R218" s="154">
        <f t="shared" si="2"/>
        <v>0.0096</v>
      </c>
      <c r="S218" s="154">
        <v>0</v>
      </c>
      <c r="T218" s="155">
        <f t="shared" si="3"/>
        <v>0</v>
      </c>
      <c r="AR218" s="156" t="s">
        <v>177</v>
      </c>
      <c r="AT218" s="156" t="s">
        <v>230</v>
      </c>
      <c r="AU218" s="156" t="s">
        <v>83</v>
      </c>
      <c r="AY218" s="16" t="s">
        <v>137</v>
      </c>
      <c r="BE218" s="157">
        <f t="shared" si="4"/>
        <v>0</v>
      </c>
      <c r="BF218" s="157">
        <f t="shared" si="5"/>
        <v>0</v>
      </c>
      <c r="BG218" s="157">
        <f t="shared" si="6"/>
        <v>0</v>
      </c>
      <c r="BH218" s="157">
        <f t="shared" si="7"/>
        <v>0</v>
      </c>
      <c r="BI218" s="157">
        <f t="shared" si="8"/>
        <v>0</v>
      </c>
      <c r="BJ218" s="16" t="s">
        <v>81</v>
      </c>
      <c r="BK218" s="157">
        <f t="shared" si="9"/>
        <v>0</v>
      </c>
      <c r="BL218" s="16" t="s">
        <v>98</v>
      </c>
      <c r="BM218" s="156" t="s">
        <v>722</v>
      </c>
    </row>
    <row r="219" spans="2:65" s="1" customFormat="1" ht="24" customHeight="1">
      <c r="B219" s="144"/>
      <c r="C219" s="176">
        <v>38</v>
      </c>
      <c r="D219" s="176" t="s">
        <v>230</v>
      </c>
      <c r="E219" s="177" t="s">
        <v>723</v>
      </c>
      <c r="F219" s="178" t="s">
        <v>724</v>
      </c>
      <c r="G219" s="179" t="s">
        <v>263</v>
      </c>
      <c r="H219" s="180">
        <v>1</v>
      </c>
      <c r="I219" s="181"/>
      <c r="J219" s="182">
        <f t="shared" si="0"/>
        <v>0</v>
      </c>
      <c r="K219" s="178" t="s">
        <v>143</v>
      </c>
      <c r="L219" s="183"/>
      <c r="M219" s="184" t="s">
        <v>3</v>
      </c>
      <c r="N219" s="185" t="s">
        <v>45</v>
      </c>
      <c r="P219" s="154">
        <f t="shared" si="1"/>
        <v>0</v>
      </c>
      <c r="Q219" s="154">
        <v>0.03366</v>
      </c>
      <c r="R219" s="154">
        <f t="shared" si="2"/>
        <v>0.03366</v>
      </c>
      <c r="S219" s="154">
        <v>0</v>
      </c>
      <c r="T219" s="155">
        <f t="shared" si="3"/>
        <v>0</v>
      </c>
      <c r="AR219" s="156" t="s">
        <v>177</v>
      </c>
      <c r="AT219" s="156" t="s">
        <v>230</v>
      </c>
      <c r="AU219" s="156" t="s">
        <v>83</v>
      </c>
      <c r="AY219" s="16" t="s">
        <v>137</v>
      </c>
      <c r="BE219" s="157">
        <f t="shared" si="4"/>
        <v>0</v>
      </c>
      <c r="BF219" s="157">
        <f t="shared" si="5"/>
        <v>0</v>
      </c>
      <c r="BG219" s="157">
        <f t="shared" si="6"/>
        <v>0</v>
      </c>
      <c r="BH219" s="157">
        <f t="shared" si="7"/>
        <v>0</v>
      </c>
      <c r="BI219" s="157">
        <f t="shared" si="8"/>
        <v>0</v>
      </c>
      <c r="BJ219" s="16" t="s">
        <v>81</v>
      </c>
      <c r="BK219" s="157">
        <f t="shared" si="9"/>
        <v>0</v>
      </c>
      <c r="BL219" s="16" t="s">
        <v>98</v>
      </c>
      <c r="BM219" s="156" t="s">
        <v>725</v>
      </c>
    </row>
    <row r="220" spans="2:65" s="1" customFormat="1" ht="24" customHeight="1">
      <c r="B220" s="144"/>
      <c r="C220" s="176">
        <v>39</v>
      </c>
      <c r="D220" s="176" t="s">
        <v>230</v>
      </c>
      <c r="E220" s="177" t="s">
        <v>481</v>
      </c>
      <c r="F220" s="178" t="s">
        <v>482</v>
      </c>
      <c r="G220" s="179" t="s">
        <v>263</v>
      </c>
      <c r="H220" s="180">
        <v>1</v>
      </c>
      <c r="I220" s="181"/>
      <c r="J220" s="182">
        <f t="shared" si="0"/>
        <v>0</v>
      </c>
      <c r="K220" s="178" t="s">
        <v>143</v>
      </c>
      <c r="L220" s="183"/>
      <c r="M220" s="184" t="s">
        <v>3</v>
      </c>
      <c r="N220" s="185" t="s">
        <v>45</v>
      </c>
      <c r="P220" s="154">
        <f t="shared" si="1"/>
        <v>0</v>
      </c>
      <c r="Q220" s="154">
        <v>0.004</v>
      </c>
      <c r="R220" s="154">
        <f t="shared" si="2"/>
        <v>0.004</v>
      </c>
      <c r="S220" s="154">
        <v>0</v>
      </c>
      <c r="T220" s="155">
        <f t="shared" si="3"/>
        <v>0</v>
      </c>
      <c r="AR220" s="156" t="s">
        <v>177</v>
      </c>
      <c r="AT220" s="156" t="s">
        <v>230</v>
      </c>
      <c r="AU220" s="156" t="s">
        <v>83</v>
      </c>
      <c r="AY220" s="16" t="s">
        <v>137</v>
      </c>
      <c r="BE220" s="157">
        <f t="shared" si="4"/>
        <v>0</v>
      </c>
      <c r="BF220" s="157">
        <f t="shared" si="5"/>
        <v>0</v>
      </c>
      <c r="BG220" s="157">
        <f t="shared" si="6"/>
        <v>0</v>
      </c>
      <c r="BH220" s="157">
        <f t="shared" si="7"/>
        <v>0</v>
      </c>
      <c r="BI220" s="157">
        <f t="shared" si="8"/>
        <v>0</v>
      </c>
      <c r="BJ220" s="16" t="s">
        <v>81</v>
      </c>
      <c r="BK220" s="157">
        <f t="shared" si="9"/>
        <v>0</v>
      </c>
      <c r="BL220" s="16" t="s">
        <v>98</v>
      </c>
      <c r="BM220" s="156" t="s">
        <v>726</v>
      </c>
    </row>
    <row r="221" spans="2:65" s="1" customFormat="1" ht="24" customHeight="1">
      <c r="B221" s="144"/>
      <c r="C221" s="176">
        <v>40</v>
      </c>
      <c r="D221" s="176" t="s">
        <v>230</v>
      </c>
      <c r="E221" s="177" t="s">
        <v>727</v>
      </c>
      <c r="F221" s="178" t="s">
        <v>728</v>
      </c>
      <c r="G221" s="179" t="s">
        <v>263</v>
      </c>
      <c r="H221" s="180">
        <v>1</v>
      </c>
      <c r="I221" s="181"/>
      <c r="J221" s="182">
        <f t="shared" si="0"/>
        <v>0</v>
      </c>
      <c r="K221" s="178" t="s">
        <v>143</v>
      </c>
      <c r="L221" s="183"/>
      <c r="M221" s="184" t="s">
        <v>3</v>
      </c>
      <c r="N221" s="185" t="s">
        <v>45</v>
      </c>
      <c r="P221" s="154">
        <f t="shared" si="1"/>
        <v>0</v>
      </c>
      <c r="Q221" s="154">
        <v>0.028</v>
      </c>
      <c r="R221" s="154">
        <f t="shared" si="2"/>
        <v>0.028</v>
      </c>
      <c r="S221" s="154">
        <v>0</v>
      </c>
      <c r="T221" s="155">
        <f t="shared" si="3"/>
        <v>0</v>
      </c>
      <c r="AR221" s="156" t="s">
        <v>177</v>
      </c>
      <c r="AT221" s="156" t="s">
        <v>230</v>
      </c>
      <c r="AU221" s="156" t="s">
        <v>83</v>
      </c>
      <c r="AY221" s="16" t="s">
        <v>137</v>
      </c>
      <c r="BE221" s="157">
        <f t="shared" si="4"/>
        <v>0</v>
      </c>
      <c r="BF221" s="157">
        <f t="shared" si="5"/>
        <v>0</v>
      </c>
      <c r="BG221" s="157">
        <f t="shared" si="6"/>
        <v>0</v>
      </c>
      <c r="BH221" s="157">
        <f t="shared" si="7"/>
        <v>0</v>
      </c>
      <c r="BI221" s="157">
        <f t="shared" si="8"/>
        <v>0</v>
      </c>
      <c r="BJ221" s="16" t="s">
        <v>81</v>
      </c>
      <c r="BK221" s="157">
        <f t="shared" si="9"/>
        <v>0</v>
      </c>
      <c r="BL221" s="16" t="s">
        <v>98</v>
      </c>
      <c r="BM221" s="156" t="s">
        <v>729</v>
      </c>
    </row>
    <row r="222" spans="2:65" s="1" customFormat="1" ht="16.5" customHeight="1">
      <c r="B222" s="144"/>
      <c r="C222" s="176">
        <v>41</v>
      </c>
      <c r="D222" s="176" t="s">
        <v>230</v>
      </c>
      <c r="E222" s="177" t="s">
        <v>276</v>
      </c>
      <c r="F222" s="178" t="s">
        <v>277</v>
      </c>
      <c r="G222" s="179" t="s">
        <v>263</v>
      </c>
      <c r="H222" s="180">
        <v>14</v>
      </c>
      <c r="I222" s="181"/>
      <c r="J222" s="182">
        <f t="shared" si="0"/>
        <v>0</v>
      </c>
      <c r="K222" s="178" t="s">
        <v>3</v>
      </c>
      <c r="L222" s="183"/>
      <c r="M222" s="184" t="s">
        <v>3</v>
      </c>
      <c r="N222" s="185" t="s">
        <v>45</v>
      </c>
      <c r="P222" s="154">
        <f t="shared" si="1"/>
        <v>0</v>
      </c>
      <c r="Q222" s="154">
        <v>0.0042</v>
      </c>
      <c r="R222" s="154">
        <f t="shared" si="2"/>
        <v>0.0588</v>
      </c>
      <c r="S222" s="154">
        <v>0</v>
      </c>
      <c r="T222" s="155">
        <f t="shared" si="3"/>
        <v>0</v>
      </c>
      <c r="AR222" s="156" t="s">
        <v>177</v>
      </c>
      <c r="AT222" s="156" t="s">
        <v>230</v>
      </c>
      <c r="AU222" s="156" t="s">
        <v>83</v>
      </c>
      <c r="AY222" s="16" t="s">
        <v>137</v>
      </c>
      <c r="BE222" s="157">
        <f t="shared" si="4"/>
        <v>0</v>
      </c>
      <c r="BF222" s="157">
        <f t="shared" si="5"/>
        <v>0</v>
      </c>
      <c r="BG222" s="157">
        <f t="shared" si="6"/>
        <v>0</v>
      </c>
      <c r="BH222" s="157">
        <f t="shared" si="7"/>
        <v>0</v>
      </c>
      <c r="BI222" s="157">
        <f t="shared" si="8"/>
        <v>0</v>
      </c>
      <c r="BJ222" s="16" t="s">
        <v>81</v>
      </c>
      <c r="BK222" s="157">
        <f t="shared" si="9"/>
        <v>0</v>
      </c>
      <c r="BL222" s="16" t="s">
        <v>98</v>
      </c>
      <c r="BM222" s="156" t="s">
        <v>278</v>
      </c>
    </row>
    <row r="223" spans="2:65" s="1" customFormat="1" ht="36" customHeight="1">
      <c r="B223" s="144"/>
      <c r="C223" s="145">
        <v>42</v>
      </c>
      <c r="D223" s="145" t="s">
        <v>139</v>
      </c>
      <c r="E223" s="146" t="s">
        <v>284</v>
      </c>
      <c r="F223" s="147" t="s">
        <v>285</v>
      </c>
      <c r="G223" s="148" t="s">
        <v>263</v>
      </c>
      <c r="H223" s="149">
        <v>7</v>
      </c>
      <c r="I223" s="150"/>
      <c r="J223" s="151">
        <f t="shared" si="0"/>
        <v>0</v>
      </c>
      <c r="K223" s="147" t="s">
        <v>143</v>
      </c>
      <c r="L223" s="31"/>
      <c r="M223" s="152" t="s">
        <v>3</v>
      </c>
      <c r="N223" s="153" t="s">
        <v>45</v>
      </c>
      <c r="P223" s="154">
        <f t="shared" si="1"/>
        <v>0</v>
      </c>
      <c r="Q223" s="154">
        <v>0.00171</v>
      </c>
      <c r="R223" s="154">
        <f t="shared" si="2"/>
        <v>0.01197</v>
      </c>
      <c r="S223" s="154">
        <v>0</v>
      </c>
      <c r="T223" s="155">
        <f t="shared" si="3"/>
        <v>0</v>
      </c>
      <c r="AR223" s="156" t="s">
        <v>98</v>
      </c>
      <c r="AT223" s="156" t="s">
        <v>139</v>
      </c>
      <c r="AU223" s="156" t="s">
        <v>83</v>
      </c>
      <c r="AY223" s="16" t="s">
        <v>137</v>
      </c>
      <c r="BE223" s="157">
        <f t="shared" si="4"/>
        <v>0</v>
      </c>
      <c r="BF223" s="157">
        <f t="shared" si="5"/>
        <v>0</v>
      </c>
      <c r="BG223" s="157">
        <f t="shared" si="6"/>
        <v>0</v>
      </c>
      <c r="BH223" s="157">
        <f t="shared" si="7"/>
        <v>0</v>
      </c>
      <c r="BI223" s="157">
        <f t="shared" si="8"/>
        <v>0</v>
      </c>
      <c r="BJ223" s="16" t="s">
        <v>81</v>
      </c>
      <c r="BK223" s="157">
        <f t="shared" si="9"/>
        <v>0</v>
      </c>
      <c r="BL223" s="16" t="s">
        <v>98</v>
      </c>
      <c r="BM223" s="156" t="s">
        <v>286</v>
      </c>
    </row>
    <row r="224" spans="2:47" s="1" customFormat="1" ht="87.75">
      <c r="B224" s="31"/>
      <c r="D224" s="158" t="s">
        <v>145</v>
      </c>
      <c r="F224" s="159" t="s">
        <v>265</v>
      </c>
      <c r="I224" s="92"/>
      <c r="L224" s="31"/>
      <c r="M224" s="160"/>
      <c r="T224" s="52"/>
      <c r="AT224" s="16" t="s">
        <v>145</v>
      </c>
      <c r="AU224" s="16" t="s">
        <v>83</v>
      </c>
    </row>
    <row r="225" spans="2:51" s="12" customFormat="1" ht="12">
      <c r="B225" s="161"/>
      <c r="D225" s="158" t="s">
        <v>147</v>
      </c>
      <c r="E225" s="162" t="s">
        <v>3</v>
      </c>
      <c r="F225" s="163" t="s">
        <v>730</v>
      </c>
      <c r="H225" s="164">
        <v>7</v>
      </c>
      <c r="I225" s="165"/>
      <c r="L225" s="161"/>
      <c r="M225" s="166"/>
      <c r="T225" s="167"/>
      <c r="AT225" s="162" t="s">
        <v>147</v>
      </c>
      <c r="AU225" s="162" t="s">
        <v>83</v>
      </c>
      <c r="AV225" s="12" t="s">
        <v>83</v>
      </c>
      <c r="AW225" s="12" t="s">
        <v>36</v>
      </c>
      <c r="AX225" s="12" t="s">
        <v>81</v>
      </c>
      <c r="AY225" s="162" t="s">
        <v>137</v>
      </c>
    </row>
    <row r="226" spans="2:65" s="1" customFormat="1" ht="24" customHeight="1">
      <c r="B226" s="144"/>
      <c r="C226" s="176">
        <v>43</v>
      </c>
      <c r="D226" s="176" t="s">
        <v>230</v>
      </c>
      <c r="E226" s="177" t="s">
        <v>289</v>
      </c>
      <c r="F226" s="178" t="s">
        <v>290</v>
      </c>
      <c r="G226" s="179" t="s">
        <v>263</v>
      </c>
      <c r="H226" s="180">
        <v>7</v>
      </c>
      <c r="I226" s="181"/>
      <c r="J226" s="182">
        <f>ROUND(I226*H226,2)</f>
        <v>0</v>
      </c>
      <c r="K226" s="178" t="s">
        <v>143</v>
      </c>
      <c r="L226" s="183"/>
      <c r="M226" s="184" t="s">
        <v>3</v>
      </c>
      <c r="N226" s="185" t="s">
        <v>45</v>
      </c>
      <c r="P226" s="154">
        <f>O226*H226</f>
        <v>0</v>
      </c>
      <c r="Q226" s="154">
        <v>0.0149</v>
      </c>
      <c r="R226" s="154">
        <f>Q226*H226</f>
        <v>0.1043</v>
      </c>
      <c r="S226" s="154">
        <v>0</v>
      </c>
      <c r="T226" s="155">
        <f>S226*H226</f>
        <v>0</v>
      </c>
      <c r="AR226" s="156" t="s">
        <v>177</v>
      </c>
      <c r="AT226" s="156" t="s">
        <v>230</v>
      </c>
      <c r="AU226" s="156" t="s">
        <v>83</v>
      </c>
      <c r="AY226" s="16" t="s">
        <v>137</v>
      </c>
      <c r="BE226" s="157">
        <f>IF(N226="základní",J226,0)</f>
        <v>0</v>
      </c>
      <c r="BF226" s="157">
        <f>IF(N226="snížená",J226,0)</f>
        <v>0</v>
      </c>
      <c r="BG226" s="157">
        <f>IF(N226="zákl. přenesená",J226,0)</f>
        <v>0</v>
      </c>
      <c r="BH226" s="157">
        <f>IF(N226="sníž. přenesená",J226,0)</f>
        <v>0</v>
      </c>
      <c r="BI226" s="157">
        <f>IF(N226="nulová",J226,0)</f>
        <v>0</v>
      </c>
      <c r="BJ226" s="16" t="s">
        <v>81</v>
      </c>
      <c r="BK226" s="157">
        <f>ROUND(I226*H226,2)</f>
        <v>0</v>
      </c>
      <c r="BL226" s="16" t="s">
        <v>98</v>
      </c>
      <c r="BM226" s="156" t="s">
        <v>291</v>
      </c>
    </row>
    <row r="227" spans="2:65" s="1" customFormat="1" ht="36" customHeight="1">
      <c r="B227" s="144"/>
      <c r="C227" s="145">
        <v>44</v>
      </c>
      <c r="D227" s="145" t="s">
        <v>139</v>
      </c>
      <c r="E227" s="146" t="s">
        <v>323</v>
      </c>
      <c r="F227" s="147" t="s">
        <v>324</v>
      </c>
      <c r="G227" s="148" t="s">
        <v>173</v>
      </c>
      <c r="H227" s="149">
        <v>560</v>
      </c>
      <c r="I227" s="150"/>
      <c r="J227" s="151">
        <f>ROUND(I227*H227,2)</f>
        <v>0</v>
      </c>
      <c r="K227" s="147" t="s">
        <v>143</v>
      </c>
      <c r="L227" s="31"/>
      <c r="M227" s="152" t="s">
        <v>3</v>
      </c>
      <c r="N227" s="153" t="s">
        <v>45</v>
      </c>
      <c r="P227" s="154">
        <f>O227*H227</f>
        <v>0</v>
      </c>
      <c r="Q227" s="154">
        <v>0</v>
      </c>
      <c r="R227" s="154">
        <f>Q227*H227</f>
        <v>0</v>
      </c>
      <c r="S227" s="154">
        <v>0</v>
      </c>
      <c r="T227" s="155">
        <f>S227*H227</f>
        <v>0</v>
      </c>
      <c r="AR227" s="156" t="s">
        <v>98</v>
      </c>
      <c r="AT227" s="156" t="s">
        <v>139</v>
      </c>
      <c r="AU227" s="156" t="s">
        <v>83</v>
      </c>
      <c r="AY227" s="16" t="s">
        <v>137</v>
      </c>
      <c r="BE227" s="157">
        <f>IF(N227="základní",J227,0)</f>
        <v>0</v>
      </c>
      <c r="BF227" s="157">
        <f>IF(N227="snížená",J227,0)</f>
        <v>0</v>
      </c>
      <c r="BG227" s="157">
        <f>IF(N227="zákl. přenesená",J227,0)</f>
        <v>0</v>
      </c>
      <c r="BH227" s="157">
        <f>IF(N227="sníž. přenesená",J227,0)</f>
        <v>0</v>
      </c>
      <c r="BI227" s="157">
        <f>IF(N227="nulová",J227,0)</f>
        <v>0</v>
      </c>
      <c r="BJ227" s="16" t="s">
        <v>81</v>
      </c>
      <c r="BK227" s="157">
        <f>ROUND(I227*H227,2)</f>
        <v>0</v>
      </c>
      <c r="BL227" s="16" t="s">
        <v>98</v>
      </c>
      <c r="BM227" s="156" t="s">
        <v>325</v>
      </c>
    </row>
    <row r="228" spans="2:47" s="1" customFormat="1" ht="87.75">
      <c r="B228" s="31"/>
      <c r="D228" s="158" t="s">
        <v>145</v>
      </c>
      <c r="F228" s="159" t="s">
        <v>326</v>
      </c>
      <c r="I228" s="92"/>
      <c r="L228" s="31"/>
      <c r="M228" s="160"/>
      <c r="T228" s="52"/>
      <c r="AT228" s="16" t="s">
        <v>145</v>
      </c>
      <c r="AU228" s="16" t="s">
        <v>83</v>
      </c>
    </row>
    <row r="229" spans="2:51" s="12" customFormat="1" ht="12">
      <c r="B229" s="161"/>
      <c r="D229" s="158" t="s">
        <v>147</v>
      </c>
      <c r="E229" s="162" t="s">
        <v>3</v>
      </c>
      <c r="F229" s="163" t="s">
        <v>692</v>
      </c>
      <c r="H229" s="164">
        <v>560</v>
      </c>
      <c r="I229" s="165"/>
      <c r="L229" s="161"/>
      <c r="M229" s="166"/>
      <c r="T229" s="167"/>
      <c r="AT229" s="162" t="s">
        <v>147</v>
      </c>
      <c r="AU229" s="162" t="s">
        <v>83</v>
      </c>
      <c r="AV229" s="12" t="s">
        <v>83</v>
      </c>
      <c r="AW229" s="12" t="s">
        <v>36</v>
      </c>
      <c r="AX229" s="12" t="s">
        <v>81</v>
      </c>
      <c r="AY229" s="162" t="s">
        <v>137</v>
      </c>
    </row>
    <row r="230" spans="2:65" s="1" customFormat="1" ht="16.5" customHeight="1">
      <c r="B230" s="144"/>
      <c r="C230" s="176">
        <v>45</v>
      </c>
      <c r="D230" s="176" t="s">
        <v>230</v>
      </c>
      <c r="E230" s="177" t="s">
        <v>328</v>
      </c>
      <c r="F230" s="178" t="s">
        <v>329</v>
      </c>
      <c r="G230" s="179" t="s">
        <v>173</v>
      </c>
      <c r="H230" s="180">
        <v>617.4</v>
      </c>
      <c r="I230" s="181"/>
      <c r="J230" s="182">
        <f>ROUND(I230*H230,2)</f>
        <v>0</v>
      </c>
      <c r="K230" s="178" t="s">
        <v>143</v>
      </c>
      <c r="L230" s="183"/>
      <c r="M230" s="184" t="s">
        <v>3</v>
      </c>
      <c r="N230" s="185" t="s">
        <v>45</v>
      </c>
      <c r="P230" s="154">
        <f>O230*H230</f>
        <v>0</v>
      </c>
      <c r="Q230" s="154">
        <v>0.00318</v>
      </c>
      <c r="R230" s="154">
        <f>Q230*H230</f>
        <v>1.963332</v>
      </c>
      <c r="S230" s="154">
        <v>0</v>
      </c>
      <c r="T230" s="155">
        <f>S230*H230</f>
        <v>0</v>
      </c>
      <c r="AR230" s="156" t="s">
        <v>177</v>
      </c>
      <c r="AT230" s="156" t="s">
        <v>230</v>
      </c>
      <c r="AU230" s="156" t="s">
        <v>83</v>
      </c>
      <c r="AY230" s="16" t="s">
        <v>137</v>
      </c>
      <c r="BE230" s="157">
        <f>IF(N230="základní",J230,0)</f>
        <v>0</v>
      </c>
      <c r="BF230" s="157">
        <f>IF(N230="snížená",J230,0)</f>
        <v>0</v>
      </c>
      <c r="BG230" s="157">
        <f>IF(N230="zákl. přenesená",J230,0)</f>
        <v>0</v>
      </c>
      <c r="BH230" s="157">
        <f>IF(N230="sníž. přenesená",J230,0)</f>
        <v>0</v>
      </c>
      <c r="BI230" s="157">
        <f>IF(N230="nulová",J230,0)</f>
        <v>0</v>
      </c>
      <c r="BJ230" s="16" t="s">
        <v>81</v>
      </c>
      <c r="BK230" s="157">
        <f>ROUND(I230*H230,2)</f>
        <v>0</v>
      </c>
      <c r="BL230" s="16" t="s">
        <v>98</v>
      </c>
      <c r="BM230" s="156" t="s">
        <v>330</v>
      </c>
    </row>
    <row r="231" spans="2:51" s="12" customFormat="1" ht="12">
      <c r="B231" s="161"/>
      <c r="D231" s="158" t="s">
        <v>147</v>
      </c>
      <c r="E231" s="162" t="s">
        <v>3</v>
      </c>
      <c r="F231" s="163" t="s">
        <v>731</v>
      </c>
      <c r="H231" s="164">
        <v>588</v>
      </c>
      <c r="I231" s="165"/>
      <c r="L231" s="161"/>
      <c r="M231" s="166"/>
      <c r="T231" s="167"/>
      <c r="AT231" s="162" t="s">
        <v>147</v>
      </c>
      <c r="AU231" s="162" t="s">
        <v>83</v>
      </c>
      <c r="AV231" s="12" t="s">
        <v>83</v>
      </c>
      <c r="AW231" s="12" t="s">
        <v>36</v>
      </c>
      <c r="AX231" s="12" t="s">
        <v>81</v>
      </c>
      <c r="AY231" s="162" t="s">
        <v>137</v>
      </c>
    </row>
    <row r="232" spans="2:51" s="12" customFormat="1" ht="12">
      <c r="B232" s="161"/>
      <c r="D232" s="158" t="s">
        <v>147</v>
      </c>
      <c r="F232" s="163" t="s">
        <v>732</v>
      </c>
      <c r="H232" s="164">
        <v>617.4</v>
      </c>
      <c r="I232" s="165"/>
      <c r="L232" s="161"/>
      <c r="M232" s="166"/>
      <c r="T232" s="167"/>
      <c r="AT232" s="162" t="s">
        <v>147</v>
      </c>
      <c r="AU232" s="162" t="s">
        <v>83</v>
      </c>
      <c r="AV232" s="12" t="s">
        <v>83</v>
      </c>
      <c r="AW232" s="12" t="s">
        <v>4</v>
      </c>
      <c r="AX232" s="12" t="s">
        <v>81</v>
      </c>
      <c r="AY232" s="162" t="s">
        <v>137</v>
      </c>
    </row>
    <row r="233" spans="2:65" s="1" customFormat="1" ht="16.5" customHeight="1">
      <c r="B233" s="144"/>
      <c r="C233" s="176">
        <v>46</v>
      </c>
      <c r="D233" s="176" t="s">
        <v>230</v>
      </c>
      <c r="E233" s="177" t="s">
        <v>333</v>
      </c>
      <c r="F233" s="178" t="s">
        <v>334</v>
      </c>
      <c r="G233" s="179" t="s">
        <v>263</v>
      </c>
      <c r="H233" s="180">
        <v>10</v>
      </c>
      <c r="I233" s="181"/>
      <c r="J233" s="182">
        <f>ROUND(I233*H233,2)</f>
        <v>0</v>
      </c>
      <c r="K233" s="178" t="s">
        <v>143</v>
      </c>
      <c r="L233" s="183"/>
      <c r="M233" s="184" t="s">
        <v>3</v>
      </c>
      <c r="N233" s="185" t="s">
        <v>45</v>
      </c>
      <c r="P233" s="154">
        <f>O233*H233</f>
        <v>0</v>
      </c>
      <c r="Q233" s="154">
        <v>0.00039</v>
      </c>
      <c r="R233" s="154">
        <f>Q233*H233</f>
        <v>0.0039</v>
      </c>
      <c r="S233" s="154">
        <v>0</v>
      </c>
      <c r="T233" s="155">
        <f>S233*H233</f>
        <v>0</v>
      </c>
      <c r="AR233" s="156" t="s">
        <v>177</v>
      </c>
      <c r="AT233" s="156" t="s">
        <v>230</v>
      </c>
      <c r="AU233" s="156" t="s">
        <v>83</v>
      </c>
      <c r="AY233" s="16" t="s">
        <v>137</v>
      </c>
      <c r="BE233" s="157">
        <f>IF(N233="základní",J233,0)</f>
        <v>0</v>
      </c>
      <c r="BF233" s="157">
        <f>IF(N233="snížená",J233,0)</f>
        <v>0</v>
      </c>
      <c r="BG233" s="157">
        <f>IF(N233="zákl. přenesená",J233,0)</f>
        <v>0</v>
      </c>
      <c r="BH233" s="157">
        <f>IF(N233="sníž. přenesená",J233,0)</f>
        <v>0</v>
      </c>
      <c r="BI233" s="157">
        <f>IF(N233="nulová",J233,0)</f>
        <v>0</v>
      </c>
      <c r="BJ233" s="16" t="s">
        <v>81</v>
      </c>
      <c r="BK233" s="157">
        <f>ROUND(I233*H233,2)</f>
        <v>0</v>
      </c>
      <c r="BL233" s="16" t="s">
        <v>98</v>
      </c>
      <c r="BM233" s="156" t="s">
        <v>335</v>
      </c>
    </row>
    <row r="234" spans="2:51" s="12" customFormat="1" ht="12">
      <c r="B234" s="161"/>
      <c r="D234" s="158" t="s">
        <v>147</v>
      </c>
      <c r="E234" s="162" t="s">
        <v>3</v>
      </c>
      <c r="F234" s="163" t="s">
        <v>733</v>
      </c>
      <c r="H234" s="164">
        <v>10</v>
      </c>
      <c r="I234" s="165"/>
      <c r="L234" s="161"/>
      <c r="M234" s="166"/>
      <c r="T234" s="167"/>
      <c r="AT234" s="162" t="s">
        <v>147</v>
      </c>
      <c r="AU234" s="162" t="s">
        <v>83</v>
      </c>
      <c r="AV234" s="12" t="s">
        <v>83</v>
      </c>
      <c r="AW234" s="12" t="s">
        <v>36</v>
      </c>
      <c r="AX234" s="12" t="s">
        <v>81</v>
      </c>
      <c r="AY234" s="162" t="s">
        <v>137</v>
      </c>
    </row>
    <row r="235" spans="2:65" s="1" customFormat="1" ht="48" customHeight="1">
      <c r="B235" s="144"/>
      <c r="C235" s="145">
        <v>47</v>
      </c>
      <c r="D235" s="145" t="s">
        <v>139</v>
      </c>
      <c r="E235" s="146" t="s">
        <v>347</v>
      </c>
      <c r="F235" s="147" t="s">
        <v>348</v>
      </c>
      <c r="G235" s="148" t="s">
        <v>263</v>
      </c>
      <c r="H235" s="149">
        <v>13</v>
      </c>
      <c r="I235" s="150"/>
      <c r="J235" s="151">
        <f>ROUND(I235*H235,2)</f>
        <v>0</v>
      </c>
      <c r="K235" s="147" t="s">
        <v>143</v>
      </c>
      <c r="L235" s="31"/>
      <c r="M235" s="152" t="s">
        <v>3</v>
      </c>
      <c r="N235" s="153" t="s">
        <v>45</v>
      </c>
      <c r="P235" s="154">
        <f>O235*H235</f>
        <v>0</v>
      </c>
      <c r="Q235" s="154">
        <v>0.00162</v>
      </c>
      <c r="R235" s="154">
        <f>Q235*H235</f>
        <v>0.02106</v>
      </c>
      <c r="S235" s="154">
        <v>0</v>
      </c>
      <c r="T235" s="155">
        <f>S235*H235</f>
        <v>0</v>
      </c>
      <c r="AR235" s="156" t="s">
        <v>98</v>
      </c>
      <c r="AT235" s="156" t="s">
        <v>139</v>
      </c>
      <c r="AU235" s="156" t="s">
        <v>83</v>
      </c>
      <c r="AY235" s="16" t="s">
        <v>137</v>
      </c>
      <c r="BE235" s="157">
        <f>IF(N235="základní",J235,0)</f>
        <v>0</v>
      </c>
      <c r="BF235" s="157">
        <f>IF(N235="snížená",J235,0)</f>
        <v>0</v>
      </c>
      <c r="BG235" s="157">
        <f>IF(N235="zákl. přenesená",J235,0)</f>
        <v>0</v>
      </c>
      <c r="BH235" s="157">
        <f>IF(N235="sníž. přenesená",J235,0)</f>
        <v>0</v>
      </c>
      <c r="BI235" s="157">
        <f>IF(N235="nulová",J235,0)</f>
        <v>0</v>
      </c>
      <c r="BJ235" s="16" t="s">
        <v>81</v>
      </c>
      <c r="BK235" s="157">
        <f>ROUND(I235*H235,2)</f>
        <v>0</v>
      </c>
      <c r="BL235" s="16" t="s">
        <v>98</v>
      </c>
      <c r="BM235" s="156" t="s">
        <v>349</v>
      </c>
    </row>
    <row r="236" spans="2:47" s="1" customFormat="1" ht="302.25">
      <c r="B236" s="31"/>
      <c r="D236" s="158" t="s">
        <v>145</v>
      </c>
      <c r="F236" s="159" t="s">
        <v>350</v>
      </c>
      <c r="I236" s="92"/>
      <c r="L236" s="31"/>
      <c r="M236" s="160"/>
      <c r="T236" s="52"/>
      <c r="AT236" s="16" t="s">
        <v>145</v>
      </c>
      <c r="AU236" s="16" t="s">
        <v>83</v>
      </c>
    </row>
    <row r="237" spans="2:51" s="12" customFormat="1" ht="12">
      <c r="B237" s="161"/>
      <c r="D237" s="158" t="s">
        <v>147</v>
      </c>
      <c r="E237" s="162" t="s">
        <v>3</v>
      </c>
      <c r="F237" s="163" t="s">
        <v>734</v>
      </c>
      <c r="H237" s="164">
        <v>13</v>
      </c>
      <c r="I237" s="165"/>
      <c r="L237" s="161"/>
      <c r="M237" s="166"/>
      <c r="T237" s="167"/>
      <c r="AT237" s="162" t="s">
        <v>147</v>
      </c>
      <c r="AU237" s="162" t="s">
        <v>83</v>
      </c>
      <c r="AV237" s="12" t="s">
        <v>83</v>
      </c>
      <c r="AW237" s="12" t="s">
        <v>36</v>
      </c>
      <c r="AX237" s="12" t="s">
        <v>81</v>
      </c>
      <c r="AY237" s="162" t="s">
        <v>137</v>
      </c>
    </row>
    <row r="238" spans="2:65" s="1" customFormat="1" ht="16.5" customHeight="1">
      <c r="B238" s="144"/>
      <c r="C238" s="176">
        <v>48</v>
      </c>
      <c r="D238" s="176" t="s">
        <v>230</v>
      </c>
      <c r="E238" s="177" t="s">
        <v>353</v>
      </c>
      <c r="F238" s="178" t="s">
        <v>354</v>
      </c>
      <c r="G238" s="179" t="s">
        <v>263</v>
      </c>
      <c r="H238" s="180">
        <v>13</v>
      </c>
      <c r="I238" s="181"/>
      <c r="J238" s="182">
        <f>ROUND(I238*H238,2)</f>
        <v>0</v>
      </c>
      <c r="K238" s="178" t="s">
        <v>143</v>
      </c>
      <c r="L238" s="183"/>
      <c r="M238" s="184" t="s">
        <v>3</v>
      </c>
      <c r="N238" s="185" t="s">
        <v>45</v>
      </c>
      <c r="P238" s="154">
        <f>O238*H238</f>
        <v>0</v>
      </c>
      <c r="Q238" s="154">
        <v>0.01847</v>
      </c>
      <c r="R238" s="154">
        <f>Q238*H238</f>
        <v>0.24011</v>
      </c>
      <c r="S238" s="154">
        <v>0</v>
      </c>
      <c r="T238" s="155">
        <f>S238*H238</f>
        <v>0</v>
      </c>
      <c r="AR238" s="156" t="s">
        <v>177</v>
      </c>
      <c r="AT238" s="156" t="s">
        <v>230</v>
      </c>
      <c r="AU238" s="156" t="s">
        <v>83</v>
      </c>
      <c r="AY238" s="16" t="s">
        <v>137</v>
      </c>
      <c r="BE238" s="157">
        <f>IF(N238="základní",J238,0)</f>
        <v>0</v>
      </c>
      <c r="BF238" s="157">
        <f>IF(N238="snížená",J238,0)</f>
        <v>0</v>
      </c>
      <c r="BG238" s="157">
        <f>IF(N238="zákl. přenesená",J238,0)</f>
        <v>0</v>
      </c>
      <c r="BH238" s="157">
        <f>IF(N238="sníž. přenesená",J238,0)</f>
        <v>0</v>
      </c>
      <c r="BI238" s="157">
        <f>IF(N238="nulová",J238,0)</f>
        <v>0</v>
      </c>
      <c r="BJ238" s="16" t="s">
        <v>81</v>
      </c>
      <c r="BK238" s="157">
        <f>ROUND(I238*H238,2)</f>
        <v>0</v>
      </c>
      <c r="BL238" s="16" t="s">
        <v>98</v>
      </c>
      <c r="BM238" s="156" t="s">
        <v>355</v>
      </c>
    </row>
    <row r="239" spans="2:65" s="1" customFormat="1" ht="24" customHeight="1">
      <c r="B239" s="144"/>
      <c r="C239" s="145">
        <v>49</v>
      </c>
      <c r="D239" s="145" t="s">
        <v>139</v>
      </c>
      <c r="E239" s="146" t="s">
        <v>357</v>
      </c>
      <c r="F239" s="147" t="s">
        <v>358</v>
      </c>
      <c r="G239" s="148" t="s">
        <v>263</v>
      </c>
      <c r="H239" s="149">
        <v>4</v>
      </c>
      <c r="I239" s="150"/>
      <c r="J239" s="151">
        <f>ROUND(I239*H239,2)</f>
        <v>0</v>
      </c>
      <c r="K239" s="147" t="s">
        <v>143</v>
      </c>
      <c r="L239" s="31"/>
      <c r="M239" s="152" t="s">
        <v>3</v>
      </c>
      <c r="N239" s="153" t="s">
        <v>45</v>
      </c>
      <c r="P239" s="154">
        <f>O239*H239</f>
        <v>0</v>
      </c>
      <c r="Q239" s="154">
        <v>0.00034</v>
      </c>
      <c r="R239" s="154">
        <f>Q239*H239</f>
        <v>0.00136</v>
      </c>
      <c r="S239" s="154">
        <v>0</v>
      </c>
      <c r="T239" s="155">
        <f>S239*H239</f>
        <v>0</v>
      </c>
      <c r="AR239" s="156" t="s">
        <v>98</v>
      </c>
      <c r="AT239" s="156" t="s">
        <v>139</v>
      </c>
      <c r="AU239" s="156" t="s">
        <v>83</v>
      </c>
      <c r="AY239" s="16" t="s">
        <v>137</v>
      </c>
      <c r="BE239" s="157">
        <f>IF(N239="základní",J239,0)</f>
        <v>0</v>
      </c>
      <c r="BF239" s="157">
        <f>IF(N239="snížená",J239,0)</f>
        <v>0</v>
      </c>
      <c r="BG239" s="157">
        <f>IF(N239="zákl. přenesená",J239,0)</f>
        <v>0</v>
      </c>
      <c r="BH239" s="157">
        <f>IF(N239="sníž. přenesená",J239,0)</f>
        <v>0</v>
      </c>
      <c r="BI239" s="157">
        <f>IF(N239="nulová",J239,0)</f>
        <v>0</v>
      </c>
      <c r="BJ239" s="16" t="s">
        <v>81</v>
      </c>
      <c r="BK239" s="157">
        <f>ROUND(I239*H239,2)</f>
        <v>0</v>
      </c>
      <c r="BL239" s="16" t="s">
        <v>98</v>
      </c>
      <c r="BM239" s="156" t="s">
        <v>359</v>
      </c>
    </row>
    <row r="240" spans="2:47" s="1" customFormat="1" ht="302.25">
      <c r="B240" s="31"/>
      <c r="D240" s="158" t="s">
        <v>145</v>
      </c>
      <c r="F240" s="159" t="s">
        <v>350</v>
      </c>
      <c r="I240" s="92"/>
      <c r="L240" s="31"/>
      <c r="M240" s="160"/>
      <c r="T240" s="52"/>
      <c r="AT240" s="16" t="s">
        <v>145</v>
      </c>
      <c r="AU240" s="16" t="s">
        <v>83</v>
      </c>
    </row>
    <row r="241" spans="2:51" s="12" customFormat="1" ht="12">
      <c r="B241" s="161"/>
      <c r="D241" s="158" t="s">
        <v>147</v>
      </c>
      <c r="E241" s="162" t="s">
        <v>3</v>
      </c>
      <c r="F241" s="163" t="s">
        <v>651</v>
      </c>
      <c r="H241" s="164">
        <v>4</v>
      </c>
      <c r="I241" s="165"/>
      <c r="L241" s="161"/>
      <c r="M241" s="166"/>
      <c r="T241" s="167"/>
      <c r="AT241" s="162" t="s">
        <v>147</v>
      </c>
      <c r="AU241" s="162" t="s">
        <v>83</v>
      </c>
      <c r="AV241" s="12" t="s">
        <v>83</v>
      </c>
      <c r="AW241" s="12" t="s">
        <v>36</v>
      </c>
      <c r="AX241" s="12" t="s">
        <v>81</v>
      </c>
      <c r="AY241" s="162" t="s">
        <v>137</v>
      </c>
    </row>
    <row r="242" spans="2:65" s="1" customFormat="1" ht="24" customHeight="1">
      <c r="B242" s="144"/>
      <c r="C242" s="176">
        <v>50</v>
      </c>
      <c r="D242" s="176" t="s">
        <v>230</v>
      </c>
      <c r="E242" s="177" t="s">
        <v>362</v>
      </c>
      <c r="F242" s="178" t="s">
        <v>363</v>
      </c>
      <c r="G242" s="179" t="s">
        <v>263</v>
      </c>
      <c r="H242" s="180">
        <v>4</v>
      </c>
      <c r="I242" s="181"/>
      <c r="J242" s="182">
        <f>ROUND(I242*H242,2)</f>
        <v>0</v>
      </c>
      <c r="K242" s="178" t="s">
        <v>143</v>
      </c>
      <c r="L242" s="183"/>
      <c r="M242" s="184" t="s">
        <v>3</v>
      </c>
      <c r="N242" s="185" t="s">
        <v>45</v>
      </c>
      <c r="P242" s="154">
        <f>O242*H242</f>
        <v>0</v>
      </c>
      <c r="Q242" s="154">
        <v>0.0375</v>
      </c>
      <c r="R242" s="154">
        <f>Q242*H242</f>
        <v>0.15</v>
      </c>
      <c r="S242" s="154">
        <v>0</v>
      </c>
      <c r="T242" s="155">
        <f>S242*H242</f>
        <v>0</v>
      </c>
      <c r="AR242" s="156" t="s">
        <v>177</v>
      </c>
      <c r="AT242" s="156" t="s">
        <v>230</v>
      </c>
      <c r="AU242" s="156" t="s">
        <v>83</v>
      </c>
      <c r="AY242" s="16" t="s">
        <v>137</v>
      </c>
      <c r="BE242" s="157">
        <f>IF(N242="základní",J242,0)</f>
        <v>0</v>
      </c>
      <c r="BF242" s="157">
        <f>IF(N242="snížená",J242,0)</f>
        <v>0</v>
      </c>
      <c r="BG242" s="157">
        <f>IF(N242="zákl. přenesená",J242,0)</f>
        <v>0</v>
      </c>
      <c r="BH242" s="157">
        <f>IF(N242="sníž. přenesená",J242,0)</f>
        <v>0</v>
      </c>
      <c r="BI242" s="157">
        <f>IF(N242="nulová",J242,0)</f>
        <v>0</v>
      </c>
      <c r="BJ242" s="16" t="s">
        <v>81</v>
      </c>
      <c r="BK242" s="157">
        <f>ROUND(I242*H242,2)</f>
        <v>0</v>
      </c>
      <c r="BL242" s="16" t="s">
        <v>98</v>
      </c>
      <c r="BM242" s="156" t="s">
        <v>364</v>
      </c>
    </row>
    <row r="243" spans="2:65" s="1" customFormat="1" ht="24" customHeight="1">
      <c r="B243" s="144"/>
      <c r="C243" s="176">
        <v>51</v>
      </c>
      <c r="D243" s="176" t="s">
        <v>230</v>
      </c>
      <c r="E243" s="177" t="s">
        <v>374</v>
      </c>
      <c r="F243" s="178" t="s">
        <v>375</v>
      </c>
      <c r="G243" s="179" t="s">
        <v>263</v>
      </c>
      <c r="H243" s="180">
        <v>13</v>
      </c>
      <c r="I243" s="181"/>
      <c r="J243" s="182">
        <f>ROUND(I243*H243,2)</f>
        <v>0</v>
      </c>
      <c r="K243" s="178" t="s">
        <v>3</v>
      </c>
      <c r="L243" s="183"/>
      <c r="M243" s="184" t="s">
        <v>3</v>
      </c>
      <c r="N243" s="185" t="s">
        <v>45</v>
      </c>
      <c r="P243" s="154">
        <f>O243*H243</f>
        <v>0</v>
      </c>
      <c r="Q243" s="154">
        <v>0.0073</v>
      </c>
      <c r="R243" s="154">
        <f>Q243*H243</f>
        <v>0.0949</v>
      </c>
      <c r="S243" s="154">
        <v>0</v>
      </c>
      <c r="T243" s="155">
        <f>S243*H243</f>
        <v>0</v>
      </c>
      <c r="AR243" s="156" t="s">
        <v>177</v>
      </c>
      <c r="AT243" s="156" t="s">
        <v>230</v>
      </c>
      <c r="AU243" s="156" t="s">
        <v>83</v>
      </c>
      <c r="AY243" s="16" t="s">
        <v>137</v>
      </c>
      <c r="BE243" s="157">
        <f>IF(N243="základní",J243,0)</f>
        <v>0</v>
      </c>
      <c r="BF243" s="157">
        <f>IF(N243="snížená",J243,0)</f>
        <v>0</v>
      </c>
      <c r="BG243" s="157">
        <f>IF(N243="zákl. přenesená",J243,0)</f>
        <v>0</v>
      </c>
      <c r="BH243" s="157">
        <f>IF(N243="sníž. přenesená",J243,0)</f>
        <v>0</v>
      </c>
      <c r="BI243" s="157">
        <f>IF(N243="nulová",J243,0)</f>
        <v>0</v>
      </c>
      <c r="BJ243" s="16" t="s">
        <v>81</v>
      </c>
      <c r="BK243" s="157">
        <f>ROUND(I243*H243,2)</f>
        <v>0</v>
      </c>
      <c r="BL243" s="16" t="s">
        <v>98</v>
      </c>
      <c r="BM243" s="156" t="s">
        <v>376</v>
      </c>
    </row>
    <row r="244" spans="2:65" s="1" customFormat="1" ht="16.5" customHeight="1">
      <c r="B244" s="144"/>
      <c r="C244" s="145">
        <v>52</v>
      </c>
      <c r="D244" s="145" t="s">
        <v>139</v>
      </c>
      <c r="E244" s="146" t="s">
        <v>378</v>
      </c>
      <c r="F244" s="147" t="s">
        <v>379</v>
      </c>
      <c r="G244" s="148" t="s">
        <v>173</v>
      </c>
      <c r="H244" s="149">
        <v>560</v>
      </c>
      <c r="I244" s="150"/>
      <c r="J244" s="151">
        <f>ROUND(I244*H244,2)</f>
        <v>0</v>
      </c>
      <c r="K244" s="147" t="s">
        <v>143</v>
      </c>
      <c r="L244" s="31"/>
      <c r="M244" s="152" t="s">
        <v>3</v>
      </c>
      <c r="N244" s="153" t="s">
        <v>45</v>
      </c>
      <c r="P244" s="154">
        <f>O244*H244</f>
        <v>0</v>
      </c>
      <c r="Q244" s="154">
        <v>0</v>
      </c>
      <c r="R244" s="154">
        <f>Q244*H244</f>
        <v>0</v>
      </c>
      <c r="S244" s="154">
        <v>0</v>
      </c>
      <c r="T244" s="155">
        <f>S244*H244</f>
        <v>0</v>
      </c>
      <c r="AR244" s="156" t="s">
        <v>98</v>
      </c>
      <c r="AT244" s="156" t="s">
        <v>139</v>
      </c>
      <c r="AU244" s="156" t="s">
        <v>83</v>
      </c>
      <c r="AY244" s="16" t="s">
        <v>137</v>
      </c>
      <c r="BE244" s="157">
        <f>IF(N244="základní",J244,0)</f>
        <v>0</v>
      </c>
      <c r="BF244" s="157">
        <f>IF(N244="snížená",J244,0)</f>
        <v>0</v>
      </c>
      <c r="BG244" s="157">
        <f>IF(N244="zákl. přenesená",J244,0)</f>
        <v>0</v>
      </c>
      <c r="BH244" s="157">
        <f>IF(N244="sníž. přenesená",J244,0)</f>
        <v>0</v>
      </c>
      <c r="BI244" s="157">
        <f>IF(N244="nulová",J244,0)</f>
        <v>0</v>
      </c>
      <c r="BJ244" s="16" t="s">
        <v>81</v>
      </c>
      <c r="BK244" s="157">
        <f>ROUND(I244*H244,2)</f>
        <v>0</v>
      </c>
      <c r="BL244" s="16" t="s">
        <v>98</v>
      </c>
      <c r="BM244" s="156" t="s">
        <v>380</v>
      </c>
    </row>
    <row r="245" spans="2:47" s="1" customFormat="1" ht="126.75">
      <c r="B245" s="31"/>
      <c r="D245" s="158" t="s">
        <v>145</v>
      </c>
      <c r="F245" s="159" t="s">
        <v>381</v>
      </c>
      <c r="I245" s="92"/>
      <c r="L245" s="31"/>
      <c r="M245" s="160"/>
      <c r="T245" s="52"/>
      <c r="AT245" s="16" t="s">
        <v>145</v>
      </c>
      <c r="AU245" s="16" t="s">
        <v>83</v>
      </c>
    </row>
    <row r="246" spans="2:51" s="12" customFormat="1" ht="12">
      <c r="B246" s="161"/>
      <c r="D246" s="158" t="s">
        <v>147</v>
      </c>
      <c r="E246" s="162" t="s">
        <v>3</v>
      </c>
      <c r="F246" s="163" t="s">
        <v>692</v>
      </c>
      <c r="H246" s="164">
        <v>560</v>
      </c>
      <c r="I246" s="165"/>
      <c r="L246" s="161"/>
      <c r="M246" s="166"/>
      <c r="T246" s="167"/>
      <c r="AT246" s="162" t="s">
        <v>147</v>
      </c>
      <c r="AU246" s="162" t="s">
        <v>83</v>
      </c>
      <c r="AV246" s="12" t="s">
        <v>83</v>
      </c>
      <c r="AW246" s="12" t="s">
        <v>36</v>
      </c>
      <c r="AX246" s="12" t="s">
        <v>81</v>
      </c>
      <c r="AY246" s="162" t="s">
        <v>137</v>
      </c>
    </row>
    <row r="247" spans="2:65" s="1" customFormat="1" ht="24" customHeight="1">
      <c r="B247" s="144"/>
      <c r="C247" s="145">
        <v>53</v>
      </c>
      <c r="D247" s="145" t="s">
        <v>139</v>
      </c>
      <c r="E247" s="146" t="s">
        <v>383</v>
      </c>
      <c r="F247" s="147" t="s">
        <v>384</v>
      </c>
      <c r="G247" s="148" t="s">
        <v>173</v>
      </c>
      <c r="H247" s="149">
        <v>560</v>
      </c>
      <c r="I247" s="150"/>
      <c r="J247" s="151">
        <f>ROUND(I247*H247,2)</f>
        <v>0</v>
      </c>
      <c r="K247" s="147" t="s">
        <v>143</v>
      </c>
      <c r="L247" s="31"/>
      <c r="M247" s="152" t="s">
        <v>3</v>
      </c>
      <c r="N247" s="153" t="s">
        <v>45</v>
      </c>
      <c r="P247" s="154">
        <f>O247*H247</f>
        <v>0</v>
      </c>
      <c r="Q247" s="154">
        <v>0</v>
      </c>
      <c r="R247" s="154">
        <f>Q247*H247</f>
        <v>0</v>
      </c>
      <c r="S247" s="154">
        <v>0</v>
      </c>
      <c r="T247" s="155">
        <f>S247*H247</f>
        <v>0</v>
      </c>
      <c r="AR247" s="156" t="s">
        <v>98</v>
      </c>
      <c r="AT247" s="156" t="s">
        <v>139</v>
      </c>
      <c r="AU247" s="156" t="s">
        <v>83</v>
      </c>
      <c r="AY247" s="16" t="s">
        <v>137</v>
      </c>
      <c r="BE247" s="157">
        <f>IF(N247="základní",J247,0)</f>
        <v>0</v>
      </c>
      <c r="BF247" s="157">
        <f>IF(N247="snížená",J247,0)</f>
        <v>0</v>
      </c>
      <c r="BG247" s="157">
        <f>IF(N247="zákl. přenesená",J247,0)</f>
        <v>0</v>
      </c>
      <c r="BH247" s="157">
        <f>IF(N247="sníž. přenesená",J247,0)</f>
        <v>0</v>
      </c>
      <c r="BI247" s="157">
        <f>IF(N247="nulová",J247,0)</f>
        <v>0</v>
      </c>
      <c r="BJ247" s="16" t="s">
        <v>81</v>
      </c>
      <c r="BK247" s="157">
        <f>ROUND(I247*H247,2)</f>
        <v>0</v>
      </c>
      <c r="BL247" s="16" t="s">
        <v>98</v>
      </c>
      <c r="BM247" s="156" t="s">
        <v>385</v>
      </c>
    </row>
    <row r="248" spans="2:47" s="1" customFormat="1" ht="39">
      <c r="B248" s="31"/>
      <c r="D248" s="158" t="s">
        <v>145</v>
      </c>
      <c r="F248" s="159" t="s">
        <v>386</v>
      </c>
      <c r="I248" s="92"/>
      <c r="L248" s="31"/>
      <c r="M248" s="160"/>
      <c r="T248" s="52"/>
      <c r="AT248" s="16" t="s">
        <v>145</v>
      </c>
      <c r="AU248" s="16" t="s">
        <v>83</v>
      </c>
    </row>
    <row r="249" spans="2:51" s="12" customFormat="1" ht="12">
      <c r="B249" s="161"/>
      <c r="D249" s="158" t="s">
        <v>147</v>
      </c>
      <c r="E249" s="162" t="s">
        <v>3</v>
      </c>
      <c r="F249" s="163" t="s">
        <v>692</v>
      </c>
      <c r="H249" s="164">
        <v>560</v>
      </c>
      <c r="I249" s="165"/>
      <c r="L249" s="161"/>
      <c r="M249" s="166"/>
      <c r="T249" s="167"/>
      <c r="AT249" s="162" t="s">
        <v>147</v>
      </c>
      <c r="AU249" s="162" t="s">
        <v>83</v>
      </c>
      <c r="AV249" s="12" t="s">
        <v>83</v>
      </c>
      <c r="AW249" s="12" t="s">
        <v>36</v>
      </c>
      <c r="AX249" s="12" t="s">
        <v>81</v>
      </c>
      <c r="AY249" s="162" t="s">
        <v>137</v>
      </c>
    </row>
    <row r="250" spans="2:65" s="1" customFormat="1" ht="16.5" customHeight="1">
      <c r="B250" s="144"/>
      <c r="C250" s="145">
        <v>54</v>
      </c>
      <c r="D250" s="145" t="s">
        <v>139</v>
      </c>
      <c r="E250" s="146" t="s">
        <v>389</v>
      </c>
      <c r="F250" s="147" t="s">
        <v>390</v>
      </c>
      <c r="G250" s="148" t="s">
        <v>263</v>
      </c>
      <c r="H250" s="149">
        <v>13</v>
      </c>
      <c r="I250" s="150"/>
      <c r="J250" s="151">
        <f>ROUND(I250*H250,2)</f>
        <v>0</v>
      </c>
      <c r="K250" s="147" t="s">
        <v>143</v>
      </c>
      <c r="L250" s="31"/>
      <c r="M250" s="152" t="s">
        <v>3</v>
      </c>
      <c r="N250" s="153" t="s">
        <v>45</v>
      </c>
      <c r="P250" s="154">
        <f>O250*H250</f>
        <v>0</v>
      </c>
      <c r="Q250" s="154">
        <v>0.12303</v>
      </c>
      <c r="R250" s="154">
        <f>Q250*H250</f>
        <v>1.59939</v>
      </c>
      <c r="S250" s="154">
        <v>0</v>
      </c>
      <c r="T250" s="155">
        <f>S250*H250</f>
        <v>0</v>
      </c>
      <c r="AR250" s="156" t="s">
        <v>98</v>
      </c>
      <c r="AT250" s="156" t="s">
        <v>139</v>
      </c>
      <c r="AU250" s="156" t="s">
        <v>83</v>
      </c>
      <c r="AY250" s="16" t="s">
        <v>137</v>
      </c>
      <c r="BE250" s="157">
        <f>IF(N250="základní",J250,0)</f>
        <v>0</v>
      </c>
      <c r="BF250" s="157">
        <f>IF(N250="snížená",J250,0)</f>
        <v>0</v>
      </c>
      <c r="BG250" s="157">
        <f>IF(N250="zákl. přenesená",J250,0)</f>
        <v>0</v>
      </c>
      <c r="BH250" s="157">
        <f>IF(N250="sníž. přenesená",J250,0)</f>
        <v>0</v>
      </c>
      <c r="BI250" s="157">
        <f>IF(N250="nulová",J250,0)</f>
        <v>0</v>
      </c>
      <c r="BJ250" s="16" t="s">
        <v>81</v>
      </c>
      <c r="BK250" s="157">
        <f>ROUND(I250*H250,2)</f>
        <v>0</v>
      </c>
      <c r="BL250" s="16" t="s">
        <v>98</v>
      </c>
      <c r="BM250" s="156" t="s">
        <v>391</v>
      </c>
    </row>
    <row r="251" spans="2:47" s="1" customFormat="1" ht="58.5">
      <c r="B251" s="31"/>
      <c r="D251" s="158" t="s">
        <v>145</v>
      </c>
      <c r="F251" s="159" t="s">
        <v>392</v>
      </c>
      <c r="I251" s="92"/>
      <c r="L251" s="31"/>
      <c r="M251" s="160"/>
      <c r="T251" s="52"/>
      <c r="AT251" s="16" t="s">
        <v>145</v>
      </c>
      <c r="AU251" s="16" t="s">
        <v>83</v>
      </c>
    </row>
    <row r="252" spans="2:51" s="12" customFormat="1" ht="12">
      <c r="B252" s="161"/>
      <c r="D252" s="158" t="s">
        <v>147</v>
      </c>
      <c r="E252" s="162" t="s">
        <v>3</v>
      </c>
      <c r="F252" s="163" t="s">
        <v>735</v>
      </c>
      <c r="H252" s="164">
        <v>13</v>
      </c>
      <c r="I252" s="165"/>
      <c r="L252" s="161"/>
      <c r="M252" s="166"/>
      <c r="T252" s="167"/>
      <c r="AT252" s="162" t="s">
        <v>147</v>
      </c>
      <c r="AU252" s="162" t="s">
        <v>83</v>
      </c>
      <c r="AV252" s="12" t="s">
        <v>83</v>
      </c>
      <c r="AW252" s="12" t="s">
        <v>36</v>
      </c>
      <c r="AX252" s="12" t="s">
        <v>81</v>
      </c>
      <c r="AY252" s="162" t="s">
        <v>137</v>
      </c>
    </row>
    <row r="253" spans="2:65" s="1" customFormat="1" ht="24" customHeight="1">
      <c r="B253" s="144"/>
      <c r="C253" s="176">
        <v>55</v>
      </c>
      <c r="D253" s="176" t="s">
        <v>230</v>
      </c>
      <c r="E253" s="177" t="s">
        <v>395</v>
      </c>
      <c r="F253" s="178" t="s">
        <v>396</v>
      </c>
      <c r="G253" s="179" t="s">
        <v>263</v>
      </c>
      <c r="H253" s="180">
        <v>13</v>
      </c>
      <c r="I253" s="181"/>
      <c r="J253" s="182">
        <f>ROUND(I253*H253,2)</f>
        <v>0</v>
      </c>
      <c r="K253" s="178" t="s">
        <v>143</v>
      </c>
      <c r="L253" s="183"/>
      <c r="M253" s="184" t="s">
        <v>3</v>
      </c>
      <c r="N253" s="185" t="s">
        <v>45</v>
      </c>
      <c r="P253" s="154">
        <f>O253*H253</f>
        <v>0</v>
      </c>
      <c r="Q253" s="154">
        <v>0.0133</v>
      </c>
      <c r="R253" s="154">
        <f>Q253*H253</f>
        <v>0.1729</v>
      </c>
      <c r="S253" s="154">
        <v>0</v>
      </c>
      <c r="T253" s="155">
        <f>S253*H253</f>
        <v>0</v>
      </c>
      <c r="AR253" s="156" t="s">
        <v>177</v>
      </c>
      <c r="AT253" s="156" t="s">
        <v>230</v>
      </c>
      <c r="AU253" s="156" t="s">
        <v>83</v>
      </c>
      <c r="AY253" s="16" t="s">
        <v>137</v>
      </c>
      <c r="BE253" s="157">
        <f>IF(N253="základní",J253,0)</f>
        <v>0</v>
      </c>
      <c r="BF253" s="157">
        <f>IF(N253="snížená",J253,0)</f>
        <v>0</v>
      </c>
      <c r="BG253" s="157">
        <f>IF(N253="zákl. přenesená",J253,0)</f>
        <v>0</v>
      </c>
      <c r="BH253" s="157">
        <f>IF(N253="sníž. přenesená",J253,0)</f>
        <v>0</v>
      </c>
      <c r="BI253" s="157">
        <f>IF(N253="nulová",J253,0)</f>
        <v>0</v>
      </c>
      <c r="BJ253" s="16" t="s">
        <v>81</v>
      </c>
      <c r="BK253" s="157">
        <f>ROUND(I253*H253,2)</f>
        <v>0</v>
      </c>
      <c r="BL253" s="16" t="s">
        <v>98</v>
      </c>
      <c r="BM253" s="156" t="s">
        <v>397</v>
      </c>
    </row>
    <row r="254" spans="2:65" s="1" customFormat="1" ht="16.5" customHeight="1">
      <c r="B254" s="144"/>
      <c r="C254" s="145">
        <v>56</v>
      </c>
      <c r="D254" s="145" t="s">
        <v>139</v>
      </c>
      <c r="E254" s="146" t="s">
        <v>399</v>
      </c>
      <c r="F254" s="147" t="s">
        <v>400</v>
      </c>
      <c r="G254" s="148" t="s">
        <v>263</v>
      </c>
      <c r="H254" s="149">
        <v>4</v>
      </c>
      <c r="I254" s="150"/>
      <c r="J254" s="151">
        <f>ROUND(I254*H254,2)</f>
        <v>0</v>
      </c>
      <c r="K254" s="147" t="s">
        <v>143</v>
      </c>
      <c r="L254" s="31"/>
      <c r="M254" s="152" t="s">
        <v>3</v>
      </c>
      <c r="N254" s="153" t="s">
        <v>45</v>
      </c>
      <c r="P254" s="154">
        <f>O254*H254</f>
        <v>0</v>
      </c>
      <c r="Q254" s="154">
        <v>0.32906</v>
      </c>
      <c r="R254" s="154">
        <f>Q254*H254</f>
        <v>1.31624</v>
      </c>
      <c r="S254" s="154">
        <v>0</v>
      </c>
      <c r="T254" s="155">
        <f>S254*H254</f>
        <v>0</v>
      </c>
      <c r="AR254" s="156" t="s">
        <v>98</v>
      </c>
      <c r="AT254" s="156" t="s">
        <v>139</v>
      </c>
      <c r="AU254" s="156" t="s">
        <v>83</v>
      </c>
      <c r="AY254" s="16" t="s">
        <v>137</v>
      </c>
      <c r="BE254" s="157">
        <f>IF(N254="základní",J254,0)</f>
        <v>0</v>
      </c>
      <c r="BF254" s="157">
        <f>IF(N254="snížená",J254,0)</f>
        <v>0</v>
      </c>
      <c r="BG254" s="157">
        <f>IF(N254="zákl. přenesená",J254,0)</f>
        <v>0</v>
      </c>
      <c r="BH254" s="157">
        <f>IF(N254="sníž. přenesená",J254,0)</f>
        <v>0</v>
      </c>
      <c r="BI254" s="157">
        <f>IF(N254="nulová",J254,0)</f>
        <v>0</v>
      </c>
      <c r="BJ254" s="16" t="s">
        <v>81</v>
      </c>
      <c r="BK254" s="157">
        <f>ROUND(I254*H254,2)</f>
        <v>0</v>
      </c>
      <c r="BL254" s="16" t="s">
        <v>98</v>
      </c>
      <c r="BM254" s="156" t="s">
        <v>401</v>
      </c>
    </row>
    <row r="255" spans="2:47" s="1" customFormat="1" ht="58.5">
      <c r="B255" s="31"/>
      <c r="D255" s="158" t="s">
        <v>145</v>
      </c>
      <c r="F255" s="159" t="s">
        <v>392</v>
      </c>
      <c r="I255" s="92"/>
      <c r="L255" s="31"/>
      <c r="M255" s="160"/>
      <c r="T255" s="52"/>
      <c r="AT255" s="16" t="s">
        <v>145</v>
      </c>
      <c r="AU255" s="16" t="s">
        <v>83</v>
      </c>
    </row>
    <row r="256" spans="2:51" s="12" customFormat="1" ht="12">
      <c r="B256" s="161"/>
      <c r="D256" s="158" t="s">
        <v>147</v>
      </c>
      <c r="E256" s="162" t="s">
        <v>3</v>
      </c>
      <c r="F256" s="163" t="s">
        <v>736</v>
      </c>
      <c r="H256" s="164">
        <v>4</v>
      </c>
      <c r="I256" s="165"/>
      <c r="L256" s="161"/>
      <c r="M256" s="166"/>
      <c r="T256" s="167"/>
      <c r="AT256" s="162" t="s">
        <v>147</v>
      </c>
      <c r="AU256" s="162" t="s">
        <v>83</v>
      </c>
      <c r="AV256" s="12" t="s">
        <v>83</v>
      </c>
      <c r="AW256" s="12" t="s">
        <v>36</v>
      </c>
      <c r="AX256" s="12" t="s">
        <v>81</v>
      </c>
      <c r="AY256" s="162" t="s">
        <v>137</v>
      </c>
    </row>
    <row r="257" spans="2:65" s="1" customFormat="1" ht="16.5" customHeight="1">
      <c r="B257" s="144"/>
      <c r="C257" s="176">
        <v>57</v>
      </c>
      <c r="D257" s="176" t="s">
        <v>230</v>
      </c>
      <c r="E257" s="177" t="s">
        <v>404</v>
      </c>
      <c r="F257" s="178" t="s">
        <v>405</v>
      </c>
      <c r="G257" s="179" t="s">
        <v>263</v>
      </c>
      <c r="H257" s="180">
        <v>4</v>
      </c>
      <c r="I257" s="181"/>
      <c r="J257" s="182">
        <f>ROUND(I257*H257,2)</f>
        <v>0</v>
      </c>
      <c r="K257" s="178" t="s">
        <v>143</v>
      </c>
      <c r="L257" s="183"/>
      <c r="M257" s="184" t="s">
        <v>3</v>
      </c>
      <c r="N257" s="185" t="s">
        <v>45</v>
      </c>
      <c r="P257" s="154">
        <f>O257*H257</f>
        <v>0</v>
      </c>
      <c r="Q257" s="154">
        <v>0.0295</v>
      </c>
      <c r="R257" s="154">
        <f>Q257*H257</f>
        <v>0.118</v>
      </c>
      <c r="S257" s="154">
        <v>0</v>
      </c>
      <c r="T257" s="155">
        <f>S257*H257</f>
        <v>0</v>
      </c>
      <c r="AR257" s="156" t="s">
        <v>177</v>
      </c>
      <c r="AT257" s="156" t="s">
        <v>230</v>
      </c>
      <c r="AU257" s="156" t="s">
        <v>83</v>
      </c>
      <c r="AY257" s="16" t="s">
        <v>137</v>
      </c>
      <c r="BE257" s="157">
        <f>IF(N257="základní",J257,0)</f>
        <v>0</v>
      </c>
      <c r="BF257" s="157">
        <f>IF(N257="snížená",J257,0)</f>
        <v>0</v>
      </c>
      <c r="BG257" s="157">
        <f>IF(N257="zákl. přenesená",J257,0)</f>
        <v>0</v>
      </c>
      <c r="BH257" s="157">
        <f>IF(N257="sníž. přenesená",J257,0)</f>
        <v>0</v>
      </c>
      <c r="BI257" s="157">
        <f>IF(N257="nulová",J257,0)</f>
        <v>0</v>
      </c>
      <c r="BJ257" s="16" t="s">
        <v>81</v>
      </c>
      <c r="BK257" s="157">
        <f>ROUND(I257*H257,2)</f>
        <v>0</v>
      </c>
      <c r="BL257" s="16" t="s">
        <v>98</v>
      </c>
      <c r="BM257" s="156" t="s">
        <v>406</v>
      </c>
    </row>
    <row r="258" spans="2:65" s="1" customFormat="1" ht="16.5" customHeight="1">
      <c r="B258" s="144"/>
      <c r="C258" s="145">
        <v>58</v>
      </c>
      <c r="D258" s="145" t="s">
        <v>139</v>
      </c>
      <c r="E258" s="146" t="s">
        <v>408</v>
      </c>
      <c r="F258" s="147" t="s">
        <v>409</v>
      </c>
      <c r="G258" s="148" t="s">
        <v>173</v>
      </c>
      <c r="H258" s="149">
        <v>560</v>
      </c>
      <c r="I258" s="150"/>
      <c r="J258" s="151">
        <f>ROUND(I258*H258,2)</f>
        <v>0</v>
      </c>
      <c r="K258" s="147" t="s">
        <v>143</v>
      </c>
      <c r="L258" s="31"/>
      <c r="M258" s="152" t="s">
        <v>3</v>
      </c>
      <c r="N258" s="153" t="s">
        <v>45</v>
      </c>
      <c r="P258" s="154">
        <f>O258*H258</f>
        <v>0</v>
      </c>
      <c r="Q258" s="154">
        <v>0.00019</v>
      </c>
      <c r="R258" s="154">
        <f>Q258*H258</f>
        <v>0.10640000000000001</v>
      </c>
      <c r="S258" s="154">
        <v>0</v>
      </c>
      <c r="T258" s="155">
        <f>S258*H258</f>
        <v>0</v>
      </c>
      <c r="AR258" s="156" t="s">
        <v>98</v>
      </c>
      <c r="AT258" s="156" t="s">
        <v>139</v>
      </c>
      <c r="AU258" s="156" t="s">
        <v>83</v>
      </c>
      <c r="AY258" s="16" t="s">
        <v>137</v>
      </c>
      <c r="BE258" s="157">
        <f>IF(N258="základní",J258,0)</f>
        <v>0</v>
      </c>
      <c r="BF258" s="157">
        <f>IF(N258="snížená",J258,0)</f>
        <v>0</v>
      </c>
      <c r="BG258" s="157">
        <f>IF(N258="zákl. přenesená",J258,0)</f>
        <v>0</v>
      </c>
      <c r="BH258" s="157">
        <f>IF(N258="sníž. přenesená",J258,0)</f>
        <v>0</v>
      </c>
      <c r="BI258" s="157">
        <f>IF(N258="nulová",J258,0)</f>
        <v>0</v>
      </c>
      <c r="BJ258" s="16" t="s">
        <v>81</v>
      </c>
      <c r="BK258" s="157">
        <f>ROUND(I258*H258,2)</f>
        <v>0</v>
      </c>
      <c r="BL258" s="16" t="s">
        <v>98</v>
      </c>
      <c r="BM258" s="156" t="s">
        <v>410</v>
      </c>
    </row>
    <row r="259" spans="2:51" s="12" customFormat="1" ht="12">
      <c r="B259" s="161"/>
      <c r="D259" s="158" t="s">
        <v>147</v>
      </c>
      <c r="E259" s="162" t="s">
        <v>3</v>
      </c>
      <c r="F259" s="163" t="s">
        <v>692</v>
      </c>
      <c r="H259" s="164">
        <v>560</v>
      </c>
      <c r="I259" s="165"/>
      <c r="L259" s="161"/>
      <c r="M259" s="166"/>
      <c r="T259" s="167"/>
      <c r="AT259" s="162" t="s">
        <v>147</v>
      </c>
      <c r="AU259" s="162" t="s">
        <v>83</v>
      </c>
      <c r="AV259" s="12" t="s">
        <v>83</v>
      </c>
      <c r="AW259" s="12" t="s">
        <v>36</v>
      </c>
      <c r="AX259" s="12" t="s">
        <v>81</v>
      </c>
      <c r="AY259" s="162" t="s">
        <v>137</v>
      </c>
    </row>
    <row r="260" spans="2:65" s="1" customFormat="1" ht="16.5" customHeight="1">
      <c r="B260" s="144"/>
      <c r="C260" s="145">
        <v>59</v>
      </c>
      <c r="D260" s="145" t="s">
        <v>139</v>
      </c>
      <c r="E260" s="146" t="s">
        <v>412</v>
      </c>
      <c r="F260" s="147" t="s">
        <v>413</v>
      </c>
      <c r="G260" s="148" t="s">
        <v>173</v>
      </c>
      <c r="H260" s="149">
        <v>108</v>
      </c>
      <c r="I260" s="150"/>
      <c r="J260" s="151">
        <f>ROUND(I260*H260,2)</f>
        <v>0</v>
      </c>
      <c r="K260" s="147" t="s">
        <v>143</v>
      </c>
      <c r="L260" s="31"/>
      <c r="M260" s="152" t="s">
        <v>3</v>
      </c>
      <c r="N260" s="153" t="s">
        <v>45</v>
      </c>
      <c r="P260" s="154">
        <f>O260*H260</f>
        <v>0</v>
      </c>
      <c r="Q260" s="154">
        <v>9E-05</v>
      </c>
      <c r="R260" s="154">
        <f>Q260*H260</f>
        <v>0.009720000000000001</v>
      </c>
      <c r="S260" s="154">
        <v>0</v>
      </c>
      <c r="T260" s="155">
        <f>S260*H260</f>
        <v>0</v>
      </c>
      <c r="AR260" s="156" t="s">
        <v>98</v>
      </c>
      <c r="AT260" s="156" t="s">
        <v>139</v>
      </c>
      <c r="AU260" s="156" t="s">
        <v>83</v>
      </c>
      <c r="AY260" s="16" t="s">
        <v>137</v>
      </c>
      <c r="BE260" s="157">
        <f>IF(N260="základní",J260,0)</f>
        <v>0</v>
      </c>
      <c r="BF260" s="157">
        <f>IF(N260="snížená",J260,0)</f>
        <v>0</v>
      </c>
      <c r="BG260" s="157">
        <f>IF(N260="zákl. přenesená",J260,0)</f>
        <v>0</v>
      </c>
      <c r="BH260" s="157">
        <f>IF(N260="sníž. přenesená",J260,0)</f>
        <v>0</v>
      </c>
      <c r="BI260" s="157">
        <f>IF(N260="nulová",J260,0)</f>
        <v>0</v>
      </c>
      <c r="BJ260" s="16" t="s">
        <v>81</v>
      </c>
      <c r="BK260" s="157">
        <f>ROUND(I260*H260,2)</f>
        <v>0</v>
      </c>
      <c r="BL260" s="16" t="s">
        <v>98</v>
      </c>
      <c r="BM260" s="156" t="s">
        <v>414</v>
      </c>
    </row>
    <row r="261" spans="2:51" s="12" customFormat="1" ht="12">
      <c r="B261" s="161"/>
      <c r="D261" s="158" t="s">
        <v>147</v>
      </c>
      <c r="E261" s="162" t="s">
        <v>3</v>
      </c>
      <c r="F261" s="163" t="s">
        <v>737</v>
      </c>
      <c r="H261" s="164">
        <v>108</v>
      </c>
      <c r="I261" s="165"/>
      <c r="L261" s="161"/>
      <c r="M261" s="166"/>
      <c r="T261" s="167"/>
      <c r="AT261" s="162" t="s">
        <v>147</v>
      </c>
      <c r="AU261" s="162" t="s">
        <v>83</v>
      </c>
      <c r="AV261" s="12" t="s">
        <v>83</v>
      </c>
      <c r="AW261" s="12" t="s">
        <v>36</v>
      </c>
      <c r="AX261" s="12" t="s">
        <v>81</v>
      </c>
      <c r="AY261" s="162" t="s">
        <v>137</v>
      </c>
    </row>
    <row r="262" spans="2:63" s="11" customFormat="1" ht="22.9" customHeight="1">
      <c r="B262" s="132"/>
      <c r="D262" s="133" t="s">
        <v>73</v>
      </c>
      <c r="E262" s="142" t="s">
        <v>184</v>
      </c>
      <c r="F262" s="142" t="s">
        <v>588</v>
      </c>
      <c r="I262" s="135"/>
      <c r="J262" s="143">
        <f>BK262</f>
        <v>0</v>
      </c>
      <c r="L262" s="132"/>
      <c r="M262" s="137"/>
      <c r="P262" s="138">
        <f>SUM(P263:P275)</f>
        <v>0</v>
      </c>
      <c r="R262" s="138">
        <f>SUM(R263:R275)</f>
        <v>27.78555</v>
      </c>
      <c r="T262" s="139">
        <f>SUM(T263:T275)</f>
        <v>0</v>
      </c>
      <c r="AR262" s="133" t="s">
        <v>81</v>
      </c>
      <c r="AT262" s="140" t="s">
        <v>73</v>
      </c>
      <c r="AU262" s="140" t="s">
        <v>81</v>
      </c>
      <c r="AY262" s="133" t="s">
        <v>137</v>
      </c>
      <c r="BK262" s="141">
        <f>SUM(BK263:BK275)</f>
        <v>0</v>
      </c>
    </row>
    <row r="263" spans="2:65" s="1" customFormat="1" ht="60" customHeight="1">
      <c r="B263" s="144"/>
      <c r="C263" s="145">
        <v>60</v>
      </c>
      <c r="D263" s="145" t="s">
        <v>139</v>
      </c>
      <c r="E263" s="146" t="s">
        <v>590</v>
      </c>
      <c r="F263" s="147" t="s">
        <v>591</v>
      </c>
      <c r="G263" s="148" t="s">
        <v>173</v>
      </c>
      <c r="H263" s="149">
        <v>492</v>
      </c>
      <c r="I263" s="150"/>
      <c r="J263" s="151">
        <f>ROUND(I263*H263,2)</f>
        <v>0</v>
      </c>
      <c r="K263" s="147" t="s">
        <v>143</v>
      </c>
      <c r="L263" s="31"/>
      <c r="M263" s="152" t="s">
        <v>3</v>
      </c>
      <c r="N263" s="153" t="s">
        <v>45</v>
      </c>
      <c r="P263" s="154">
        <f>O263*H263</f>
        <v>0</v>
      </c>
      <c r="Q263" s="154">
        <v>0.00061</v>
      </c>
      <c r="R263" s="154">
        <f>Q263*H263</f>
        <v>0.30012</v>
      </c>
      <c r="S263" s="154">
        <v>0</v>
      </c>
      <c r="T263" s="155">
        <f>S263*H263</f>
        <v>0</v>
      </c>
      <c r="AR263" s="156" t="s">
        <v>98</v>
      </c>
      <c r="AT263" s="156" t="s">
        <v>139</v>
      </c>
      <c r="AU263" s="156" t="s">
        <v>83</v>
      </c>
      <c r="AY263" s="16" t="s">
        <v>137</v>
      </c>
      <c r="BE263" s="157">
        <f>IF(N263="základní",J263,0)</f>
        <v>0</v>
      </c>
      <c r="BF263" s="157">
        <f>IF(N263="snížená",J263,0)</f>
        <v>0</v>
      </c>
      <c r="BG263" s="157">
        <f>IF(N263="zákl. přenesená",J263,0)</f>
        <v>0</v>
      </c>
      <c r="BH263" s="157">
        <f>IF(N263="sníž. přenesená",J263,0)</f>
        <v>0</v>
      </c>
      <c r="BI263" s="157">
        <f>IF(N263="nulová",J263,0)</f>
        <v>0</v>
      </c>
      <c r="BJ263" s="16" t="s">
        <v>81</v>
      </c>
      <c r="BK263" s="157">
        <f>ROUND(I263*H263,2)</f>
        <v>0</v>
      </c>
      <c r="BL263" s="16" t="s">
        <v>98</v>
      </c>
      <c r="BM263" s="156" t="s">
        <v>592</v>
      </c>
    </row>
    <row r="264" spans="2:47" s="1" customFormat="1" ht="39">
      <c r="B264" s="31"/>
      <c r="D264" s="158" t="s">
        <v>145</v>
      </c>
      <c r="F264" s="159" t="s">
        <v>593</v>
      </c>
      <c r="I264" s="92"/>
      <c r="L264" s="31"/>
      <c r="M264" s="160"/>
      <c r="T264" s="52"/>
      <c r="AT264" s="16" t="s">
        <v>145</v>
      </c>
      <c r="AU264" s="16" t="s">
        <v>83</v>
      </c>
    </row>
    <row r="265" spans="2:51" s="12" customFormat="1" ht="12">
      <c r="B265" s="161"/>
      <c r="D265" s="158" t="s">
        <v>147</v>
      </c>
      <c r="E265" s="162" t="s">
        <v>3</v>
      </c>
      <c r="F265" s="163" t="s">
        <v>738</v>
      </c>
      <c r="H265" s="164">
        <v>312</v>
      </c>
      <c r="I265" s="165"/>
      <c r="L265" s="161"/>
      <c r="M265" s="166"/>
      <c r="T265" s="167"/>
      <c r="AT265" s="162" t="s">
        <v>147</v>
      </c>
      <c r="AU265" s="162" t="s">
        <v>83</v>
      </c>
      <c r="AV265" s="12" t="s">
        <v>83</v>
      </c>
      <c r="AW265" s="12" t="s">
        <v>36</v>
      </c>
      <c r="AX265" s="12" t="s">
        <v>74</v>
      </c>
      <c r="AY265" s="162" t="s">
        <v>137</v>
      </c>
    </row>
    <row r="266" spans="2:51" s="12" customFormat="1" ht="12">
      <c r="B266" s="161"/>
      <c r="D266" s="158" t="s">
        <v>147</v>
      </c>
      <c r="E266" s="162" t="s">
        <v>3</v>
      </c>
      <c r="F266" s="163" t="s">
        <v>739</v>
      </c>
      <c r="H266" s="164">
        <v>180</v>
      </c>
      <c r="I266" s="165"/>
      <c r="L266" s="161"/>
      <c r="M266" s="166"/>
      <c r="T266" s="167"/>
      <c r="AT266" s="162" t="s">
        <v>147</v>
      </c>
      <c r="AU266" s="162" t="s">
        <v>83</v>
      </c>
      <c r="AV266" s="12" t="s">
        <v>83</v>
      </c>
      <c r="AW266" s="12" t="s">
        <v>36</v>
      </c>
      <c r="AX266" s="12" t="s">
        <v>74</v>
      </c>
      <c r="AY266" s="162" t="s">
        <v>137</v>
      </c>
    </row>
    <row r="267" spans="2:51" s="13" customFormat="1" ht="12">
      <c r="B267" s="168"/>
      <c r="D267" s="158" t="s">
        <v>147</v>
      </c>
      <c r="E267" s="169" t="s">
        <v>3</v>
      </c>
      <c r="F267" s="170" t="s">
        <v>205</v>
      </c>
      <c r="H267" s="171">
        <v>492</v>
      </c>
      <c r="I267" s="172"/>
      <c r="L267" s="168"/>
      <c r="M267" s="173"/>
      <c r="T267" s="174"/>
      <c r="AT267" s="169" t="s">
        <v>147</v>
      </c>
      <c r="AU267" s="169" t="s">
        <v>83</v>
      </c>
      <c r="AV267" s="13" t="s">
        <v>98</v>
      </c>
      <c r="AW267" s="13" t="s">
        <v>36</v>
      </c>
      <c r="AX267" s="13" t="s">
        <v>81</v>
      </c>
      <c r="AY267" s="169" t="s">
        <v>137</v>
      </c>
    </row>
    <row r="268" spans="2:65" s="1" customFormat="1" ht="24" customHeight="1">
      <c r="B268" s="144"/>
      <c r="C268" s="145">
        <v>61</v>
      </c>
      <c r="D268" s="145" t="s">
        <v>139</v>
      </c>
      <c r="E268" s="146" t="s">
        <v>596</v>
      </c>
      <c r="F268" s="147" t="s">
        <v>597</v>
      </c>
      <c r="G268" s="148" t="s">
        <v>173</v>
      </c>
      <c r="H268" s="149">
        <v>492</v>
      </c>
      <c r="I268" s="150"/>
      <c r="J268" s="151">
        <f>ROUND(I268*H268,2)</f>
        <v>0</v>
      </c>
      <c r="K268" s="147" t="s">
        <v>143</v>
      </c>
      <c r="L268" s="31"/>
      <c r="M268" s="152" t="s">
        <v>3</v>
      </c>
      <c r="N268" s="153" t="s">
        <v>45</v>
      </c>
      <c r="P268" s="154">
        <f>O268*H268</f>
        <v>0</v>
      </c>
      <c r="Q268" s="154">
        <v>0</v>
      </c>
      <c r="R268" s="154">
        <f>Q268*H268</f>
        <v>0</v>
      </c>
      <c r="S268" s="154">
        <v>0</v>
      </c>
      <c r="T268" s="155">
        <f>S268*H268</f>
        <v>0</v>
      </c>
      <c r="AR268" s="156" t="s">
        <v>98</v>
      </c>
      <c r="AT268" s="156" t="s">
        <v>139</v>
      </c>
      <c r="AU268" s="156" t="s">
        <v>83</v>
      </c>
      <c r="AY268" s="16" t="s">
        <v>137</v>
      </c>
      <c r="BE268" s="157">
        <f>IF(N268="základní",J268,0)</f>
        <v>0</v>
      </c>
      <c r="BF268" s="157">
        <f>IF(N268="snížená",J268,0)</f>
        <v>0</v>
      </c>
      <c r="BG268" s="157">
        <f>IF(N268="zákl. přenesená",J268,0)</f>
        <v>0</v>
      </c>
      <c r="BH268" s="157">
        <f>IF(N268="sníž. přenesená",J268,0)</f>
        <v>0</v>
      </c>
      <c r="BI268" s="157">
        <f>IF(N268="nulová",J268,0)</f>
        <v>0</v>
      </c>
      <c r="BJ268" s="16" t="s">
        <v>81</v>
      </c>
      <c r="BK268" s="157">
        <f>ROUND(I268*H268,2)</f>
        <v>0</v>
      </c>
      <c r="BL268" s="16" t="s">
        <v>98</v>
      </c>
      <c r="BM268" s="156" t="s">
        <v>598</v>
      </c>
    </row>
    <row r="269" spans="2:47" s="1" customFormat="1" ht="29.25">
      <c r="B269" s="31"/>
      <c r="D269" s="158" t="s">
        <v>145</v>
      </c>
      <c r="F269" s="159" t="s">
        <v>599</v>
      </c>
      <c r="I269" s="92"/>
      <c r="L269" s="31"/>
      <c r="M269" s="160"/>
      <c r="T269" s="52"/>
      <c r="AT269" s="16" t="s">
        <v>145</v>
      </c>
      <c r="AU269" s="16" t="s">
        <v>83</v>
      </c>
    </row>
    <row r="270" spans="2:51" s="12" customFormat="1" ht="12">
      <c r="B270" s="161"/>
      <c r="D270" s="158" t="s">
        <v>147</v>
      </c>
      <c r="E270" s="162" t="s">
        <v>3</v>
      </c>
      <c r="F270" s="163" t="s">
        <v>738</v>
      </c>
      <c r="H270" s="164">
        <v>312</v>
      </c>
      <c r="I270" s="165"/>
      <c r="L270" s="161"/>
      <c r="M270" s="166"/>
      <c r="T270" s="167"/>
      <c r="AT270" s="162" t="s">
        <v>147</v>
      </c>
      <c r="AU270" s="162" t="s">
        <v>83</v>
      </c>
      <c r="AV270" s="12" t="s">
        <v>83</v>
      </c>
      <c r="AW270" s="12" t="s">
        <v>36</v>
      </c>
      <c r="AX270" s="12" t="s">
        <v>74</v>
      </c>
      <c r="AY270" s="162" t="s">
        <v>137</v>
      </c>
    </row>
    <row r="271" spans="2:51" s="12" customFormat="1" ht="12">
      <c r="B271" s="161"/>
      <c r="D271" s="158" t="s">
        <v>147</v>
      </c>
      <c r="E271" s="162" t="s">
        <v>3</v>
      </c>
      <c r="F271" s="163" t="s">
        <v>739</v>
      </c>
      <c r="H271" s="164">
        <v>180</v>
      </c>
      <c r="I271" s="165"/>
      <c r="L271" s="161"/>
      <c r="M271" s="166"/>
      <c r="T271" s="167"/>
      <c r="AT271" s="162" t="s">
        <v>147</v>
      </c>
      <c r="AU271" s="162" t="s">
        <v>83</v>
      </c>
      <c r="AV271" s="12" t="s">
        <v>83</v>
      </c>
      <c r="AW271" s="12" t="s">
        <v>36</v>
      </c>
      <c r="AX271" s="12" t="s">
        <v>74</v>
      </c>
      <c r="AY271" s="162" t="s">
        <v>137</v>
      </c>
    </row>
    <row r="272" spans="2:51" s="13" customFormat="1" ht="12">
      <c r="B272" s="168"/>
      <c r="D272" s="158" t="s">
        <v>147</v>
      </c>
      <c r="E272" s="169" t="s">
        <v>3</v>
      </c>
      <c r="F272" s="170" t="s">
        <v>205</v>
      </c>
      <c r="H272" s="171">
        <v>492</v>
      </c>
      <c r="I272" s="172"/>
      <c r="L272" s="168"/>
      <c r="M272" s="173"/>
      <c r="T272" s="174"/>
      <c r="AT272" s="169" t="s">
        <v>147</v>
      </c>
      <c r="AU272" s="169" t="s">
        <v>83</v>
      </c>
      <c r="AV272" s="13" t="s">
        <v>98</v>
      </c>
      <c r="AW272" s="13" t="s">
        <v>36</v>
      </c>
      <c r="AX272" s="13" t="s">
        <v>81</v>
      </c>
      <c r="AY272" s="169" t="s">
        <v>137</v>
      </c>
    </row>
    <row r="273" spans="2:65" s="1" customFormat="1" ht="48" customHeight="1">
      <c r="B273" s="144"/>
      <c r="C273" s="145">
        <v>62</v>
      </c>
      <c r="D273" s="145" t="s">
        <v>139</v>
      </c>
      <c r="E273" s="146" t="s">
        <v>740</v>
      </c>
      <c r="F273" s="147" t="s">
        <v>741</v>
      </c>
      <c r="G273" s="148" t="s">
        <v>263</v>
      </c>
      <c r="H273" s="149">
        <v>17</v>
      </c>
      <c r="I273" s="150"/>
      <c r="J273" s="151">
        <f>ROUND(I273*H273,2)</f>
        <v>0</v>
      </c>
      <c r="K273" s="147" t="s">
        <v>143</v>
      </c>
      <c r="L273" s="31"/>
      <c r="M273" s="152" t="s">
        <v>3</v>
      </c>
      <c r="N273" s="153" t="s">
        <v>45</v>
      </c>
      <c r="P273" s="154">
        <f>O273*H273</f>
        <v>0</v>
      </c>
      <c r="Q273" s="154">
        <v>1.61679</v>
      </c>
      <c r="R273" s="154">
        <f>Q273*H273</f>
        <v>27.48543</v>
      </c>
      <c r="S273" s="154">
        <v>0</v>
      </c>
      <c r="T273" s="155">
        <f>S273*H273</f>
        <v>0</v>
      </c>
      <c r="AR273" s="156" t="s">
        <v>98</v>
      </c>
      <c r="AT273" s="156" t="s">
        <v>139</v>
      </c>
      <c r="AU273" s="156" t="s">
        <v>83</v>
      </c>
      <c r="AY273" s="16" t="s">
        <v>137</v>
      </c>
      <c r="BE273" s="157">
        <f>IF(N273="základní",J273,0)</f>
        <v>0</v>
      </c>
      <c r="BF273" s="157">
        <f>IF(N273="snížená",J273,0)</f>
        <v>0</v>
      </c>
      <c r="BG273" s="157">
        <f>IF(N273="zákl. přenesená",J273,0)</f>
        <v>0</v>
      </c>
      <c r="BH273" s="157">
        <f>IF(N273="sníž. přenesená",J273,0)</f>
        <v>0</v>
      </c>
      <c r="BI273" s="157">
        <f>IF(N273="nulová",J273,0)</f>
        <v>0</v>
      </c>
      <c r="BJ273" s="16" t="s">
        <v>81</v>
      </c>
      <c r="BK273" s="157">
        <f>ROUND(I273*H273,2)</f>
        <v>0</v>
      </c>
      <c r="BL273" s="16" t="s">
        <v>98</v>
      </c>
      <c r="BM273" s="156" t="s">
        <v>742</v>
      </c>
    </row>
    <row r="274" spans="2:47" s="1" customFormat="1" ht="78">
      <c r="B274" s="31"/>
      <c r="D274" s="158" t="s">
        <v>145</v>
      </c>
      <c r="F274" s="159" t="s">
        <v>743</v>
      </c>
      <c r="I274" s="92"/>
      <c r="L274" s="31"/>
      <c r="M274" s="160"/>
      <c r="T274" s="52"/>
      <c r="AT274" s="16" t="s">
        <v>145</v>
      </c>
      <c r="AU274" s="16" t="s">
        <v>83</v>
      </c>
    </row>
    <row r="275" spans="2:51" s="12" customFormat="1" ht="12">
      <c r="B275" s="161"/>
      <c r="D275" s="158" t="s">
        <v>147</v>
      </c>
      <c r="E275" s="162" t="s">
        <v>3</v>
      </c>
      <c r="F275" s="163" t="s">
        <v>744</v>
      </c>
      <c r="H275" s="164">
        <v>17</v>
      </c>
      <c r="I275" s="165"/>
      <c r="L275" s="161"/>
      <c r="M275" s="166"/>
      <c r="T275" s="167"/>
      <c r="AT275" s="162" t="s">
        <v>147</v>
      </c>
      <c r="AU275" s="162" t="s">
        <v>83</v>
      </c>
      <c r="AV275" s="12" t="s">
        <v>83</v>
      </c>
      <c r="AW275" s="12" t="s">
        <v>36</v>
      </c>
      <c r="AX275" s="12" t="s">
        <v>81</v>
      </c>
      <c r="AY275" s="162" t="s">
        <v>137</v>
      </c>
    </row>
    <row r="276" spans="2:63" s="11" customFormat="1" ht="22.9" customHeight="1">
      <c r="B276" s="132"/>
      <c r="D276" s="133" t="s">
        <v>73</v>
      </c>
      <c r="E276" s="142" t="s">
        <v>605</v>
      </c>
      <c r="F276" s="142" t="s">
        <v>606</v>
      </c>
      <c r="I276" s="135"/>
      <c r="J276" s="143">
        <f>BK276</f>
        <v>0</v>
      </c>
      <c r="L276" s="132"/>
      <c r="M276" s="137"/>
      <c r="P276" s="138">
        <f>SUM(P277:P288)</f>
        <v>0</v>
      </c>
      <c r="R276" s="138">
        <f>SUM(R277:R288)</f>
        <v>0</v>
      </c>
      <c r="T276" s="139">
        <f>SUM(T277:T288)</f>
        <v>0</v>
      </c>
      <c r="AR276" s="133" t="s">
        <v>81</v>
      </c>
      <c r="AT276" s="140" t="s">
        <v>73</v>
      </c>
      <c r="AU276" s="140" t="s">
        <v>81</v>
      </c>
      <c r="AY276" s="133" t="s">
        <v>137</v>
      </c>
      <c r="BK276" s="141">
        <f>SUM(BK277:BK288)</f>
        <v>0</v>
      </c>
    </row>
    <row r="277" spans="2:65" s="1" customFormat="1" ht="36" customHeight="1">
      <c r="B277" s="144"/>
      <c r="C277" s="145">
        <v>63</v>
      </c>
      <c r="D277" s="145" t="s">
        <v>139</v>
      </c>
      <c r="E277" s="146" t="s">
        <v>608</v>
      </c>
      <c r="F277" s="147" t="s">
        <v>609</v>
      </c>
      <c r="G277" s="148" t="s">
        <v>233</v>
      </c>
      <c r="H277" s="149">
        <v>400.48</v>
      </c>
      <c r="I277" s="150"/>
      <c r="J277" s="151">
        <f>ROUND(I277*H277,2)</f>
        <v>0</v>
      </c>
      <c r="K277" s="147" t="s">
        <v>143</v>
      </c>
      <c r="L277" s="31"/>
      <c r="M277" s="152" t="s">
        <v>3</v>
      </c>
      <c r="N277" s="153" t="s">
        <v>45</v>
      </c>
      <c r="P277" s="154">
        <f>O277*H277</f>
        <v>0</v>
      </c>
      <c r="Q277" s="154">
        <v>0</v>
      </c>
      <c r="R277" s="154">
        <f>Q277*H277</f>
        <v>0</v>
      </c>
      <c r="S277" s="154">
        <v>0</v>
      </c>
      <c r="T277" s="155">
        <f>S277*H277</f>
        <v>0</v>
      </c>
      <c r="AR277" s="156" t="s">
        <v>98</v>
      </c>
      <c r="AT277" s="156" t="s">
        <v>139</v>
      </c>
      <c r="AU277" s="156" t="s">
        <v>83</v>
      </c>
      <c r="AY277" s="16" t="s">
        <v>137</v>
      </c>
      <c r="BE277" s="157">
        <f>IF(N277="základní",J277,0)</f>
        <v>0</v>
      </c>
      <c r="BF277" s="157">
        <f>IF(N277="snížená",J277,0)</f>
        <v>0</v>
      </c>
      <c r="BG277" s="157">
        <f>IF(N277="zákl. přenesená",J277,0)</f>
        <v>0</v>
      </c>
      <c r="BH277" s="157">
        <f>IF(N277="sníž. přenesená",J277,0)</f>
        <v>0</v>
      </c>
      <c r="BI277" s="157">
        <f>IF(N277="nulová",J277,0)</f>
        <v>0</v>
      </c>
      <c r="BJ277" s="16" t="s">
        <v>81</v>
      </c>
      <c r="BK277" s="157">
        <f>ROUND(I277*H277,2)</f>
        <v>0</v>
      </c>
      <c r="BL277" s="16" t="s">
        <v>98</v>
      </c>
      <c r="BM277" s="156" t="s">
        <v>610</v>
      </c>
    </row>
    <row r="278" spans="2:47" s="1" customFormat="1" ht="117">
      <c r="B278" s="31"/>
      <c r="D278" s="158" t="s">
        <v>145</v>
      </c>
      <c r="F278" s="159" t="s">
        <v>611</v>
      </c>
      <c r="I278" s="92"/>
      <c r="L278" s="31"/>
      <c r="M278" s="160"/>
      <c r="T278" s="52"/>
      <c r="AT278" s="16" t="s">
        <v>145</v>
      </c>
      <c r="AU278" s="16" t="s">
        <v>83</v>
      </c>
    </row>
    <row r="279" spans="2:65" s="1" customFormat="1" ht="36" customHeight="1">
      <c r="B279" s="144"/>
      <c r="C279" s="145">
        <v>64</v>
      </c>
      <c r="D279" s="145" t="s">
        <v>139</v>
      </c>
      <c r="E279" s="146" t="s">
        <v>613</v>
      </c>
      <c r="F279" s="147" t="s">
        <v>614</v>
      </c>
      <c r="G279" s="148" t="s">
        <v>233</v>
      </c>
      <c r="H279" s="149">
        <v>5206.24</v>
      </c>
      <c r="I279" s="150"/>
      <c r="J279" s="151">
        <f>ROUND(I279*H279,2)</f>
        <v>0</v>
      </c>
      <c r="K279" s="147" t="s">
        <v>143</v>
      </c>
      <c r="L279" s="31"/>
      <c r="M279" s="152" t="s">
        <v>3</v>
      </c>
      <c r="N279" s="153" t="s">
        <v>45</v>
      </c>
      <c r="P279" s="154">
        <f>O279*H279</f>
        <v>0</v>
      </c>
      <c r="Q279" s="154">
        <v>0</v>
      </c>
      <c r="R279" s="154">
        <f>Q279*H279</f>
        <v>0</v>
      </c>
      <c r="S279" s="154">
        <v>0</v>
      </c>
      <c r="T279" s="155">
        <f>S279*H279</f>
        <v>0</v>
      </c>
      <c r="AR279" s="156" t="s">
        <v>98</v>
      </c>
      <c r="AT279" s="156" t="s">
        <v>139</v>
      </c>
      <c r="AU279" s="156" t="s">
        <v>83</v>
      </c>
      <c r="AY279" s="16" t="s">
        <v>137</v>
      </c>
      <c r="BE279" s="157">
        <f>IF(N279="základní",J279,0)</f>
        <v>0</v>
      </c>
      <c r="BF279" s="157">
        <f>IF(N279="snížená",J279,0)</f>
        <v>0</v>
      </c>
      <c r="BG279" s="157">
        <f>IF(N279="zákl. přenesená",J279,0)</f>
        <v>0</v>
      </c>
      <c r="BH279" s="157">
        <f>IF(N279="sníž. přenesená",J279,0)</f>
        <v>0</v>
      </c>
      <c r="BI279" s="157">
        <f>IF(N279="nulová",J279,0)</f>
        <v>0</v>
      </c>
      <c r="BJ279" s="16" t="s">
        <v>81</v>
      </c>
      <c r="BK279" s="157">
        <f>ROUND(I279*H279,2)</f>
        <v>0</v>
      </c>
      <c r="BL279" s="16" t="s">
        <v>98</v>
      </c>
      <c r="BM279" s="156" t="s">
        <v>615</v>
      </c>
    </row>
    <row r="280" spans="2:47" s="1" customFormat="1" ht="117">
      <c r="B280" s="31"/>
      <c r="D280" s="158" t="s">
        <v>145</v>
      </c>
      <c r="F280" s="159" t="s">
        <v>611</v>
      </c>
      <c r="I280" s="92"/>
      <c r="L280" s="31"/>
      <c r="M280" s="160"/>
      <c r="T280" s="52"/>
      <c r="AT280" s="16" t="s">
        <v>145</v>
      </c>
      <c r="AU280" s="16" t="s">
        <v>83</v>
      </c>
    </row>
    <row r="281" spans="2:51" s="12" customFormat="1" ht="12">
      <c r="B281" s="161"/>
      <c r="D281" s="158" t="s">
        <v>147</v>
      </c>
      <c r="F281" s="163" t="s">
        <v>745</v>
      </c>
      <c r="H281" s="164">
        <v>5206.24</v>
      </c>
      <c r="I281" s="165"/>
      <c r="L281" s="161"/>
      <c r="M281" s="166"/>
      <c r="T281" s="167"/>
      <c r="AT281" s="162" t="s">
        <v>147</v>
      </c>
      <c r="AU281" s="162" t="s">
        <v>83</v>
      </c>
      <c r="AV281" s="12" t="s">
        <v>83</v>
      </c>
      <c r="AW281" s="12" t="s">
        <v>4</v>
      </c>
      <c r="AX281" s="12" t="s">
        <v>81</v>
      </c>
      <c r="AY281" s="162" t="s">
        <v>137</v>
      </c>
    </row>
    <row r="282" spans="2:65" s="1" customFormat="1" ht="24" customHeight="1">
      <c r="B282" s="144"/>
      <c r="C282" s="145">
        <v>65</v>
      </c>
      <c r="D282" s="145" t="s">
        <v>139</v>
      </c>
      <c r="E282" s="146" t="s">
        <v>618</v>
      </c>
      <c r="F282" s="147" t="s">
        <v>619</v>
      </c>
      <c r="G282" s="148" t="s">
        <v>233</v>
      </c>
      <c r="H282" s="149">
        <v>400.48</v>
      </c>
      <c r="I282" s="150"/>
      <c r="J282" s="151">
        <f>ROUND(I282*H282,2)</f>
        <v>0</v>
      </c>
      <c r="K282" s="147" t="s">
        <v>143</v>
      </c>
      <c r="L282" s="31"/>
      <c r="M282" s="152" t="s">
        <v>3</v>
      </c>
      <c r="N282" s="153" t="s">
        <v>45</v>
      </c>
      <c r="P282" s="154">
        <f>O282*H282</f>
        <v>0</v>
      </c>
      <c r="Q282" s="154">
        <v>0</v>
      </c>
      <c r="R282" s="154">
        <f>Q282*H282</f>
        <v>0</v>
      </c>
      <c r="S282" s="154">
        <v>0</v>
      </c>
      <c r="T282" s="155">
        <f>S282*H282</f>
        <v>0</v>
      </c>
      <c r="AR282" s="156" t="s">
        <v>98</v>
      </c>
      <c r="AT282" s="156" t="s">
        <v>139</v>
      </c>
      <c r="AU282" s="156" t="s">
        <v>83</v>
      </c>
      <c r="AY282" s="16" t="s">
        <v>137</v>
      </c>
      <c r="BE282" s="157">
        <f>IF(N282="základní",J282,0)</f>
        <v>0</v>
      </c>
      <c r="BF282" s="157">
        <f>IF(N282="snížená",J282,0)</f>
        <v>0</v>
      </c>
      <c r="BG282" s="157">
        <f>IF(N282="zákl. přenesená",J282,0)</f>
        <v>0</v>
      </c>
      <c r="BH282" s="157">
        <f>IF(N282="sníž. přenesená",J282,0)</f>
        <v>0</v>
      </c>
      <c r="BI282" s="157">
        <f>IF(N282="nulová",J282,0)</f>
        <v>0</v>
      </c>
      <c r="BJ282" s="16" t="s">
        <v>81</v>
      </c>
      <c r="BK282" s="157">
        <f>ROUND(I282*H282,2)</f>
        <v>0</v>
      </c>
      <c r="BL282" s="16" t="s">
        <v>98</v>
      </c>
      <c r="BM282" s="156" t="s">
        <v>620</v>
      </c>
    </row>
    <row r="283" spans="2:47" s="1" customFormat="1" ht="48.75">
      <c r="B283" s="31"/>
      <c r="D283" s="158" t="s">
        <v>145</v>
      </c>
      <c r="F283" s="159" t="s">
        <v>621</v>
      </c>
      <c r="I283" s="92"/>
      <c r="L283" s="31"/>
      <c r="M283" s="160"/>
      <c r="T283" s="52"/>
      <c r="AT283" s="16" t="s">
        <v>145</v>
      </c>
      <c r="AU283" s="16" t="s">
        <v>83</v>
      </c>
    </row>
    <row r="284" spans="2:65" s="1" customFormat="1" ht="36" customHeight="1">
      <c r="B284" s="144"/>
      <c r="C284" s="145">
        <v>66</v>
      </c>
      <c r="D284" s="145" t="s">
        <v>139</v>
      </c>
      <c r="E284" s="146" t="s">
        <v>623</v>
      </c>
      <c r="F284" s="147" t="s">
        <v>624</v>
      </c>
      <c r="G284" s="148" t="s">
        <v>233</v>
      </c>
      <c r="H284" s="149">
        <v>279.84</v>
      </c>
      <c r="I284" s="150"/>
      <c r="J284" s="151">
        <f>ROUND(I284*H284,2)</f>
        <v>0</v>
      </c>
      <c r="K284" s="147" t="s">
        <v>143</v>
      </c>
      <c r="L284" s="31"/>
      <c r="M284" s="152" t="s">
        <v>3</v>
      </c>
      <c r="N284" s="153" t="s">
        <v>45</v>
      </c>
      <c r="P284" s="154">
        <f>O284*H284</f>
        <v>0</v>
      </c>
      <c r="Q284" s="154">
        <v>0</v>
      </c>
      <c r="R284" s="154">
        <f>Q284*H284</f>
        <v>0</v>
      </c>
      <c r="S284" s="154">
        <v>0</v>
      </c>
      <c r="T284" s="155">
        <f>S284*H284</f>
        <v>0</v>
      </c>
      <c r="AR284" s="156" t="s">
        <v>98</v>
      </c>
      <c r="AT284" s="156" t="s">
        <v>139</v>
      </c>
      <c r="AU284" s="156" t="s">
        <v>83</v>
      </c>
      <c r="AY284" s="16" t="s">
        <v>137</v>
      </c>
      <c r="BE284" s="157">
        <f>IF(N284="základní",J284,0)</f>
        <v>0</v>
      </c>
      <c r="BF284" s="157">
        <f>IF(N284="snížená",J284,0)</f>
        <v>0</v>
      </c>
      <c r="BG284" s="157">
        <f>IF(N284="zákl. přenesená",J284,0)</f>
        <v>0</v>
      </c>
      <c r="BH284" s="157">
        <f>IF(N284="sníž. přenesená",J284,0)</f>
        <v>0</v>
      </c>
      <c r="BI284" s="157">
        <f>IF(N284="nulová",J284,0)</f>
        <v>0</v>
      </c>
      <c r="BJ284" s="16" t="s">
        <v>81</v>
      </c>
      <c r="BK284" s="157">
        <f>ROUND(I284*H284,2)</f>
        <v>0</v>
      </c>
      <c r="BL284" s="16" t="s">
        <v>98</v>
      </c>
      <c r="BM284" s="156" t="s">
        <v>625</v>
      </c>
    </row>
    <row r="285" spans="2:47" s="1" customFormat="1" ht="107.25">
      <c r="B285" s="31"/>
      <c r="D285" s="158" t="s">
        <v>145</v>
      </c>
      <c r="F285" s="159" t="s">
        <v>626</v>
      </c>
      <c r="I285" s="92"/>
      <c r="L285" s="31"/>
      <c r="M285" s="160"/>
      <c r="T285" s="52"/>
      <c r="AT285" s="16" t="s">
        <v>145</v>
      </c>
      <c r="AU285" s="16" t="s">
        <v>83</v>
      </c>
    </row>
    <row r="286" spans="2:51" s="12" customFormat="1" ht="12">
      <c r="B286" s="161"/>
      <c r="D286" s="158" t="s">
        <v>147</v>
      </c>
      <c r="E286" s="162" t="s">
        <v>3</v>
      </c>
      <c r="F286" s="163" t="s">
        <v>746</v>
      </c>
      <c r="H286" s="164">
        <v>279.84</v>
      </c>
      <c r="I286" s="165"/>
      <c r="L286" s="161"/>
      <c r="M286" s="166"/>
      <c r="T286" s="167"/>
      <c r="AT286" s="162" t="s">
        <v>147</v>
      </c>
      <c r="AU286" s="162" t="s">
        <v>83</v>
      </c>
      <c r="AV286" s="12" t="s">
        <v>83</v>
      </c>
      <c r="AW286" s="12" t="s">
        <v>36</v>
      </c>
      <c r="AX286" s="12" t="s">
        <v>81</v>
      </c>
      <c r="AY286" s="162" t="s">
        <v>137</v>
      </c>
    </row>
    <row r="287" spans="2:65" s="1" customFormat="1" ht="36" customHeight="1">
      <c r="B287" s="144"/>
      <c r="C287" s="145">
        <v>67</v>
      </c>
      <c r="D287" s="145" t="s">
        <v>139</v>
      </c>
      <c r="E287" s="146" t="s">
        <v>628</v>
      </c>
      <c r="F287" s="147" t="s">
        <v>629</v>
      </c>
      <c r="G287" s="148" t="s">
        <v>233</v>
      </c>
      <c r="H287" s="149">
        <v>120.64</v>
      </c>
      <c r="I287" s="150"/>
      <c r="J287" s="151">
        <f>ROUND(I287*H287,2)</f>
        <v>0</v>
      </c>
      <c r="K287" s="147" t="s">
        <v>143</v>
      </c>
      <c r="L287" s="31"/>
      <c r="M287" s="152" t="s">
        <v>3</v>
      </c>
      <c r="N287" s="153" t="s">
        <v>45</v>
      </c>
      <c r="P287" s="154">
        <f>O287*H287</f>
        <v>0</v>
      </c>
      <c r="Q287" s="154">
        <v>0</v>
      </c>
      <c r="R287" s="154">
        <f>Q287*H287</f>
        <v>0</v>
      </c>
      <c r="S287" s="154">
        <v>0</v>
      </c>
      <c r="T287" s="155">
        <f>S287*H287</f>
        <v>0</v>
      </c>
      <c r="AR287" s="156" t="s">
        <v>98</v>
      </c>
      <c r="AT287" s="156" t="s">
        <v>139</v>
      </c>
      <c r="AU287" s="156" t="s">
        <v>83</v>
      </c>
      <c r="AY287" s="16" t="s">
        <v>137</v>
      </c>
      <c r="BE287" s="157">
        <f>IF(N287="základní",J287,0)</f>
        <v>0</v>
      </c>
      <c r="BF287" s="157">
        <f>IF(N287="snížená",J287,0)</f>
        <v>0</v>
      </c>
      <c r="BG287" s="157">
        <f>IF(N287="zákl. přenesená",J287,0)</f>
        <v>0</v>
      </c>
      <c r="BH287" s="157">
        <f>IF(N287="sníž. přenesená",J287,0)</f>
        <v>0</v>
      </c>
      <c r="BI287" s="157">
        <f>IF(N287="nulová",J287,0)</f>
        <v>0</v>
      </c>
      <c r="BJ287" s="16" t="s">
        <v>81</v>
      </c>
      <c r="BK287" s="157">
        <f>ROUND(I287*H287,2)</f>
        <v>0</v>
      </c>
      <c r="BL287" s="16" t="s">
        <v>98</v>
      </c>
      <c r="BM287" s="156" t="s">
        <v>630</v>
      </c>
    </row>
    <row r="288" spans="2:47" s="1" customFormat="1" ht="107.25">
      <c r="B288" s="31"/>
      <c r="D288" s="158" t="s">
        <v>145</v>
      </c>
      <c r="F288" s="159" t="s">
        <v>626</v>
      </c>
      <c r="I288" s="92"/>
      <c r="L288" s="31"/>
      <c r="M288" s="160"/>
      <c r="T288" s="52"/>
      <c r="AT288" s="16" t="s">
        <v>145</v>
      </c>
      <c r="AU288" s="16" t="s">
        <v>83</v>
      </c>
    </row>
    <row r="289" spans="2:63" s="11" customFormat="1" ht="22.9" customHeight="1">
      <c r="B289" s="132"/>
      <c r="D289" s="133" t="s">
        <v>73</v>
      </c>
      <c r="E289" s="142" t="s">
        <v>416</v>
      </c>
      <c r="F289" s="142" t="s">
        <v>417</v>
      </c>
      <c r="I289" s="135"/>
      <c r="J289" s="143">
        <f>BK289</f>
        <v>0</v>
      </c>
      <c r="L289" s="132"/>
      <c r="M289" s="137"/>
      <c r="P289" s="138">
        <f>SUM(P290:P291)</f>
        <v>0</v>
      </c>
      <c r="R289" s="138">
        <f>SUM(R290:R291)</f>
        <v>0</v>
      </c>
      <c r="T289" s="139">
        <f>SUM(T290:T291)</f>
        <v>0</v>
      </c>
      <c r="AR289" s="133" t="s">
        <v>81</v>
      </c>
      <c r="AT289" s="140" t="s">
        <v>73</v>
      </c>
      <c r="AU289" s="140" t="s">
        <v>81</v>
      </c>
      <c r="AY289" s="133" t="s">
        <v>137</v>
      </c>
      <c r="BK289" s="141">
        <f>SUM(BK290:BK291)</f>
        <v>0</v>
      </c>
    </row>
    <row r="290" spans="2:65" s="1" customFormat="1" ht="48" customHeight="1">
      <c r="B290" s="144"/>
      <c r="C290" s="145">
        <v>68</v>
      </c>
      <c r="D290" s="145" t="s">
        <v>139</v>
      </c>
      <c r="E290" s="146" t="s">
        <v>419</v>
      </c>
      <c r="F290" s="147" t="s">
        <v>420</v>
      </c>
      <c r="G290" s="148" t="s">
        <v>233</v>
      </c>
      <c r="H290" s="149">
        <v>502.438</v>
      </c>
      <c r="I290" s="150"/>
      <c r="J290" s="151">
        <f>ROUND(I290*H290,2)</f>
        <v>0</v>
      </c>
      <c r="K290" s="147" t="s">
        <v>143</v>
      </c>
      <c r="L290" s="31"/>
      <c r="M290" s="152" t="s">
        <v>3</v>
      </c>
      <c r="N290" s="153" t="s">
        <v>45</v>
      </c>
      <c r="P290" s="154">
        <f>O290*H290</f>
        <v>0</v>
      </c>
      <c r="Q290" s="154">
        <v>0</v>
      </c>
      <c r="R290" s="154">
        <f>Q290*H290</f>
        <v>0</v>
      </c>
      <c r="S290" s="154">
        <v>0</v>
      </c>
      <c r="T290" s="155">
        <f>S290*H290</f>
        <v>0</v>
      </c>
      <c r="AR290" s="156" t="s">
        <v>98</v>
      </c>
      <c r="AT290" s="156" t="s">
        <v>139</v>
      </c>
      <c r="AU290" s="156" t="s">
        <v>83</v>
      </c>
      <c r="AY290" s="16" t="s">
        <v>137</v>
      </c>
      <c r="BE290" s="157">
        <f>IF(N290="základní",J290,0)</f>
        <v>0</v>
      </c>
      <c r="BF290" s="157">
        <f>IF(N290="snížená",J290,0)</f>
        <v>0</v>
      </c>
      <c r="BG290" s="157">
        <f>IF(N290="zákl. přenesená",J290,0)</f>
        <v>0</v>
      </c>
      <c r="BH290" s="157">
        <f>IF(N290="sníž. přenesená",J290,0)</f>
        <v>0</v>
      </c>
      <c r="BI290" s="157">
        <f>IF(N290="nulová",J290,0)</f>
        <v>0</v>
      </c>
      <c r="BJ290" s="16" t="s">
        <v>81</v>
      </c>
      <c r="BK290" s="157">
        <f>ROUND(I290*H290,2)</f>
        <v>0</v>
      </c>
      <c r="BL290" s="16" t="s">
        <v>98</v>
      </c>
      <c r="BM290" s="156" t="s">
        <v>421</v>
      </c>
    </row>
    <row r="291" spans="2:47" s="1" customFormat="1" ht="58.5">
      <c r="B291" s="31"/>
      <c r="D291" s="158" t="s">
        <v>145</v>
      </c>
      <c r="F291" s="159" t="s">
        <v>422</v>
      </c>
      <c r="I291" s="92"/>
      <c r="L291" s="31"/>
      <c r="M291" s="186"/>
      <c r="N291" s="187"/>
      <c r="O291" s="187"/>
      <c r="P291" s="187"/>
      <c r="Q291" s="187"/>
      <c r="R291" s="187"/>
      <c r="S291" s="187"/>
      <c r="T291" s="188"/>
      <c r="AT291" s="16" t="s">
        <v>145</v>
      </c>
      <c r="AU291" s="16" t="s">
        <v>83</v>
      </c>
    </row>
    <row r="292" spans="2:12" s="1" customFormat="1" ht="6.95" customHeight="1">
      <c r="B292" s="40"/>
      <c r="C292" s="41"/>
      <c r="D292" s="41"/>
      <c r="E292" s="41"/>
      <c r="F292" s="41"/>
      <c r="G292" s="41"/>
      <c r="H292" s="41"/>
      <c r="I292" s="107"/>
      <c r="J292" s="41"/>
      <c r="K292" s="41"/>
      <c r="L292" s="31"/>
    </row>
  </sheetData>
  <autoFilter ref="C92:K291"/>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62"/>
  <sheetViews>
    <sheetView showGridLines="0" workbookViewId="0" topLeftCell="A17"/>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140625" style="0" hidden="1" customWidth="1"/>
  </cols>
  <sheetData>
    <row r="1" ht="12"/>
    <row r="2" spans="12:46" ht="36.95" customHeight="1">
      <c r="L2" s="298" t="s">
        <v>6</v>
      </c>
      <c r="M2" s="299"/>
      <c r="N2" s="299"/>
      <c r="O2" s="299"/>
      <c r="P2" s="299"/>
      <c r="Q2" s="299"/>
      <c r="R2" s="299"/>
      <c r="S2" s="299"/>
      <c r="T2" s="299"/>
      <c r="U2" s="299"/>
      <c r="V2" s="299"/>
      <c r="AT2" s="16" t="s">
        <v>97</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747</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ROUND(J93,2)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ROUND((SUM(BE93:BE261)),2)</f>
        <v>0</v>
      </c>
      <c r="I35" s="99">
        <v>0.21</v>
      </c>
      <c r="J35" s="82">
        <f>ROUND(((SUM(BE93:BE261))*I35),2)</f>
        <v>0</v>
      </c>
      <c r="L35" s="31"/>
    </row>
    <row r="36" spans="2:12" s="1" customFormat="1" ht="14.45" customHeight="1">
      <c r="B36" s="31"/>
      <c r="E36" s="26" t="s">
        <v>46</v>
      </c>
      <c r="F36" s="82">
        <f>ROUND((SUM(BF93:BF261)),2)</f>
        <v>0</v>
      </c>
      <c r="I36" s="99">
        <v>0.15</v>
      </c>
      <c r="J36" s="82">
        <f>ROUND(((SUM(BF93:BF261))*I36),2)</f>
        <v>0</v>
      </c>
      <c r="L36" s="31"/>
    </row>
    <row r="37" spans="2:12" s="1" customFormat="1" ht="14.45" customHeight="1" hidden="1">
      <c r="B37" s="31"/>
      <c r="E37" s="26" t="s">
        <v>47</v>
      </c>
      <c r="F37" s="82">
        <f>ROUND((SUM(BG93:BG261)),2)</f>
        <v>0</v>
      </c>
      <c r="I37" s="99">
        <v>0.21</v>
      </c>
      <c r="J37" s="82">
        <f>0</f>
        <v>0</v>
      </c>
      <c r="L37" s="31"/>
    </row>
    <row r="38" spans="2:12" s="1" customFormat="1" ht="14.45" customHeight="1" hidden="1">
      <c r="B38" s="31"/>
      <c r="E38" s="26" t="s">
        <v>48</v>
      </c>
      <c r="F38" s="82">
        <f>ROUND((SUM(BH93:BH261)),2)</f>
        <v>0</v>
      </c>
      <c r="I38" s="99">
        <v>0.15</v>
      </c>
      <c r="J38" s="82">
        <f>0</f>
        <v>0</v>
      </c>
      <c r="L38" s="31"/>
    </row>
    <row r="39" spans="2:12" s="1" customFormat="1" ht="14.45" customHeight="1" hidden="1">
      <c r="B39" s="31"/>
      <c r="E39" s="26" t="s">
        <v>49</v>
      </c>
      <c r="F39" s="82">
        <f>ROUND((SUM(BI93:BI261)),2)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3 -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J93</f>
        <v>0</v>
      </c>
      <c r="L63" s="31"/>
      <c r="AU63" s="16" t="s">
        <v>116</v>
      </c>
    </row>
    <row r="64" spans="2:12" s="8" customFormat="1" ht="24.95" customHeight="1">
      <c r="B64" s="113"/>
      <c r="D64" s="114" t="s">
        <v>117</v>
      </c>
      <c r="E64" s="115"/>
      <c r="F64" s="115"/>
      <c r="G64" s="115"/>
      <c r="H64" s="115"/>
      <c r="I64" s="116"/>
      <c r="J64" s="117">
        <f>J94</f>
        <v>0</v>
      </c>
      <c r="L64" s="113"/>
    </row>
    <row r="65" spans="2:12" s="9" customFormat="1" ht="19.9" customHeight="1">
      <c r="B65" s="118"/>
      <c r="D65" s="119" t="s">
        <v>118</v>
      </c>
      <c r="E65" s="120"/>
      <c r="F65" s="120"/>
      <c r="G65" s="120"/>
      <c r="H65" s="120"/>
      <c r="I65" s="121"/>
      <c r="J65" s="122">
        <f>J95</f>
        <v>0</v>
      </c>
      <c r="L65" s="118"/>
    </row>
    <row r="66" spans="2:12" s="9" customFormat="1" ht="19.9" customHeight="1">
      <c r="B66" s="118"/>
      <c r="D66" s="119" t="s">
        <v>119</v>
      </c>
      <c r="E66" s="120"/>
      <c r="F66" s="120"/>
      <c r="G66" s="120"/>
      <c r="H66" s="120"/>
      <c r="I66" s="121"/>
      <c r="J66" s="122">
        <f>J166</f>
        <v>0</v>
      </c>
      <c r="L66" s="118"/>
    </row>
    <row r="67" spans="2:12" s="9" customFormat="1" ht="19.9" customHeight="1">
      <c r="B67" s="118"/>
      <c r="D67" s="119" t="s">
        <v>424</v>
      </c>
      <c r="E67" s="120"/>
      <c r="F67" s="120"/>
      <c r="G67" s="120"/>
      <c r="H67" s="120"/>
      <c r="I67" s="121"/>
      <c r="J67" s="122">
        <f>J170</f>
        <v>0</v>
      </c>
      <c r="L67" s="118"/>
    </row>
    <row r="68" spans="2:12" s="9" customFormat="1" ht="19.9" customHeight="1">
      <c r="B68" s="118"/>
      <c r="D68" s="119" t="s">
        <v>120</v>
      </c>
      <c r="E68" s="120"/>
      <c r="F68" s="120"/>
      <c r="G68" s="120"/>
      <c r="H68" s="120"/>
      <c r="I68" s="121"/>
      <c r="J68" s="122">
        <f>J190</f>
        <v>0</v>
      </c>
      <c r="L68" s="118"/>
    </row>
    <row r="69" spans="2:12" s="9" customFormat="1" ht="19.9" customHeight="1">
      <c r="B69" s="118"/>
      <c r="D69" s="119" t="s">
        <v>492</v>
      </c>
      <c r="E69" s="120"/>
      <c r="F69" s="120"/>
      <c r="G69" s="120"/>
      <c r="H69" s="120"/>
      <c r="I69" s="121"/>
      <c r="J69" s="122">
        <f>J238</f>
        <v>0</v>
      </c>
      <c r="L69" s="118"/>
    </row>
    <row r="70" spans="2:12" s="9" customFormat="1" ht="19.9" customHeight="1">
      <c r="B70" s="118"/>
      <c r="D70" s="119" t="s">
        <v>493</v>
      </c>
      <c r="E70" s="120"/>
      <c r="F70" s="120"/>
      <c r="G70" s="120"/>
      <c r="H70" s="120"/>
      <c r="I70" s="121"/>
      <c r="J70" s="122">
        <f>J247</f>
        <v>0</v>
      </c>
      <c r="L70" s="118"/>
    </row>
    <row r="71" spans="2:12" s="9" customFormat="1" ht="19.9" customHeight="1">
      <c r="B71" s="118"/>
      <c r="D71" s="119" t="s">
        <v>121</v>
      </c>
      <c r="E71" s="120"/>
      <c r="F71" s="120"/>
      <c r="G71" s="120"/>
      <c r="H71" s="120"/>
      <c r="I71" s="121"/>
      <c r="J71" s="122">
        <f>J259</f>
        <v>0</v>
      </c>
      <c r="L71" s="118"/>
    </row>
    <row r="72" spans="2:12" s="1" customFormat="1" ht="21.75" customHeight="1">
      <c r="B72" s="31"/>
      <c r="I72" s="92"/>
      <c r="L72" s="31"/>
    </row>
    <row r="73" spans="2:12" s="1" customFormat="1" ht="6.95" customHeight="1">
      <c r="B73" s="40"/>
      <c r="C73" s="41"/>
      <c r="D73" s="41"/>
      <c r="E73" s="41"/>
      <c r="F73" s="41"/>
      <c r="G73" s="41"/>
      <c r="H73" s="41"/>
      <c r="I73" s="107"/>
      <c r="J73" s="41"/>
      <c r="K73" s="41"/>
      <c r="L73" s="31"/>
    </row>
    <row r="77" spans="2:12" s="1" customFormat="1" ht="6.95" customHeight="1">
      <c r="B77" s="42"/>
      <c r="C77" s="43"/>
      <c r="D77" s="43"/>
      <c r="E77" s="43"/>
      <c r="F77" s="43"/>
      <c r="G77" s="43"/>
      <c r="H77" s="43"/>
      <c r="I77" s="108"/>
      <c r="J77" s="43"/>
      <c r="K77" s="43"/>
      <c r="L77" s="31"/>
    </row>
    <row r="78" spans="2:12" s="1" customFormat="1" ht="24.95" customHeight="1">
      <c r="B78" s="31"/>
      <c r="C78" s="20" t="s">
        <v>122</v>
      </c>
      <c r="I78" s="92"/>
      <c r="L78" s="31"/>
    </row>
    <row r="79" spans="2:12" s="1" customFormat="1" ht="6.95" customHeight="1">
      <c r="B79" s="31"/>
      <c r="I79" s="92"/>
      <c r="L79" s="31"/>
    </row>
    <row r="80" spans="2:12" s="1" customFormat="1" ht="12" customHeight="1">
      <c r="B80" s="31"/>
      <c r="C80" s="26" t="s">
        <v>17</v>
      </c>
      <c r="I80" s="92"/>
      <c r="L80" s="31"/>
    </row>
    <row r="81" spans="2:12" s="1" customFormat="1" ht="16.5" customHeight="1">
      <c r="B81" s="31"/>
      <c r="E81" s="312" t="str">
        <f>E7</f>
        <v>Rekonstrukce vodovodu - III.ETAPA</v>
      </c>
      <c r="F81" s="313"/>
      <c r="G81" s="313"/>
      <c r="H81" s="313"/>
      <c r="I81" s="92"/>
      <c r="L81" s="31"/>
    </row>
    <row r="82" spans="2:12" ht="12" customHeight="1">
      <c r="B82" s="19"/>
      <c r="C82" s="26" t="s">
        <v>109</v>
      </c>
      <c r="L82" s="19"/>
    </row>
    <row r="83" spans="2:12" s="1" customFormat="1" ht="16.5" customHeight="1">
      <c r="B83" s="31"/>
      <c r="E83" s="312" t="s">
        <v>110</v>
      </c>
      <c r="F83" s="311"/>
      <c r="G83" s="311"/>
      <c r="H83" s="311"/>
      <c r="I83" s="92"/>
      <c r="L83" s="31"/>
    </row>
    <row r="84" spans="2:12" s="1" customFormat="1" ht="12" customHeight="1">
      <c r="B84" s="31"/>
      <c r="C84" s="26" t="s">
        <v>111</v>
      </c>
      <c r="I84" s="92"/>
      <c r="L84" s="31"/>
    </row>
    <row r="85" spans="2:12" s="1" customFormat="1" ht="16.5" customHeight="1">
      <c r="B85" s="31"/>
      <c r="E85" s="295" t="str">
        <f>E11</f>
        <v>3 - větev</v>
      </c>
      <c r="F85" s="311"/>
      <c r="G85" s="311"/>
      <c r="H85" s="311"/>
      <c r="I85" s="92"/>
      <c r="L85" s="31"/>
    </row>
    <row r="86" spans="2:12" s="1" customFormat="1" ht="6.95" customHeight="1">
      <c r="B86" s="31"/>
      <c r="I86" s="92"/>
      <c r="L86" s="31"/>
    </row>
    <row r="87" spans="2:12" s="1" customFormat="1" ht="12" customHeight="1">
      <c r="B87" s="31"/>
      <c r="C87" s="26" t="s">
        <v>22</v>
      </c>
      <c r="F87" s="24" t="str">
        <f>F14</f>
        <v>k.ú.Český Rudolec</v>
      </c>
      <c r="I87" s="93" t="s">
        <v>24</v>
      </c>
      <c r="J87" s="48" t="str">
        <f>IF(J14="","",J14)</f>
        <v>10. 9. 2019</v>
      </c>
      <c r="L87" s="31"/>
    </row>
    <row r="88" spans="2:12" s="1" customFormat="1" ht="6.95" customHeight="1">
      <c r="B88" s="31"/>
      <c r="I88" s="92"/>
      <c r="L88" s="31"/>
    </row>
    <row r="89" spans="2:12" s="1" customFormat="1" ht="43.15" customHeight="1">
      <c r="B89" s="31"/>
      <c r="C89" s="26" t="s">
        <v>26</v>
      </c>
      <c r="F89" s="24" t="str">
        <f>E17</f>
        <v xml:space="preserve"> </v>
      </c>
      <c r="I89" s="93" t="s">
        <v>32</v>
      </c>
      <c r="J89" s="29" t="str">
        <f>E23</f>
        <v>ALCEDO - Ing. Martin Růžička CSc., Jindř.Hradec</v>
      </c>
      <c r="L89" s="31"/>
    </row>
    <row r="90" spans="2:12" s="1" customFormat="1" ht="15.2" customHeight="1">
      <c r="B90" s="31"/>
      <c r="C90" s="26" t="s">
        <v>30</v>
      </c>
      <c r="F90" s="24" t="str">
        <f>IF(E20="","",E20)</f>
        <v>Vyplň údaj</v>
      </c>
      <c r="I90" s="93" t="s">
        <v>37</v>
      </c>
      <c r="J90" s="29" t="str">
        <f>E26</f>
        <v xml:space="preserve"> </v>
      </c>
      <c r="L90" s="31"/>
    </row>
    <row r="91" spans="2:12" s="1" customFormat="1" ht="10.35" customHeight="1">
      <c r="B91" s="31"/>
      <c r="I91" s="92"/>
      <c r="L91" s="31"/>
    </row>
    <row r="92" spans="2:20" s="10" customFormat="1" ht="29.25" customHeight="1">
      <c r="B92" s="123"/>
      <c r="C92" s="124" t="s">
        <v>123</v>
      </c>
      <c r="D92" s="125" t="s">
        <v>59</v>
      </c>
      <c r="E92" s="125" t="s">
        <v>55</v>
      </c>
      <c r="F92" s="125" t="s">
        <v>56</v>
      </c>
      <c r="G92" s="125" t="s">
        <v>124</v>
      </c>
      <c r="H92" s="125" t="s">
        <v>125</v>
      </c>
      <c r="I92" s="126" t="s">
        <v>126</v>
      </c>
      <c r="J92" s="125" t="s">
        <v>115</v>
      </c>
      <c r="K92" s="127" t="s">
        <v>127</v>
      </c>
      <c r="L92" s="123"/>
      <c r="M92" s="55" t="s">
        <v>3</v>
      </c>
      <c r="N92" s="56" t="s">
        <v>44</v>
      </c>
      <c r="O92" s="56" t="s">
        <v>128</v>
      </c>
      <c r="P92" s="56" t="s">
        <v>129</v>
      </c>
      <c r="Q92" s="56" t="s">
        <v>130</v>
      </c>
      <c r="R92" s="56" t="s">
        <v>131</v>
      </c>
      <c r="S92" s="56" t="s">
        <v>132</v>
      </c>
      <c r="T92" s="57" t="s">
        <v>133</v>
      </c>
    </row>
    <row r="93" spans="2:63" s="1" customFormat="1" ht="22.9" customHeight="1">
      <c r="B93" s="31"/>
      <c r="C93" s="60" t="s">
        <v>134</v>
      </c>
      <c r="I93" s="92"/>
      <c r="J93" s="128">
        <f>BK93</f>
        <v>0</v>
      </c>
      <c r="L93" s="31"/>
      <c r="M93" s="58"/>
      <c r="N93" s="49"/>
      <c r="O93" s="49"/>
      <c r="P93" s="129">
        <f>P94</f>
        <v>0</v>
      </c>
      <c r="Q93" s="49"/>
      <c r="R93" s="129">
        <f>R94</f>
        <v>43.420859899999996</v>
      </c>
      <c r="S93" s="49"/>
      <c r="T93" s="130">
        <f>T94</f>
        <v>24.72</v>
      </c>
      <c r="AT93" s="16" t="s">
        <v>73</v>
      </c>
      <c r="AU93" s="16" t="s">
        <v>116</v>
      </c>
      <c r="BK93" s="131">
        <f>BK94</f>
        <v>0</v>
      </c>
    </row>
    <row r="94" spans="2:63" s="11" customFormat="1" ht="25.9" customHeight="1">
      <c r="B94" s="132"/>
      <c r="D94" s="133" t="s">
        <v>73</v>
      </c>
      <c r="E94" s="134" t="s">
        <v>135</v>
      </c>
      <c r="F94" s="134" t="s">
        <v>136</v>
      </c>
      <c r="I94" s="135"/>
      <c r="J94" s="136">
        <f>BK94</f>
        <v>0</v>
      </c>
      <c r="L94" s="132"/>
      <c r="M94" s="137"/>
      <c r="P94" s="138">
        <f>P95+P166+P170+P190+P238+P247+P259</f>
        <v>0</v>
      </c>
      <c r="R94" s="138">
        <f>R95+R166+R170+R190+R238+R247+R259</f>
        <v>43.420859899999996</v>
      </c>
      <c r="T94" s="139">
        <f>T95+T166+T170+T190+T238+T247+T259</f>
        <v>24.72</v>
      </c>
      <c r="AR94" s="133" t="s">
        <v>81</v>
      </c>
      <c r="AT94" s="140" t="s">
        <v>73</v>
      </c>
      <c r="AU94" s="140" t="s">
        <v>74</v>
      </c>
      <c r="AY94" s="133" t="s">
        <v>137</v>
      </c>
      <c r="BK94" s="141">
        <f>BK95+BK166+BK170+BK190+BK238+BK247+BK259</f>
        <v>0</v>
      </c>
    </row>
    <row r="95" spans="2:63" s="11" customFormat="1" ht="22.9" customHeight="1">
      <c r="B95" s="132"/>
      <c r="D95" s="133" t="s">
        <v>73</v>
      </c>
      <c r="E95" s="142" t="s">
        <v>81</v>
      </c>
      <c r="F95" s="142" t="s">
        <v>138</v>
      </c>
      <c r="I95" s="135"/>
      <c r="J95" s="143">
        <f>BK95</f>
        <v>0</v>
      </c>
      <c r="L95" s="132"/>
      <c r="M95" s="137"/>
      <c r="P95" s="138">
        <f>SUM(P96:P165)</f>
        <v>0</v>
      </c>
      <c r="R95" s="138">
        <f>SUM(R96:R165)</f>
        <v>12.20028</v>
      </c>
      <c r="T95" s="139">
        <f>SUM(T96:T165)</f>
        <v>24.72</v>
      </c>
      <c r="AR95" s="133" t="s">
        <v>81</v>
      </c>
      <c r="AT95" s="140" t="s">
        <v>73</v>
      </c>
      <c r="AU95" s="140" t="s">
        <v>81</v>
      </c>
      <c r="AY95" s="133" t="s">
        <v>137</v>
      </c>
      <c r="BK95" s="141">
        <f>SUM(BK96:BK165)</f>
        <v>0</v>
      </c>
    </row>
    <row r="96" spans="2:65" s="1" customFormat="1" ht="72" customHeight="1">
      <c r="B96" s="144"/>
      <c r="C96" s="145" t="s">
        <v>81</v>
      </c>
      <c r="D96" s="145" t="s">
        <v>139</v>
      </c>
      <c r="E96" s="146" t="s">
        <v>499</v>
      </c>
      <c r="F96" s="147" t="s">
        <v>500</v>
      </c>
      <c r="G96" s="148" t="s">
        <v>180</v>
      </c>
      <c r="H96" s="149">
        <v>24</v>
      </c>
      <c r="I96" s="150"/>
      <c r="J96" s="151">
        <f>ROUND(I96*H96,2)</f>
        <v>0</v>
      </c>
      <c r="K96" s="147" t="s">
        <v>143</v>
      </c>
      <c r="L96" s="31"/>
      <c r="M96" s="152" t="s">
        <v>3</v>
      </c>
      <c r="N96" s="153" t="s">
        <v>45</v>
      </c>
      <c r="P96" s="154">
        <f>O96*H96</f>
        <v>0</v>
      </c>
      <c r="Q96" s="154">
        <v>0</v>
      </c>
      <c r="R96" s="154">
        <f>Q96*H96</f>
        <v>0</v>
      </c>
      <c r="S96" s="154">
        <v>0.58</v>
      </c>
      <c r="T96" s="155">
        <f>S96*H96</f>
        <v>13.919999999999998</v>
      </c>
      <c r="AR96" s="156" t="s">
        <v>98</v>
      </c>
      <c r="AT96" s="156" t="s">
        <v>139</v>
      </c>
      <c r="AU96" s="156" t="s">
        <v>83</v>
      </c>
      <c r="AY96" s="16" t="s">
        <v>137</v>
      </c>
      <c r="BE96" s="157">
        <f>IF(N96="základní",J96,0)</f>
        <v>0</v>
      </c>
      <c r="BF96" s="157">
        <f>IF(N96="snížená",J96,0)</f>
        <v>0</v>
      </c>
      <c r="BG96" s="157">
        <f>IF(N96="zákl. přenesená",J96,0)</f>
        <v>0</v>
      </c>
      <c r="BH96" s="157">
        <f>IF(N96="sníž. přenesená",J96,0)</f>
        <v>0</v>
      </c>
      <c r="BI96" s="157">
        <f>IF(N96="nulová",J96,0)</f>
        <v>0</v>
      </c>
      <c r="BJ96" s="16" t="s">
        <v>81</v>
      </c>
      <c r="BK96" s="157">
        <f>ROUND(I96*H96,2)</f>
        <v>0</v>
      </c>
      <c r="BL96" s="16" t="s">
        <v>98</v>
      </c>
      <c r="BM96" s="156" t="s">
        <v>501</v>
      </c>
    </row>
    <row r="97" spans="2:47" s="1" customFormat="1" ht="282.75">
      <c r="B97" s="31"/>
      <c r="D97" s="158" t="s">
        <v>145</v>
      </c>
      <c r="F97" s="159" t="s">
        <v>502</v>
      </c>
      <c r="I97" s="92"/>
      <c r="L97" s="31"/>
      <c r="M97" s="160"/>
      <c r="T97" s="52"/>
      <c r="AT97" s="16" t="s">
        <v>145</v>
      </c>
      <c r="AU97" s="16" t="s">
        <v>83</v>
      </c>
    </row>
    <row r="98" spans="2:51" s="12" customFormat="1" ht="12">
      <c r="B98" s="161"/>
      <c r="D98" s="158" t="s">
        <v>147</v>
      </c>
      <c r="E98" s="162" t="s">
        <v>3</v>
      </c>
      <c r="F98" s="163" t="s">
        <v>748</v>
      </c>
      <c r="H98" s="164">
        <v>24</v>
      </c>
      <c r="I98" s="165"/>
      <c r="L98" s="161"/>
      <c r="M98" s="166"/>
      <c r="T98" s="167"/>
      <c r="AT98" s="162" t="s">
        <v>147</v>
      </c>
      <c r="AU98" s="162" t="s">
        <v>83</v>
      </c>
      <c r="AV98" s="12" t="s">
        <v>83</v>
      </c>
      <c r="AW98" s="12" t="s">
        <v>36</v>
      </c>
      <c r="AX98" s="12" t="s">
        <v>81</v>
      </c>
      <c r="AY98" s="162" t="s">
        <v>137</v>
      </c>
    </row>
    <row r="99" spans="2:65" s="1" customFormat="1" ht="60" customHeight="1">
      <c r="B99" s="144"/>
      <c r="C99" s="145" t="s">
        <v>83</v>
      </c>
      <c r="D99" s="145" t="s">
        <v>139</v>
      </c>
      <c r="E99" s="146" t="s">
        <v>504</v>
      </c>
      <c r="F99" s="147" t="s">
        <v>505</v>
      </c>
      <c r="G99" s="148" t="s">
        <v>180</v>
      </c>
      <c r="H99" s="149">
        <v>24</v>
      </c>
      <c r="I99" s="150"/>
      <c r="J99" s="151">
        <f>ROUND(I99*H99,2)</f>
        <v>0</v>
      </c>
      <c r="K99" s="147" t="s">
        <v>143</v>
      </c>
      <c r="L99" s="31"/>
      <c r="M99" s="152" t="s">
        <v>3</v>
      </c>
      <c r="N99" s="153" t="s">
        <v>45</v>
      </c>
      <c r="P99" s="154">
        <f>O99*H99</f>
        <v>0</v>
      </c>
      <c r="Q99" s="154">
        <v>0</v>
      </c>
      <c r="R99" s="154">
        <f>Q99*H99</f>
        <v>0</v>
      </c>
      <c r="S99" s="154">
        <v>0.45</v>
      </c>
      <c r="T99" s="155">
        <f>S99*H99</f>
        <v>10.8</v>
      </c>
      <c r="AR99" s="156" t="s">
        <v>98</v>
      </c>
      <c r="AT99" s="156" t="s">
        <v>139</v>
      </c>
      <c r="AU99" s="156" t="s">
        <v>83</v>
      </c>
      <c r="AY99" s="16" t="s">
        <v>137</v>
      </c>
      <c r="BE99" s="157">
        <f>IF(N99="základní",J99,0)</f>
        <v>0</v>
      </c>
      <c r="BF99" s="157">
        <f>IF(N99="snížená",J99,0)</f>
        <v>0</v>
      </c>
      <c r="BG99" s="157">
        <f>IF(N99="zákl. přenesená",J99,0)</f>
        <v>0</v>
      </c>
      <c r="BH99" s="157">
        <f>IF(N99="sníž. přenesená",J99,0)</f>
        <v>0</v>
      </c>
      <c r="BI99" s="157">
        <f>IF(N99="nulová",J99,0)</f>
        <v>0</v>
      </c>
      <c r="BJ99" s="16" t="s">
        <v>81</v>
      </c>
      <c r="BK99" s="157">
        <f>ROUND(I99*H99,2)</f>
        <v>0</v>
      </c>
      <c r="BL99" s="16" t="s">
        <v>98</v>
      </c>
      <c r="BM99" s="156" t="s">
        <v>506</v>
      </c>
    </row>
    <row r="100" spans="2:47" s="1" customFormat="1" ht="282.75">
      <c r="B100" s="31"/>
      <c r="D100" s="158" t="s">
        <v>145</v>
      </c>
      <c r="F100" s="159" t="s">
        <v>502</v>
      </c>
      <c r="I100" s="92"/>
      <c r="L100" s="31"/>
      <c r="M100" s="160"/>
      <c r="T100" s="52"/>
      <c r="AT100" s="16" t="s">
        <v>145</v>
      </c>
      <c r="AU100" s="16" t="s">
        <v>83</v>
      </c>
    </row>
    <row r="101" spans="2:51" s="12" customFormat="1" ht="12">
      <c r="B101" s="161"/>
      <c r="D101" s="158" t="s">
        <v>147</v>
      </c>
      <c r="E101" s="162" t="s">
        <v>3</v>
      </c>
      <c r="F101" s="163" t="s">
        <v>748</v>
      </c>
      <c r="H101" s="164">
        <v>24</v>
      </c>
      <c r="I101" s="165"/>
      <c r="L101" s="161"/>
      <c r="M101" s="166"/>
      <c r="T101" s="167"/>
      <c r="AT101" s="162" t="s">
        <v>147</v>
      </c>
      <c r="AU101" s="162" t="s">
        <v>83</v>
      </c>
      <c r="AV101" s="12" t="s">
        <v>83</v>
      </c>
      <c r="AW101" s="12" t="s">
        <v>36</v>
      </c>
      <c r="AX101" s="12" t="s">
        <v>81</v>
      </c>
      <c r="AY101" s="162" t="s">
        <v>137</v>
      </c>
    </row>
    <row r="102" spans="2:65" s="1" customFormat="1" ht="36" customHeight="1">
      <c r="B102" s="144"/>
      <c r="C102" s="145" t="s">
        <v>96</v>
      </c>
      <c r="D102" s="145" t="s">
        <v>139</v>
      </c>
      <c r="E102" s="146" t="s">
        <v>149</v>
      </c>
      <c r="F102" s="147" t="s">
        <v>150</v>
      </c>
      <c r="G102" s="148" t="s">
        <v>142</v>
      </c>
      <c r="H102" s="149">
        <v>24</v>
      </c>
      <c r="I102" s="150"/>
      <c r="J102" s="151">
        <f>ROUND(I102*H102,2)</f>
        <v>0</v>
      </c>
      <c r="K102" s="147" t="s">
        <v>143</v>
      </c>
      <c r="L102" s="31"/>
      <c r="M102" s="152" t="s">
        <v>3</v>
      </c>
      <c r="N102" s="153" t="s">
        <v>45</v>
      </c>
      <c r="P102" s="154">
        <f>O102*H102</f>
        <v>0</v>
      </c>
      <c r="Q102" s="154">
        <v>0</v>
      </c>
      <c r="R102" s="154">
        <f>Q102*H102</f>
        <v>0</v>
      </c>
      <c r="S102" s="154">
        <v>0</v>
      </c>
      <c r="T102" s="155">
        <f>S102*H102</f>
        <v>0</v>
      </c>
      <c r="AR102" s="156" t="s">
        <v>98</v>
      </c>
      <c r="AT102" s="156" t="s">
        <v>139</v>
      </c>
      <c r="AU102" s="156" t="s">
        <v>83</v>
      </c>
      <c r="AY102" s="16" t="s">
        <v>137</v>
      </c>
      <c r="BE102" s="157">
        <f>IF(N102="základní",J102,0)</f>
        <v>0</v>
      </c>
      <c r="BF102" s="157">
        <f>IF(N102="snížená",J102,0)</f>
        <v>0</v>
      </c>
      <c r="BG102" s="157">
        <f>IF(N102="zákl. přenesená",J102,0)</f>
        <v>0</v>
      </c>
      <c r="BH102" s="157">
        <f>IF(N102="sníž. přenesená",J102,0)</f>
        <v>0</v>
      </c>
      <c r="BI102" s="157">
        <f>IF(N102="nulová",J102,0)</f>
        <v>0</v>
      </c>
      <c r="BJ102" s="16" t="s">
        <v>81</v>
      </c>
      <c r="BK102" s="157">
        <f>ROUND(I102*H102,2)</f>
        <v>0</v>
      </c>
      <c r="BL102" s="16" t="s">
        <v>98</v>
      </c>
      <c r="BM102" s="156" t="s">
        <v>151</v>
      </c>
    </row>
    <row r="103" spans="2:47" s="1" customFormat="1" ht="234">
      <c r="B103" s="31"/>
      <c r="D103" s="158" t="s">
        <v>145</v>
      </c>
      <c r="F103" s="159" t="s">
        <v>152</v>
      </c>
      <c r="I103" s="92"/>
      <c r="L103" s="31"/>
      <c r="M103" s="160"/>
      <c r="T103" s="52"/>
      <c r="AT103" s="16" t="s">
        <v>145</v>
      </c>
      <c r="AU103" s="16" t="s">
        <v>83</v>
      </c>
    </row>
    <row r="104" spans="2:51" s="12" customFormat="1" ht="12">
      <c r="B104" s="161"/>
      <c r="D104" s="158" t="s">
        <v>147</v>
      </c>
      <c r="E104" s="162" t="s">
        <v>3</v>
      </c>
      <c r="F104" s="163" t="s">
        <v>749</v>
      </c>
      <c r="H104" s="164">
        <v>48</v>
      </c>
      <c r="I104" s="165"/>
      <c r="L104" s="161"/>
      <c r="M104" s="166"/>
      <c r="T104" s="167"/>
      <c r="AT104" s="162" t="s">
        <v>147</v>
      </c>
      <c r="AU104" s="162" t="s">
        <v>83</v>
      </c>
      <c r="AV104" s="12" t="s">
        <v>83</v>
      </c>
      <c r="AW104" s="12" t="s">
        <v>36</v>
      </c>
      <c r="AX104" s="12" t="s">
        <v>74</v>
      </c>
      <c r="AY104" s="162" t="s">
        <v>137</v>
      </c>
    </row>
    <row r="105" spans="2:51" s="12" customFormat="1" ht="12">
      <c r="B105" s="161"/>
      <c r="D105" s="158" t="s">
        <v>147</v>
      </c>
      <c r="E105" s="162" t="s">
        <v>3</v>
      </c>
      <c r="F105" s="163" t="s">
        <v>750</v>
      </c>
      <c r="H105" s="164">
        <v>24</v>
      </c>
      <c r="I105" s="165"/>
      <c r="L105" s="161"/>
      <c r="M105" s="166"/>
      <c r="T105" s="167"/>
      <c r="AT105" s="162" t="s">
        <v>147</v>
      </c>
      <c r="AU105" s="162" t="s">
        <v>83</v>
      </c>
      <c r="AV105" s="12" t="s">
        <v>83</v>
      </c>
      <c r="AW105" s="12" t="s">
        <v>36</v>
      </c>
      <c r="AX105" s="12" t="s">
        <v>81</v>
      </c>
      <c r="AY105" s="162" t="s">
        <v>137</v>
      </c>
    </row>
    <row r="106" spans="2:65" s="1" customFormat="1" ht="36" customHeight="1">
      <c r="B106" s="144"/>
      <c r="C106" s="145" t="s">
        <v>98</v>
      </c>
      <c r="D106" s="145" t="s">
        <v>139</v>
      </c>
      <c r="E106" s="146" t="s">
        <v>155</v>
      </c>
      <c r="F106" s="147" t="s">
        <v>156</v>
      </c>
      <c r="G106" s="148" t="s">
        <v>142</v>
      </c>
      <c r="H106" s="149">
        <v>24</v>
      </c>
      <c r="I106" s="150"/>
      <c r="J106" s="151">
        <f>ROUND(I106*H106,2)</f>
        <v>0</v>
      </c>
      <c r="K106" s="147" t="s">
        <v>143</v>
      </c>
      <c r="L106" s="31"/>
      <c r="M106" s="152" t="s">
        <v>3</v>
      </c>
      <c r="N106" s="153" t="s">
        <v>45</v>
      </c>
      <c r="P106" s="154">
        <f>O106*H106</f>
        <v>0</v>
      </c>
      <c r="Q106" s="154">
        <v>0</v>
      </c>
      <c r="R106" s="154">
        <f>Q106*H106</f>
        <v>0</v>
      </c>
      <c r="S106" s="154">
        <v>0</v>
      </c>
      <c r="T106" s="155">
        <f>S106*H106</f>
        <v>0</v>
      </c>
      <c r="AR106" s="156" t="s">
        <v>98</v>
      </c>
      <c r="AT106" s="156" t="s">
        <v>139</v>
      </c>
      <c r="AU106" s="156" t="s">
        <v>83</v>
      </c>
      <c r="AY106" s="16" t="s">
        <v>137</v>
      </c>
      <c r="BE106" s="157">
        <f>IF(N106="základní",J106,0)</f>
        <v>0</v>
      </c>
      <c r="BF106" s="157">
        <f>IF(N106="snížená",J106,0)</f>
        <v>0</v>
      </c>
      <c r="BG106" s="157">
        <f>IF(N106="zákl. přenesená",J106,0)</f>
        <v>0</v>
      </c>
      <c r="BH106" s="157">
        <f>IF(N106="sníž. přenesená",J106,0)</f>
        <v>0</v>
      </c>
      <c r="BI106" s="157">
        <f>IF(N106="nulová",J106,0)</f>
        <v>0</v>
      </c>
      <c r="BJ106" s="16" t="s">
        <v>81</v>
      </c>
      <c r="BK106" s="157">
        <f>ROUND(I106*H106,2)</f>
        <v>0</v>
      </c>
      <c r="BL106" s="16" t="s">
        <v>98</v>
      </c>
      <c r="BM106" s="156" t="s">
        <v>157</v>
      </c>
    </row>
    <row r="107" spans="2:47" s="1" customFormat="1" ht="234">
      <c r="B107" s="31"/>
      <c r="D107" s="158" t="s">
        <v>145</v>
      </c>
      <c r="F107" s="159" t="s">
        <v>152</v>
      </c>
      <c r="I107" s="92"/>
      <c r="L107" s="31"/>
      <c r="M107" s="160"/>
      <c r="T107" s="52"/>
      <c r="AT107" s="16" t="s">
        <v>145</v>
      </c>
      <c r="AU107" s="16" t="s">
        <v>83</v>
      </c>
    </row>
    <row r="108" spans="2:51" s="12" customFormat="1" ht="12">
      <c r="B108" s="161"/>
      <c r="D108" s="158" t="s">
        <v>147</v>
      </c>
      <c r="E108" s="162" t="s">
        <v>3</v>
      </c>
      <c r="F108" s="163" t="s">
        <v>749</v>
      </c>
      <c r="H108" s="164">
        <v>48</v>
      </c>
      <c r="I108" s="165"/>
      <c r="L108" s="161"/>
      <c r="M108" s="166"/>
      <c r="T108" s="167"/>
      <c r="AT108" s="162" t="s">
        <v>147</v>
      </c>
      <c r="AU108" s="162" t="s">
        <v>83</v>
      </c>
      <c r="AV108" s="12" t="s">
        <v>83</v>
      </c>
      <c r="AW108" s="12" t="s">
        <v>36</v>
      </c>
      <c r="AX108" s="12" t="s">
        <v>74</v>
      </c>
      <c r="AY108" s="162" t="s">
        <v>137</v>
      </c>
    </row>
    <row r="109" spans="2:51" s="12" customFormat="1" ht="12">
      <c r="B109" s="161"/>
      <c r="D109" s="158" t="s">
        <v>147</v>
      </c>
      <c r="E109" s="162" t="s">
        <v>3</v>
      </c>
      <c r="F109" s="163" t="s">
        <v>750</v>
      </c>
      <c r="H109" s="164">
        <v>24</v>
      </c>
      <c r="I109" s="165"/>
      <c r="L109" s="161"/>
      <c r="M109" s="166"/>
      <c r="T109" s="167"/>
      <c r="AT109" s="162" t="s">
        <v>147</v>
      </c>
      <c r="AU109" s="162" t="s">
        <v>83</v>
      </c>
      <c r="AV109" s="12" t="s">
        <v>83</v>
      </c>
      <c r="AW109" s="12" t="s">
        <v>36</v>
      </c>
      <c r="AX109" s="12" t="s">
        <v>81</v>
      </c>
      <c r="AY109" s="162" t="s">
        <v>137</v>
      </c>
    </row>
    <row r="110" spans="2:65" s="1" customFormat="1" ht="36" customHeight="1">
      <c r="B110" s="144"/>
      <c r="C110" s="145" t="s">
        <v>100</v>
      </c>
      <c r="D110" s="145" t="s">
        <v>139</v>
      </c>
      <c r="E110" s="146" t="s">
        <v>158</v>
      </c>
      <c r="F110" s="147" t="s">
        <v>159</v>
      </c>
      <c r="G110" s="148" t="s">
        <v>142</v>
      </c>
      <c r="H110" s="149">
        <v>14.4</v>
      </c>
      <c r="I110" s="150"/>
      <c r="J110" s="151">
        <f>ROUND(I110*H110,2)</f>
        <v>0</v>
      </c>
      <c r="K110" s="147" t="s">
        <v>143</v>
      </c>
      <c r="L110" s="31"/>
      <c r="M110" s="152" t="s">
        <v>3</v>
      </c>
      <c r="N110" s="153" t="s">
        <v>45</v>
      </c>
      <c r="P110" s="154">
        <f>O110*H110</f>
        <v>0</v>
      </c>
      <c r="Q110" s="154">
        <v>0</v>
      </c>
      <c r="R110" s="154">
        <f>Q110*H110</f>
        <v>0</v>
      </c>
      <c r="S110" s="154">
        <v>0</v>
      </c>
      <c r="T110" s="155">
        <f>S110*H110</f>
        <v>0</v>
      </c>
      <c r="AR110" s="156" t="s">
        <v>98</v>
      </c>
      <c r="AT110" s="156" t="s">
        <v>139</v>
      </c>
      <c r="AU110" s="156" t="s">
        <v>83</v>
      </c>
      <c r="AY110" s="16" t="s">
        <v>137</v>
      </c>
      <c r="BE110" s="157">
        <f>IF(N110="základní",J110,0)</f>
        <v>0</v>
      </c>
      <c r="BF110" s="157">
        <f>IF(N110="snížená",J110,0)</f>
        <v>0</v>
      </c>
      <c r="BG110" s="157">
        <f>IF(N110="zákl. přenesená",J110,0)</f>
        <v>0</v>
      </c>
      <c r="BH110" s="157">
        <f>IF(N110="sníž. přenesená",J110,0)</f>
        <v>0</v>
      </c>
      <c r="BI110" s="157">
        <f>IF(N110="nulová",J110,0)</f>
        <v>0</v>
      </c>
      <c r="BJ110" s="16" t="s">
        <v>81</v>
      </c>
      <c r="BK110" s="157">
        <f>ROUND(I110*H110,2)</f>
        <v>0</v>
      </c>
      <c r="BL110" s="16" t="s">
        <v>98</v>
      </c>
      <c r="BM110" s="156" t="s">
        <v>160</v>
      </c>
    </row>
    <row r="111" spans="2:47" s="1" customFormat="1" ht="234">
      <c r="B111" s="31"/>
      <c r="D111" s="158" t="s">
        <v>145</v>
      </c>
      <c r="F111" s="159" t="s">
        <v>152</v>
      </c>
      <c r="I111" s="92"/>
      <c r="L111" s="31"/>
      <c r="M111" s="160"/>
      <c r="T111" s="52"/>
      <c r="AT111" s="16" t="s">
        <v>145</v>
      </c>
      <c r="AU111" s="16" t="s">
        <v>83</v>
      </c>
    </row>
    <row r="112" spans="2:51" s="12" customFormat="1" ht="12">
      <c r="B112" s="161"/>
      <c r="D112" s="158" t="s">
        <v>147</v>
      </c>
      <c r="E112" s="162" t="s">
        <v>3</v>
      </c>
      <c r="F112" s="163" t="s">
        <v>749</v>
      </c>
      <c r="H112" s="164">
        <v>48</v>
      </c>
      <c r="I112" s="165"/>
      <c r="L112" s="161"/>
      <c r="M112" s="166"/>
      <c r="T112" s="167"/>
      <c r="AT112" s="162" t="s">
        <v>147</v>
      </c>
      <c r="AU112" s="162" t="s">
        <v>83</v>
      </c>
      <c r="AV112" s="12" t="s">
        <v>83</v>
      </c>
      <c r="AW112" s="12" t="s">
        <v>36</v>
      </c>
      <c r="AX112" s="12" t="s">
        <v>74</v>
      </c>
      <c r="AY112" s="162" t="s">
        <v>137</v>
      </c>
    </row>
    <row r="113" spans="2:51" s="12" customFormat="1" ht="12">
      <c r="B113" s="161"/>
      <c r="D113" s="158" t="s">
        <v>147</v>
      </c>
      <c r="E113" s="162" t="s">
        <v>3</v>
      </c>
      <c r="F113" s="163" t="s">
        <v>751</v>
      </c>
      <c r="H113" s="164">
        <v>14.4</v>
      </c>
      <c r="I113" s="165"/>
      <c r="L113" s="161"/>
      <c r="M113" s="166"/>
      <c r="T113" s="167"/>
      <c r="AT113" s="162" t="s">
        <v>147</v>
      </c>
      <c r="AU113" s="162" t="s">
        <v>83</v>
      </c>
      <c r="AV113" s="12" t="s">
        <v>83</v>
      </c>
      <c r="AW113" s="12" t="s">
        <v>36</v>
      </c>
      <c r="AX113" s="12" t="s">
        <v>81</v>
      </c>
      <c r="AY113" s="162" t="s">
        <v>137</v>
      </c>
    </row>
    <row r="114" spans="2:65" s="1" customFormat="1" ht="36" customHeight="1">
      <c r="B114" s="144"/>
      <c r="C114" s="145" t="s">
        <v>165</v>
      </c>
      <c r="D114" s="145" t="s">
        <v>139</v>
      </c>
      <c r="E114" s="146" t="s">
        <v>162</v>
      </c>
      <c r="F114" s="147" t="s">
        <v>163</v>
      </c>
      <c r="G114" s="148" t="s">
        <v>142</v>
      </c>
      <c r="H114" s="149">
        <v>14.4</v>
      </c>
      <c r="I114" s="150"/>
      <c r="J114" s="151">
        <f>ROUND(I114*H114,2)</f>
        <v>0</v>
      </c>
      <c r="K114" s="147" t="s">
        <v>143</v>
      </c>
      <c r="L114" s="31"/>
      <c r="M114" s="152" t="s">
        <v>3</v>
      </c>
      <c r="N114" s="153" t="s">
        <v>45</v>
      </c>
      <c r="P114" s="154">
        <f>O114*H114</f>
        <v>0</v>
      </c>
      <c r="Q114" s="154">
        <v>0</v>
      </c>
      <c r="R114" s="154">
        <f>Q114*H114</f>
        <v>0</v>
      </c>
      <c r="S114" s="154">
        <v>0</v>
      </c>
      <c r="T114" s="155">
        <f>S114*H114</f>
        <v>0</v>
      </c>
      <c r="AR114" s="156" t="s">
        <v>98</v>
      </c>
      <c r="AT114" s="156" t="s">
        <v>139</v>
      </c>
      <c r="AU114" s="156" t="s">
        <v>83</v>
      </c>
      <c r="AY114" s="16" t="s">
        <v>137</v>
      </c>
      <c r="BE114" s="157">
        <f>IF(N114="základní",J114,0)</f>
        <v>0</v>
      </c>
      <c r="BF114" s="157">
        <f>IF(N114="snížená",J114,0)</f>
        <v>0</v>
      </c>
      <c r="BG114" s="157">
        <f>IF(N114="zákl. přenesená",J114,0)</f>
        <v>0</v>
      </c>
      <c r="BH114" s="157">
        <f>IF(N114="sníž. přenesená",J114,0)</f>
        <v>0</v>
      </c>
      <c r="BI114" s="157">
        <f>IF(N114="nulová",J114,0)</f>
        <v>0</v>
      </c>
      <c r="BJ114" s="16" t="s">
        <v>81</v>
      </c>
      <c r="BK114" s="157">
        <f>ROUND(I114*H114,2)</f>
        <v>0</v>
      </c>
      <c r="BL114" s="16" t="s">
        <v>98</v>
      </c>
      <c r="BM114" s="156" t="s">
        <v>164</v>
      </c>
    </row>
    <row r="115" spans="2:47" s="1" customFormat="1" ht="234">
      <c r="B115" s="31"/>
      <c r="D115" s="158" t="s">
        <v>145</v>
      </c>
      <c r="F115" s="159" t="s">
        <v>152</v>
      </c>
      <c r="I115" s="92"/>
      <c r="L115" s="31"/>
      <c r="M115" s="160"/>
      <c r="T115" s="52"/>
      <c r="AT115" s="16" t="s">
        <v>145</v>
      </c>
      <c r="AU115" s="16" t="s">
        <v>83</v>
      </c>
    </row>
    <row r="116" spans="2:51" s="12" customFormat="1" ht="12">
      <c r="B116" s="161"/>
      <c r="D116" s="158" t="s">
        <v>147</v>
      </c>
      <c r="E116" s="162" t="s">
        <v>3</v>
      </c>
      <c r="F116" s="163" t="s">
        <v>749</v>
      </c>
      <c r="H116" s="164">
        <v>48</v>
      </c>
      <c r="I116" s="165"/>
      <c r="L116" s="161"/>
      <c r="M116" s="166"/>
      <c r="T116" s="167"/>
      <c r="AT116" s="162" t="s">
        <v>147</v>
      </c>
      <c r="AU116" s="162" t="s">
        <v>83</v>
      </c>
      <c r="AV116" s="12" t="s">
        <v>83</v>
      </c>
      <c r="AW116" s="12" t="s">
        <v>36</v>
      </c>
      <c r="AX116" s="12" t="s">
        <v>74</v>
      </c>
      <c r="AY116" s="162" t="s">
        <v>137</v>
      </c>
    </row>
    <row r="117" spans="2:51" s="12" customFormat="1" ht="12">
      <c r="B117" s="161"/>
      <c r="D117" s="158" t="s">
        <v>147</v>
      </c>
      <c r="E117" s="162" t="s">
        <v>3</v>
      </c>
      <c r="F117" s="163" t="s">
        <v>751</v>
      </c>
      <c r="H117" s="164">
        <v>14.4</v>
      </c>
      <c r="I117" s="165"/>
      <c r="L117" s="161"/>
      <c r="M117" s="166"/>
      <c r="T117" s="167"/>
      <c r="AT117" s="162" t="s">
        <v>147</v>
      </c>
      <c r="AU117" s="162" t="s">
        <v>83</v>
      </c>
      <c r="AV117" s="12" t="s">
        <v>83</v>
      </c>
      <c r="AW117" s="12" t="s">
        <v>36</v>
      </c>
      <c r="AX117" s="12" t="s">
        <v>81</v>
      </c>
      <c r="AY117" s="162" t="s">
        <v>137</v>
      </c>
    </row>
    <row r="118" spans="2:65" s="1" customFormat="1" ht="36" customHeight="1">
      <c r="B118" s="144"/>
      <c r="C118" s="145" t="s">
        <v>170</v>
      </c>
      <c r="D118" s="145" t="s">
        <v>139</v>
      </c>
      <c r="E118" s="146" t="s">
        <v>166</v>
      </c>
      <c r="F118" s="147" t="s">
        <v>167</v>
      </c>
      <c r="G118" s="148" t="s">
        <v>142</v>
      </c>
      <c r="H118" s="149">
        <v>9.6</v>
      </c>
      <c r="I118" s="150"/>
      <c r="J118" s="151">
        <f>ROUND(I118*H118,2)</f>
        <v>0</v>
      </c>
      <c r="K118" s="147" t="s">
        <v>143</v>
      </c>
      <c r="L118" s="31"/>
      <c r="M118" s="152" t="s">
        <v>3</v>
      </c>
      <c r="N118" s="153" t="s">
        <v>45</v>
      </c>
      <c r="P118" s="154">
        <f>O118*H118</f>
        <v>0</v>
      </c>
      <c r="Q118" s="154">
        <v>0.00355</v>
      </c>
      <c r="R118" s="154">
        <f>Q118*H118</f>
        <v>0.03408</v>
      </c>
      <c r="S118" s="154">
        <v>0</v>
      </c>
      <c r="T118" s="155">
        <f>S118*H118</f>
        <v>0</v>
      </c>
      <c r="AR118" s="156" t="s">
        <v>98</v>
      </c>
      <c r="AT118" s="156" t="s">
        <v>139</v>
      </c>
      <c r="AU118" s="156" t="s">
        <v>83</v>
      </c>
      <c r="AY118" s="16" t="s">
        <v>137</v>
      </c>
      <c r="BE118" s="157">
        <f>IF(N118="základní",J118,0)</f>
        <v>0</v>
      </c>
      <c r="BF118" s="157">
        <f>IF(N118="snížená",J118,0)</f>
        <v>0</v>
      </c>
      <c r="BG118" s="157">
        <f>IF(N118="zákl. přenesená",J118,0)</f>
        <v>0</v>
      </c>
      <c r="BH118" s="157">
        <f>IF(N118="sníž. přenesená",J118,0)</f>
        <v>0</v>
      </c>
      <c r="BI118" s="157">
        <f>IF(N118="nulová",J118,0)</f>
        <v>0</v>
      </c>
      <c r="BJ118" s="16" t="s">
        <v>81</v>
      </c>
      <c r="BK118" s="157">
        <f>ROUND(I118*H118,2)</f>
        <v>0</v>
      </c>
      <c r="BL118" s="16" t="s">
        <v>98</v>
      </c>
      <c r="BM118" s="156" t="s">
        <v>168</v>
      </c>
    </row>
    <row r="119" spans="2:47" s="1" customFormat="1" ht="234">
      <c r="B119" s="31"/>
      <c r="D119" s="158" t="s">
        <v>145</v>
      </c>
      <c r="F119" s="159" t="s">
        <v>152</v>
      </c>
      <c r="I119" s="92"/>
      <c r="L119" s="31"/>
      <c r="M119" s="160"/>
      <c r="T119" s="52"/>
      <c r="AT119" s="16" t="s">
        <v>145</v>
      </c>
      <c r="AU119" s="16" t="s">
        <v>83</v>
      </c>
    </row>
    <row r="120" spans="2:51" s="12" customFormat="1" ht="12">
      <c r="B120" s="161"/>
      <c r="D120" s="158" t="s">
        <v>147</v>
      </c>
      <c r="E120" s="162" t="s">
        <v>3</v>
      </c>
      <c r="F120" s="163" t="s">
        <v>749</v>
      </c>
      <c r="H120" s="164">
        <v>48</v>
      </c>
      <c r="I120" s="165"/>
      <c r="L120" s="161"/>
      <c r="M120" s="166"/>
      <c r="T120" s="167"/>
      <c r="AT120" s="162" t="s">
        <v>147</v>
      </c>
      <c r="AU120" s="162" t="s">
        <v>83</v>
      </c>
      <c r="AV120" s="12" t="s">
        <v>83</v>
      </c>
      <c r="AW120" s="12" t="s">
        <v>36</v>
      </c>
      <c r="AX120" s="12" t="s">
        <v>74</v>
      </c>
      <c r="AY120" s="162" t="s">
        <v>137</v>
      </c>
    </row>
    <row r="121" spans="2:51" s="12" customFormat="1" ht="12">
      <c r="B121" s="161"/>
      <c r="D121" s="158" t="s">
        <v>147</v>
      </c>
      <c r="E121" s="162" t="s">
        <v>3</v>
      </c>
      <c r="F121" s="163" t="s">
        <v>752</v>
      </c>
      <c r="H121" s="164">
        <v>9.6</v>
      </c>
      <c r="I121" s="165"/>
      <c r="L121" s="161"/>
      <c r="M121" s="166"/>
      <c r="T121" s="167"/>
      <c r="AT121" s="162" t="s">
        <v>147</v>
      </c>
      <c r="AU121" s="162" t="s">
        <v>83</v>
      </c>
      <c r="AV121" s="12" t="s">
        <v>83</v>
      </c>
      <c r="AW121" s="12" t="s">
        <v>36</v>
      </c>
      <c r="AX121" s="12" t="s">
        <v>81</v>
      </c>
      <c r="AY121" s="162" t="s">
        <v>137</v>
      </c>
    </row>
    <row r="122" spans="2:65" s="1" customFormat="1" ht="36" customHeight="1">
      <c r="B122" s="144"/>
      <c r="C122" s="145" t="s">
        <v>177</v>
      </c>
      <c r="D122" s="145" t="s">
        <v>139</v>
      </c>
      <c r="E122" s="146" t="s">
        <v>171</v>
      </c>
      <c r="F122" s="147" t="s">
        <v>172</v>
      </c>
      <c r="G122" s="148" t="s">
        <v>173</v>
      </c>
      <c r="H122" s="149">
        <v>21</v>
      </c>
      <c r="I122" s="150"/>
      <c r="J122" s="151">
        <f>ROUND(I122*H122,2)</f>
        <v>0</v>
      </c>
      <c r="K122" s="147" t="s">
        <v>143</v>
      </c>
      <c r="L122" s="31"/>
      <c r="M122" s="152" t="s">
        <v>3</v>
      </c>
      <c r="N122" s="153" t="s">
        <v>45</v>
      </c>
      <c r="P122" s="154">
        <f>O122*H122</f>
        <v>0</v>
      </c>
      <c r="Q122" s="154">
        <v>0.0018</v>
      </c>
      <c r="R122" s="154">
        <f>Q122*H122</f>
        <v>0.0378</v>
      </c>
      <c r="S122" s="154">
        <v>0</v>
      </c>
      <c r="T122" s="155">
        <f>S122*H122</f>
        <v>0</v>
      </c>
      <c r="AR122" s="156" t="s">
        <v>98</v>
      </c>
      <c r="AT122" s="156" t="s">
        <v>139</v>
      </c>
      <c r="AU122" s="156" t="s">
        <v>83</v>
      </c>
      <c r="AY122" s="16" t="s">
        <v>137</v>
      </c>
      <c r="BE122" s="157">
        <f>IF(N122="základní",J122,0)</f>
        <v>0</v>
      </c>
      <c r="BF122" s="157">
        <f>IF(N122="snížená",J122,0)</f>
        <v>0</v>
      </c>
      <c r="BG122" s="157">
        <f>IF(N122="zákl. přenesená",J122,0)</f>
        <v>0</v>
      </c>
      <c r="BH122" s="157">
        <f>IF(N122="sníž. přenesená",J122,0)</f>
        <v>0</v>
      </c>
      <c r="BI122" s="157">
        <f>IF(N122="nulová",J122,0)</f>
        <v>0</v>
      </c>
      <c r="BJ122" s="16" t="s">
        <v>81</v>
      </c>
      <c r="BK122" s="157">
        <f>ROUND(I122*H122,2)</f>
        <v>0</v>
      </c>
      <c r="BL122" s="16" t="s">
        <v>98</v>
      </c>
      <c r="BM122" s="156" t="s">
        <v>174</v>
      </c>
    </row>
    <row r="123" spans="2:47" s="1" customFormat="1" ht="204.75">
      <c r="B123" s="31"/>
      <c r="D123" s="158" t="s">
        <v>145</v>
      </c>
      <c r="F123" s="159" t="s">
        <v>175</v>
      </c>
      <c r="I123" s="92"/>
      <c r="L123" s="31"/>
      <c r="M123" s="160"/>
      <c r="T123" s="52"/>
      <c r="AT123" s="16" t="s">
        <v>145</v>
      </c>
      <c r="AU123" s="16" t="s">
        <v>83</v>
      </c>
    </row>
    <row r="124" spans="2:51" s="12" customFormat="1" ht="12">
      <c r="B124" s="161"/>
      <c r="D124" s="158" t="s">
        <v>147</v>
      </c>
      <c r="E124" s="162" t="s">
        <v>3</v>
      </c>
      <c r="F124" s="163" t="s">
        <v>1160</v>
      </c>
      <c r="H124" s="164">
        <v>21</v>
      </c>
      <c r="I124" s="165"/>
      <c r="L124" s="161"/>
      <c r="M124" s="166"/>
      <c r="T124" s="167"/>
      <c r="AT124" s="162" t="s">
        <v>147</v>
      </c>
      <c r="AU124" s="162" t="s">
        <v>83</v>
      </c>
      <c r="AV124" s="12" t="s">
        <v>83</v>
      </c>
      <c r="AW124" s="12" t="s">
        <v>36</v>
      </c>
      <c r="AX124" s="12" t="s">
        <v>81</v>
      </c>
      <c r="AY124" s="162" t="s">
        <v>137</v>
      </c>
    </row>
    <row r="125" spans="2:65" s="1" customFormat="1" ht="36" customHeight="1">
      <c r="B125" s="144"/>
      <c r="C125" s="145">
        <v>9</v>
      </c>
      <c r="D125" s="145" t="s">
        <v>139</v>
      </c>
      <c r="E125" s="146" t="s">
        <v>1153</v>
      </c>
      <c r="F125" s="147" t="s">
        <v>1154</v>
      </c>
      <c r="G125" s="148" t="s">
        <v>173</v>
      </c>
      <c r="H125" s="149">
        <v>21</v>
      </c>
      <c r="I125" s="150"/>
      <c r="J125" s="151">
        <f>ROUND(I125*H125,2)</f>
        <v>0</v>
      </c>
      <c r="K125" s="147"/>
      <c r="L125" s="31"/>
      <c r="M125" s="152"/>
      <c r="N125" s="153" t="s">
        <v>45</v>
      </c>
      <c r="P125" s="154">
        <f>O125*H125</f>
        <v>0</v>
      </c>
      <c r="Q125" s="154">
        <v>0.0018</v>
      </c>
      <c r="R125" s="154">
        <f>Q125*H125</f>
        <v>0.0378</v>
      </c>
      <c r="S125" s="154">
        <v>0</v>
      </c>
      <c r="T125" s="155">
        <f>S125*H125</f>
        <v>0</v>
      </c>
      <c r="AR125" s="156" t="s">
        <v>98</v>
      </c>
      <c r="AT125" s="156" t="s">
        <v>139</v>
      </c>
      <c r="AU125" s="156" t="s">
        <v>83</v>
      </c>
      <c r="AY125" s="16" t="s">
        <v>137</v>
      </c>
      <c r="BE125" s="157">
        <f>IF(N125="základní",J125,0)</f>
        <v>0</v>
      </c>
      <c r="BF125" s="157">
        <f>IF(N125="snížená",J125,0)</f>
        <v>0</v>
      </c>
      <c r="BG125" s="157">
        <f>IF(N125="zákl. přenesená",J125,0)</f>
        <v>0</v>
      </c>
      <c r="BH125" s="157">
        <f>IF(N125="sníž. přenesená",J125,0)</f>
        <v>0</v>
      </c>
      <c r="BI125" s="157">
        <f>IF(N125="nulová",J125,0)</f>
        <v>0</v>
      </c>
      <c r="BJ125" s="16" t="s">
        <v>81</v>
      </c>
      <c r="BK125" s="157">
        <f>ROUND(I125*H125,2)</f>
        <v>0</v>
      </c>
      <c r="BL125" s="16" t="s">
        <v>98</v>
      </c>
      <c r="BM125" s="156" t="s">
        <v>174</v>
      </c>
    </row>
    <row r="126" spans="2:51" s="12" customFormat="1" ht="12">
      <c r="B126" s="161"/>
      <c r="D126" s="158" t="s">
        <v>147</v>
      </c>
      <c r="E126" s="162" t="s">
        <v>3</v>
      </c>
      <c r="F126" s="163" t="s">
        <v>1160</v>
      </c>
      <c r="H126" s="164">
        <v>21</v>
      </c>
      <c r="I126" s="165"/>
      <c r="L126" s="161"/>
      <c r="M126" s="166"/>
      <c r="T126" s="167"/>
      <c r="AT126" s="162" t="s">
        <v>147</v>
      </c>
      <c r="AU126" s="162" t="s">
        <v>83</v>
      </c>
      <c r="AV126" s="12" t="s">
        <v>83</v>
      </c>
      <c r="AW126" s="12" t="s">
        <v>36</v>
      </c>
      <c r="AX126" s="12" t="s">
        <v>81</v>
      </c>
      <c r="AY126" s="162" t="s">
        <v>137</v>
      </c>
    </row>
    <row r="127" spans="2:65" s="1" customFormat="1" ht="24" customHeight="1">
      <c r="B127" s="144"/>
      <c r="C127" s="145">
        <v>10</v>
      </c>
      <c r="D127" s="145" t="s">
        <v>139</v>
      </c>
      <c r="E127" s="146" t="s">
        <v>178</v>
      </c>
      <c r="F127" s="147" t="s">
        <v>179</v>
      </c>
      <c r="G127" s="148" t="s">
        <v>180</v>
      </c>
      <c r="H127" s="149">
        <v>90</v>
      </c>
      <c r="I127" s="150"/>
      <c r="J127" s="151">
        <f>ROUND(I127*H127,2)</f>
        <v>0</v>
      </c>
      <c r="K127" s="147" t="s">
        <v>143</v>
      </c>
      <c r="L127" s="31"/>
      <c r="M127" s="152" t="s">
        <v>3</v>
      </c>
      <c r="N127" s="153" t="s">
        <v>45</v>
      </c>
      <c r="P127" s="154">
        <f>O127*H127</f>
        <v>0</v>
      </c>
      <c r="Q127" s="154">
        <v>0.0007</v>
      </c>
      <c r="R127" s="154">
        <f>Q127*H127</f>
        <v>0.063</v>
      </c>
      <c r="S127" s="154">
        <v>0</v>
      </c>
      <c r="T127" s="155">
        <f>S127*H127</f>
        <v>0</v>
      </c>
      <c r="AR127" s="156" t="s">
        <v>98</v>
      </c>
      <c r="AT127" s="156" t="s">
        <v>139</v>
      </c>
      <c r="AU127" s="156" t="s">
        <v>83</v>
      </c>
      <c r="AY127" s="16" t="s">
        <v>137</v>
      </c>
      <c r="BE127" s="157">
        <f>IF(N127="základní",J127,0)</f>
        <v>0</v>
      </c>
      <c r="BF127" s="157">
        <f>IF(N127="snížená",J127,0)</f>
        <v>0</v>
      </c>
      <c r="BG127" s="157">
        <f>IF(N127="zákl. přenesená",J127,0)</f>
        <v>0</v>
      </c>
      <c r="BH127" s="157">
        <f>IF(N127="sníž. přenesená",J127,0)</f>
        <v>0</v>
      </c>
      <c r="BI127" s="157">
        <f>IF(N127="nulová",J127,0)</f>
        <v>0</v>
      </c>
      <c r="BJ127" s="16" t="s">
        <v>81</v>
      </c>
      <c r="BK127" s="157">
        <f>ROUND(I127*H127,2)</f>
        <v>0</v>
      </c>
      <c r="BL127" s="16" t="s">
        <v>98</v>
      </c>
      <c r="BM127" s="156" t="s">
        <v>181</v>
      </c>
    </row>
    <row r="128" spans="2:47" s="1" customFormat="1" ht="87.75">
      <c r="B128" s="31"/>
      <c r="D128" s="158" t="s">
        <v>145</v>
      </c>
      <c r="F128" s="159" t="s">
        <v>182</v>
      </c>
      <c r="I128" s="92"/>
      <c r="L128" s="31"/>
      <c r="M128" s="160"/>
      <c r="T128" s="52"/>
      <c r="AT128" s="16" t="s">
        <v>145</v>
      </c>
      <c r="AU128" s="16" t="s">
        <v>83</v>
      </c>
    </row>
    <row r="129" spans="2:51" s="12" customFormat="1" ht="12">
      <c r="B129" s="161"/>
      <c r="D129" s="158" t="s">
        <v>147</v>
      </c>
      <c r="E129" s="162" t="s">
        <v>3</v>
      </c>
      <c r="F129" s="163" t="s">
        <v>639</v>
      </c>
      <c r="H129" s="164">
        <v>90</v>
      </c>
      <c r="I129" s="165"/>
      <c r="L129" s="161"/>
      <c r="M129" s="166"/>
      <c r="T129" s="167"/>
      <c r="AT129" s="162" t="s">
        <v>147</v>
      </c>
      <c r="AU129" s="162" t="s">
        <v>83</v>
      </c>
      <c r="AV129" s="12" t="s">
        <v>83</v>
      </c>
      <c r="AW129" s="12" t="s">
        <v>36</v>
      </c>
      <c r="AX129" s="12" t="s">
        <v>81</v>
      </c>
      <c r="AY129" s="162" t="s">
        <v>137</v>
      </c>
    </row>
    <row r="130" spans="2:65" s="1" customFormat="1" ht="36" customHeight="1">
      <c r="B130" s="144"/>
      <c r="C130" s="145">
        <v>11</v>
      </c>
      <c r="D130" s="145" t="s">
        <v>139</v>
      </c>
      <c r="E130" s="146" t="s">
        <v>185</v>
      </c>
      <c r="F130" s="147" t="s">
        <v>186</v>
      </c>
      <c r="G130" s="148" t="s">
        <v>180</v>
      </c>
      <c r="H130" s="149">
        <v>90</v>
      </c>
      <c r="I130" s="150"/>
      <c r="J130" s="151">
        <f>ROUND(I130*H130,2)</f>
        <v>0</v>
      </c>
      <c r="K130" s="147" t="s">
        <v>143</v>
      </c>
      <c r="L130" s="31"/>
      <c r="M130" s="152" t="s">
        <v>3</v>
      </c>
      <c r="N130" s="153" t="s">
        <v>45</v>
      </c>
      <c r="P130" s="154">
        <f>O130*H130</f>
        <v>0</v>
      </c>
      <c r="Q130" s="154">
        <v>0</v>
      </c>
      <c r="R130" s="154">
        <f>Q130*H130</f>
        <v>0</v>
      </c>
      <c r="S130" s="154">
        <v>0</v>
      </c>
      <c r="T130" s="155">
        <f>S130*H130</f>
        <v>0</v>
      </c>
      <c r="AR130" s="156" t="s">
        <v>98</v>
      </c>
      <c r="AT130" s="156" t="s">
        <v>139</v>
      </c>
      <c r="AU130" s="156" t="s">
        <v>83</v>
      </c>
      <c r="AY130" s="16" t="s">
        <v>137</v>
      </c>
      <c r="BE130" s="157">
        <f>IF(N130="základní",J130,0)</f>
        <v>0</v>
      </c>
      <c r="BF130" s="157">
        <f>IF(N130="snížená",J130,0)</f>
        <v>0</v>
      </c>
      <c r="BG130" s="157">
        <f>IF(N130="zákl. přenesená",J130,0)</f>
        <v>0</v>
      </c>
      <c r="BH130" s="157">
        <f>IF(N130="sníž. přenesená",J130,0)</f>
        <v>0</v>
      </c>
      <c r="BI130" s="157">
        <f>IF(N130="nulová",J130,0)</f>
        <v>0</v>
      </c>
      <c r="BJ130" s="16" t="s">
        <v>81</v>
      </c>
      <c r="BK130" s="157">
        <f>ROUND(I130*H130,2)</f>
        <v>0</v>
      </c>
      <c r="BL130" s="16" t="s">
        <v>98</v>
      </c>
      <c r="BM130" s="156" t="s">
        <v>187</v>
      </c>
    </row>
    <row r="131" spans="2:51" s="12" customFormat="1" ht="12">
      <c r="B131" s="161"/>
      <c r="D131" s="158" t="s">
        <v>147</v>
      </c>
      <c r="E131" s="162" t="s">
        <v>3</v>
      </c>
      <c r="F131" s="163" t="s">
        <v>639</v>
      </c>
      <c r="H131" s="164">
        <v>90</v>
      </c>
      <c r="I131" s="165"/>
      <c r="L131" s="161"/>
      <c r="M131" s="166"/>
      <c r="T131" s="167"/>
      <c r="AT131" s="162" t="s">
        <v>147</v>
      </c>
      <c r="AU131" s="162" t="s">
        <v>83</v>
      </c>
      <c r="AV131" s="12" t="s">
        <v>83</v>
      </c>
      <c r="AW131" s="12" t="s">
        <v>36</v>
      </c>
      <c r="AX131" s="12" t="s">
        <v>81</v>
      </c>
      <c r="AY131" s="162" t="s">
        <v>137</v>
      </c>
    </row>
    <row r="132" spans="2:65" s="1" customFormat="1" ht="24" customHeight="1">
      <c r="B132" s="144"/>
      <c r="C132" s="145">
        <v>12</v>
      </c>
      <c r="D132" s="145" t="s">
        <v>139</v>
      </c>
      <c r="E132" s="146" t="s">
        <v>189</v>
      </c>
      <c r="F132" s="147" t="s">
        <v>190</v>
      </c>
      <c r="G132" s="148" t="s">
        <v>142</v>
      </c>
      <c r="H132" s="149">
        <v>60</v>
      </c>
      <c r="I132" s="150"/>
      <c r="J132" s="151">
        <f>ROUND(I132*H132,2)</f>
        <v>0</v>
      </c>
      <c r="K132" s="147" t="s">
        <v>143</v>
      </c>
      <c r="L132" s="31"/>
      <c r="M132" s="152" t="s">
        <v>3</v>
      </c>
      <c r="N132" s="153" t="s">
        <v>45</v>
      </c>
      <c r="P132" s="154">
        <f>O132*H132</f>
        <v>0</v>
      </c>
      <c r="Q132" s="154">
        <v>0.00046</v>
      </c>
      <c r="R132" s="154">
        <f>Q132*H132</f>
        <v>0.0276</v>
      </c>
      <c r="S132" s="154">
        <v>0</v>
      </c>
      <c r="T132" s="155">
        <f>S132*H132</f>
        <v>0</v>
      </c>
      <c r="AR132" s="156" t="s">
        <v>98</v>
      </c>
      <c r="AT132" s="156" t="s">
        <v>139</v>
      </c>
      <c r="AU132" s="156" t="s">
        <v>83</v>
      </c>
      <c r="AY132" s="16" t="s">
        <v>137</v>
      </c>
      <c r="BE132" s="157">
        <f>IF(N132="základní",J132,0)</f>
        <v>0</v>
      </c>
      <c r="BF132" s="157">
        <f>IF(N132="snížená",J132,0)</f>
        <v>0</v>
      </c>
      <c r="BG132" s="157">
        <f>IF(N132="zákl. přenesená",J132,0)</f>
        <v>0</v>
      </c>
      <c r="BH132" s="157">
        <f>IF(N132="sníž. přenesená",J132,0)</f>
        <v>0</v>
      </c>
      <c r="BI132" s="157">
        <f>IF(N132="nulová",J132,0)</f>
        <v>0</v>
      </c>
      <c r="BJ132" s="16" t="s">
        <v>81</v>
      </c>
      <c r="BK132" s="157">
        <f>ROUND(I132*H132,2)</f>
        <v>0</v>
      </c>
      <c r="BL132" s="16" t="s">
        <v>98</v>
      </c>
      <c r="BM132" s="156" t="s">
        <v>191</v>
      </c>
    </row>
    <row r="133" spans="2:47" s="1" customFormat="1" ht="58.5">
      <c r="B133" s="31"/>
      <c r="D133" s="158" t="s">
        <v>145</v>
      </c>
      <c r="F133" s="159" t="s">
        <v>192</v>
      </c>
      <c r="I133" s="92"/>
      <c r="L133" s="31"/>
      <c r="M133" s="160"/>
      <c r="T133" s="52"/>
      <c r="AT133" s="16" t="s">
        <v>145</v>
      </c>
      <c r="AU133" s="16" t="s">
        <v>83</v>
      </c>
    </row>
    <row r="134" spans="2:51" s="12" customFormat="1" ht="12">
      <c r="B134" s="161"/>
      <c r="D134" s="158" t="s">
        <v>147</v>
      </c>
      <c r="E134" s="162" t="s">
        <v>3</v>
      </c>
      <c r="F134" s="163" t="s">
        <v>634</v>
      </c>
      <c r="H134" s="164">
        <v>60</v>
      </c>
      <c r="I134" s="165"/>
      <c r="L134" s="161"/>
      <c r="M134" s="166"/>
      <c r="T134" s="167"/>
      <c r="AT134" s="162" t="s">
        <v>147</v>
      </c>
      <c r="AU134" s="162" t="s">
        <v>83</v>
      </c>
      <c r="AV134" s="12" t="s">
        <v>83</v>
      </c>
      <c r="AW134" s="12" t="s">
        <v>36</v>
      </c>
      <c r="AX134" s="12" t="s">
        <v>81</v>
      </c>
      <c r="AY134" s="162" t="s">
        <v>137</v>
      </c>
    </row>
    <row r="135" spans="2:65" s="1" customFormat="1" ht="36" customHeight="1">
      <c r="B135" s="144"/>
      <c r="C135" s="145">
        <v>13</v>
      </c>
      <c r="D135" s="145" t="s">
        <v>139</v>
      </c>
      <c r="E135" s="146" t="s">
        <v>194</v>
      </c>
      <c r="F135" s="147" t="s">
        <v>195</v>
      </c>
      <c r="G135" s="148" t="s">
        <v>142</v>
      </c>
      <c r="H135" s="149">
        <v>60</v>
      </c>
      <c r="I135" s="150"/>
      <c r="J135" s="151">
        <f>ROUND(I135*H135,2)</f>
        <v>0</v>
      </c>
      <c r="K135" s="147" t="s">
        <v>143</v>
      </c>
      <c r="L135" s="31"/>
      <c r="M135" s="152" t="s">
        <v>3</v>
      </c>
      <c r="N135" s="153" t="s">
        <v>45</v>
      </c>
      <c r="P135" s="154">
        <f>O135*H135</f>
        <v>0</v>
      </c>
      <c r="Q135" s="154">
        <v>0</v>
      </c>
      <c r="R135" s="154">
        <f>Q135*H135</f>
        <v>0</v>
      </c>
      <c r="S135" s="154">
        <v>0</v>
      </c>
      <c r="T135" s="155">
        <f>S135*H135</f>
        <v>0</v>
      </c>
      <c r="AR135" s="156" t="s">
        <v>98</v>
      </c>
      <c r="AT135" s="156" t="s">
        <v>139</v>
      </c>
      <c r="AU135" s="156" t="s">
        <v>83</v>
      </c>
      <c r="AY135" s="16" t="s">
        <v>137</v>
      </c>
      <c r="BE135" s="157">
        <f>IF(N135="základní",J135,0)</f>
        <v>0</v>
      </c>
      <c r="BF135" s="157">
        <f>IF(N135="snížená",J135,0)</f>
        <v>0</v>
      </c>
      <c r="BG135" s="157">
        <f>IF(N135="zákl. přenesená",J135,0)</f>
        <v>0</v>
      </c>
      <c r="BH135" s="157">
        <f>IF(N135="sníž. přenesená",J135,0)</f>
        <v>0</v>
      </c>
      <c r="BI135" s="157">
        <f>IF(N135="nulová",J135,0)</f>
        <v>0</v>
      </c>
      <c r="BJ135" s="16" t="s">
        <v>81</v>
      </c>
      <c r="BK135" s="157">
        <f>ROUND(I135*H135,2)</f>
        <v>0</v>
      </c>
      <c r="BL135" s="16" t="s">
        <v>98</v>
      </c>
      <c r="BM135" s="156" t="s">
        <v>196</v>
      </c>
    </row>
    <row r="136" spans="2:51" s="12" customFormat="1" ht="12">
      <c r="B136" s="161"/>
      <c r="D136" s="158" t="s">
        <v>147</v>
      </c>
      <c r="E136" s="162" t="s">
        <v>3</v>
      </c>
      <c r="F136" s="163" t="s">
        <v>634</v>
      </c>
      <c r="H136" s="164">
        <v>60</v>
      </c>
      <c r="I136" s="165"/>
      <c r="L136" s="161"/>
      <c r="M136" s="166"/>
      <c r="T136" s="167"/>
      <c r="AT136" s="162" t="s">
        <v>147</v>
      </c>
      <c r="AU136" s="162" t="s">
        <v>83</v>
      </c>
      <c r="AV136" s="12" t="s">
        <v>83</v>
      </c>
      <c r="AW136" s="12" t="s">
        <v>36</v>
      </c>
      <c r="AX136" s="12" t="s">
        <v>81</v>
      </c>
      <c r="AY136" s="162" t="s">
        <v>137</v>
      </c>
    </row>
    <row r="137" spans="2:65" s="1" customFormat="1" ht="48" customHeight="1">
      <c r="B137" s="144"/>
      <c r="C137" s="145">
        <v>14</v>
      </c>
      <c r="D137" s="145" t="s">
        <v>139</v>
      </c>
      <c r="E137" s="146" t="s">
        <v>198</v>
      </c>
      <c r="F137" s="147" t="s">
        <v>199</v>
      </c>
      <c r="G137" s="148" t="s">
        <v>142</v>
      </c>
      <c r="H137" s="149">
        <v>8.667</v>
      </c>
      <c r="I137" s="150"/>
      <c r="J137" s="151">
        <f>ROUND(I137*H137,2)</f>
        <v>0</v>
      </c>
      <c r="K137" s="147" t="s">
        <v>143</v>
      </c>
      <c r="L137" s="31"/>
      <c r="M137" s="152" t="s">
        <v>3</v>
      </c>
      <c r="N137" s="153" t="s">
        <v>45</v>
      </c>
      <c r="P137" s="154">
        <f>O137*H137</f>
        <v>0</v>
      </c>
      <c r="Q137" s="154">
        <v>0</v>
      </c>
      <c r="R137" s="154">
        <f>Q137*H137</f>
        <v>0</v>
      </c>
      <c r="S137" s="154">
        <v>0</v>
      </c>
      <c r="T137" s="155">
        <f>S137*H137</f>
        <v>0</v>
      </c>
      <c r="AR137" s="156" t="s">
        <v>98</v>
      </c>
      <c r="AT137" s="156" t="s">
        <v>139</v>
      </c>
      <c r="AU137" s="156" t="s">
        <v>83</v>
      </c>
      <c r="AY137" s="16" t="s">
        <v>137</v>
      </c>
      <c r="BE137" s="157">
        <f>IF(N137="základní",J137,0)</f>
        <v>0</v>
      </c>
      <c r="BF137" s="157">
        <f>IF(N137="snížená",J137,0)</f>
        <v>0</v>
      </c>
      <c r="BG137" s="157">
        <f>IF(N137="zákl. přenesená",J137,0)</f>
        <v>0</v>
      </c>
      <c r="BH137" s="157">
        <f>IF(N137="sníž. přenesená",J137,0)</f>
        <v>0</v>
      </c>
      <c r="BI137" s="157">
        <f>IF(N137="nulová",J137,0)</f>
        <v>0</v>
      </c>
      <c r="BJ137" s="16" t="s">
        <v>81</v>
      </c>
      <c r="BK137" s="157">
        <f>ROUND(I137*H137,2)</f>
        <v>0</v>
      </c>
      <c r="BL137" s="16" t="s">
        <v>98</v>
      </c>
      <c r="BM137" s="156" t="s">
        <v>200</v>
      </c>
    </row>
    <row r="138" spans="2:47" s="1" customFormat="1" ht="224.25">
      <c r="B138" s="31"/>
      <c r="D138" s="158" t="s">
        <v>145</v>
      </c>
      <c r="F138" s="159" t="s">
        <v>201</v>
      </c>
      <c r="I138" s="92"/>
      <c r="L138" s="31"/>
      <c r="M138" s="160"/>
      <c r="T138" s="52"/>
      <c r="AT138" s="16" t="s">
        <v>145</v>
      </c>
      <c r="AU138" s="16" t="s">
        <v>83</v>
      </c>
    </row>
    <row r="139" spans="2:51" s="12" customFormat="1" ht="12">
      <c r="B139" s="161"/>
      <c r="D139" s="158" t="s">
        <v>147</v>
      </c>
      <c r="E139" s="162" t="s">
        <v>3</v>
      </c>
      <c r="F139" s="163" t="s">
        <v>754</v>
      </c>
      <c r="H139" s="164">
        <v>48</v>
      </c>
      <c r="I139" s="165"/>
      <c r="L139" s="161"/>
      <c r="M139" s="166"/>
      <c r="T139" s="167"/>
      <c r="AT139" s="162" t="s">
        <v>147</v>
      </c>
      <c r="AU139" s="162" t="s">
        <v>83</v>
      </c>
      <c r="AV139" s="12" t="s">
        <v>83</v>
      </c>
      <c r="AW139" s="12" t="s">
        <v>36</v>
      </c>
      <c r="AX139" s="12" t="s">
        <v>74</v>
      </c>
      <c r="AY139" s="162" t="s">
        <v>137</v>
      </c>
    </row>
    <row r="140" spans="2:51" s="12" customFormat="1" ht="12">
      <c r="B140" s="161"/>
      <c r="D140" s="158" t="s">
        <v>147</v>
      </c>
      <c r="E140" s="162" t="s">
        <v>3</v>
      </c>
      <c r="F140" s="163" t="s">
        <v>755</v>
      </c>
      <c r="H140" s="164">
        <v>-39.6</v>
      </c>
      <c r="I140" s="165"/>
      <c r="L140" s="161"/>
      <c r="M140" s="166"/>
      <c r="T140" s="167"/>
      <c r="AT140" s="162" t="s">
        <v>147</v>
      </c>
      <c r="AU140" s="162" t="s">
        <v>83</v>
      </c>
      <c r="AV140" s="12" t="s">
        <v>83</v>
      </c>
      <c r="AW140" s="12" t="s">
        <v>36</v>
      </c>
      <c r="AX140" s="12" t="s">
        <v>74</v>
      </c>
      <c r="AY140" s="162" t="s">
        <v>137</v>
      </c>
    </row>
    <row r="141" spans="2:51" s="12" customFormat="1" ht="12">
      <c r="B141" s="161"/>
      <c r="D141" s="158" t="s">
        <v>147</v>
      </c>
      <c r="E141" s="162" t="s">
        <v>3</v>
      </c>
      <c r="F141" s="163" t="s">
        <v>756</v>
      </c>
      <c r="H141" s="164">
        <v>0.267</v>
      </c>
      <c r="I141" s="165"/>
      <c r="L141" s="161"/>
      <c r="M141" s="166"/>
      <c r="T141" s="167"/>
      <c r="AT141" s="162" t="s">
        <v>147</v>
      </c>
      <c r="AU141" s="162" t="s">
        <v>83</v>
      </c>
      <c r="AV141" s="12" t="s">
        <v>83</v>
      </c>
      <c r="AW141" s="12" t="s">
        <v>36</v>
      </c>
      <c r="AX141" s="12" t="s">
        <v>74</v>
      </c>
      <c r="AY141" s="162" t="s">
        <v>137</v>
      </c>
    </row>
    <row r="142" spans="2:51" s="13" customFormat="1" ht="12">
      <c r="B142" s="168"/>
      <c r="D142" s="158" t="s">
        <v>147</v>
      </c>
      <c r="E142" s="169" t="s">
        <v>3</v>
      </c>
      <c r="F142" s="170" t="s">
        <v>205</v>
      </c>
      <c r="H142" s="171">
        <v>8.666999999999998</v>
      </c>
      <c r="I142" s="172"/>
      <c r="L142" s="168"/>
      <c r="M142" s="173"/>
      <c r="T142" s="174"/>
      <c r="AT142" s="169" t="s">
        <v>147</v>
      </c>
      <c r="AU142" s="169" t="s">
        <v>83</v>
      </c>
      <c r="AV142" s="13" t="s">
        <v>98</v>
      </c>
      <c r="AW142" s="13" t="s">
        <v>36</v>
      </c>
      <c r="AX142" s="13" t="s">
        <v>81</v>
      </c>
      <c r="AY142" s="169" t="s">
        <v>137</v>
      </c>
    </row>
    <row r="143" spans="2:65" s="1" customFormat="1" ht="36" customHeight="1">
      <c r="B143" s="144"/>
      <c r="C143" s="145">
        <v>15</v>
      </c>
      <c r="D143" s="145" t="s">
        <v>139</v>
      </c>
      <c r="E143" s="146" t="s">
        <v>207</v>
      </c>
      <c r="F143" s="147" t="s">
        <v>208</v>
      </c>
      <c r="G143" s="148" t="s">
        <v>142</v>
      </c>
      <c r="H143" s="149">
        <v>8.667</v>
      </c>
      <c r="I143" s="150"/>
      <c r="J143" s="151">
        <f>ROUND(I143*H143,2)</f>
        <v>0</v>
      </c>
      <c r="K143" s="147" t="s">
        <v>143</v>
      </c>
      <c r="L143" s="31"/>
      <c r="M143" s="152" t="s">
        <v>3</v>
      </c>
      <c r="N143" s="153" t="s">
        <v>45</v>
      </c>
      <c r="P143" s="154">
        <f>O143*H143</f>
        <v>0</v>
      </c>
      <c r="Q143" s="154">
        <v>0</v>
      </c>
      <c r="R143" s="154">
        <f>Q143*H143</f>
        <v>0</v>
      </c>
      <c r="S143" s="154">
        <v>0</v>
      </c>
      <c r="T143" s="155">
        <f>S143*H143</f>
        <v>0</v>
      </c>
      <c r="AR143" s="156" t="s">
        <v>98</v>
      </c>
      <c r="AT143" s="156" t="s">
        <v>139</v>
      </c>
      <c r="AU143" s="156" t="s">
        <v>83</v>
      </c>
      <c r="AY143" s="16" t="s">
        <v>137</v>
      </c>
      <c r="BE143" s="157">
        <f>IF(N143="základní",J143,0)</f>
        <v>0</v>
      </c>
      <c r="BF143" s="157">
        <f>IF(N143="snížená",J143,0)</f>
        <v>0</v>
      </c>
      <c r="BG143" s="157">
        <f>IF(N143="zákl. přenesená",J143,0)</f>
        <v>0</v>
      </c>
      <c r="BH143" s="157">
        <f>IF(N143="sníž. přenesená",J143,0)</f>
        <v>0</v>
      </c>
      <c r="BI143" s="157">
        <f>IF(N143="nulová",J143,0)</f>
        <v>0</v>
      </c>
      <c r="BJ143" s="16" t="s">
        <v>81</v>
      </c>
      <c r="BK143" s="157">
        <f>ROUND(I143*H143,2)</f>
        <v>0</v>
      </c>
      <c r="BL143" s="16" t="s">
        <v>98</v>
      </c>
      <c r="BM143" s="156" t="s">
        <v>209</v>
      </c>
    </row>
    <row r="144" spans="2:47" s="1" customFormat="1" ht="175.5">
      <c r="B144" s="31"/>
      <c r="D144" s="158" t="s">
        <v>145</v>
      </c>
      <c r="F144" s="159" t="s">
        <v>210</v>
      </c>
      <c r="I144" s="92"/>
      <c r="L144" s="31"/>
      <c r="M144" s="160"/>
      <c r="T144" s="52"/>
      <c r="AT144" s="16" t="s">
        <v>145</v>
      </c>
      <c r="AU144" s="16" t="s">
        <v>83</v>
      </c>
    </row>
    <row r="145" spans="2:51" s="12" customFormat="1" ht="12">
      <c r="B145" s="161"/>
      <c r="D145" s="158" t="s">
        <v>147</v>
      </c>
      <c r="E145" s="162" t="s">
        <v>3</v>
      </c>
      <c r="F145" s="163" t="s">
        <v>754</v>
      </c>
      <c r="H145" s="164">
        <v>48</v>
      </c>
      <c r="I145" s="165"/>
      <c r="L145" s="161"/>
      <c r="M145" s="166"/>
      <c r="T145" s="167"/>
      <c r="AT145" s="162" t="s">
        <v>147</v>
      </c>
      <c r="AU145" s="162" t="s">
        <v>83</v>
      </c>
      <c r="AV145" s="12" t="s">
        <v>83</v>
      </c>
      <c r="AW145" s="12" t="s">
        <v>36</v>
      </c>
      <c r="AX145" s="12" t="s">
        <v>74</v>
      </c>
      <c r="AY145" s="162" t="s">
        <v>137</v>
      </c>
    </row>
    <row r="146" spans="2:51" s="12" customFormat="1" ht="12">
      <c r="B146" s="161"/>
      <c r="D146" s="158" t="s">
        <v>147</v>
      </c>
      <c r="E146" s="162" t="s">
        <v>3</v>
      </c>
      <c r="F146" s="163" t="s">
        <v>755</v>
      </c>
      <c r="H146" s="164">
        <v>-39.6</v>
      </c>
      <c r="I146" s="165"/>
      <c r="L146" s="161"/>
      <c r="M146" s="166"/>
      <c r="T146" s="167"/>
      <c r="AT146" s="162" t="s">
        <v>147</v>
      </c>
      <c r="AU146" s="162" t="s">
        <v>83</v>
      </c>
      <c r="AV146" s="12" t="s">
        <v>83</v>
      </c>
      <c r="AW146" s="12" t="s">
        <v>36</v>
      </c>
      <c r="AX146" s="12" t="s">
        <v>74</v>
      </c>
      <c r="AY146" s="162" t="s">
        <v>137</v>
      </c>
    </row>
    <row r="147" spans="2:51" s="12" customFormat="1" ht="12">
      <c r="B147" s="161"/>
      <c r="D147" s="158" t="s">
        <v>147</v>
      </c>
      <c r="E147" s="162" t="s">
        <v>3</v>
      </c>
      <c r="F147" s="163" t="s">
        <v>756</v>
      </c>
      <c r="H147" s="164">
        <v>0.267</v>
      </c>
      <c r="I147" s="165"/>
      <c r="L147" s="161"/>
      <c r="M147" s="166"/>
      <c r="T147" s="167"/>
      <c r="AT147" s="162" t="s">
        <v>147</v>
      </c>
      <c r="AU147" s="162" t="s">
        <v>83</v>
      </c>
      <c r="AV147" s="12" t="s">
        <v>83</v>
      </c>
      <c r="AW147" s="12" t="s">
        <v>36</v>
      </c>
      <c r="AX147" s="12" t="s">
        <v>74</v>
      </c>
      <c r="AY147" s="162" t="s">
        <v>137</v>
      </c>
    </row>
    <row r="148" spans="2:51" s="13" customFormat="1" ht="12">
      <c r="B148" s="168"/>
      <c r="D148" s="158" t="s">
        <v>147</v>
      </c>
      <c r="E148" s="169" t="s">
        <v>3</v>
      </c>
      <c r="F148" s="170" t="s">
        <v>205</v>
      </c>
      <c r="H148" s="171">
        <v>8.666999999999998</v>
      </c>
      <c r="I148" s="172"/>
      <c r="L148" s="168"/>
      <c r="M148" s="173"/>
      <c r="T148" s="174"/>
      <c r="AT148" s="169" t="s">
        <v>147</v>
      </c>
      <c r="AU148" s="169" t="s">
        <v>83</v>
      </c>
      <c r="AV148" s="13" t="s">
        <v>98</v>
      </c>
      <c r="AW148" s="13" t="s">
        <v>36</v>
      </c>
      <c r="AX148" s="13" t="s">
        <v>81</v>
      </c>
      <c r="AY148" s="169" t="s">
        <v>137</v>
      </c>
    </row>
    <row r="149" spans="2:65" s="1" customFormat="1" ht="16.5" customHeight="1">
      <c r="B149" s="144"/>
      <c r="C149" s="145">
        <v>16</v>
      </c>
      <c r="D149" s="145" t="s">
        <v>139</v>
      </c>
      <c r="E149" s="146" t="s">
        <v>212</v>
      </c>
      <c r="F149" s="147" t="s">
        <v>213</v>
      </c>
      <c r="G149" s="148" t="s">
        <v>142</v>
      </c>
      <c r="H149" s="149">
        <v>8.667</v>
      </c>
      <c r="I149" s="150"/>
      <c r="J149" s="151">
        <f>ROUND(I149*H149,2)</f>
        <v>0</v>
      </c>
      <c r="K149" s="147" t="s">
        <v>143</v>
      </c>
      <c r="L149" s="31"/>
      <c r="M149" s="152" t="s">
        <v>3</v>
      </c>
      <c r="N149" s="153" t="s">
        <v>45</v>
      </c>
      <c r="P149" s="154">
        <f>O149*H149</f>
        <v>0</v>
      </c>
      <c r="Q149" s="154">
        <v>0</v>
      </c>
      <c r="R149" s="154">
        <f>Q149*H149</f>
        <v>0</v>
      </c>
      <c r="S149" s="154">
        <v>0</v>
      </c>
      <c r="T149" s="155">
        <f>S149*H149</f>
        <v>0</v>
      </c>
      <c r="AR149" s="156" t="s">
        <v>98</v>
      </c>
      <c r="AT149" s="156" t="s">
        <v>139</v>
      </c>
      <c r="AU149" s="156" t="s">
        <v>83</v>
      </c>
      <c r="AY149" s="16" t="s">
        <v>137</v>
      </c>
      <c r="BE149" s="157">
        <f>IF(N149="základní",J149,0)</f>
        <v>0</v>
      </c>
      <c r="BF149" s="157">
        <f>IF(N149="snížená",J149,0)</f>
        <v>0</v>
      </c>
      <c r="BG149" s="157">
        <f>IF(N149="zákl. přenesená",J149,0)</f>
        <v>0</v>
      </c>
      <c r="BH149" s="157">
        <f>IF(N149="sníž. přenesená",J149,0)</f>
        <v>0</v>
      </c>
      <c r="BI149" s="157">
        <f>IF(N149="nulová",J149,0)</f>
        <v>0</v>
      </c>
      <c r="BJ149" s="16" t="s">
        <v>81</v>
      </c>
      <c r="BK149" s="157">
        <f>ROUND(I149*H149,2)</f>
        <v>0</v>
      </c>
      <c r="BL149" s="16" t="s">
        <v>98</v>
      </c>
      <c r="BM149" s="156" t="s">
        <v>214</v>
      </c>
    </row>
    <row r="150" spans="2:47" s="1" customFormat="1" ht="370.5">
      <c r="B150" s="31"/>
      <c r="D150" s="158" t="s">
        <v>145</v>
      </c>
      <c r="F150" s="159" t="s">
        <v>215</v>
      </c>
      <c r="I150" s="92"/>
      <c r="L150" s="31"/>
      <c r="M150" s="160"/>
      <c r="T150" s="52"/>
      <c r="AT150" s="16" t="s">
        <v>145</v>
      </c>
      <c r="AU150" s="16" t="s">
        <v>83</v>
      </c>
    </row>
    <row r="151" spans="2:51" s="12" customFormat="1" ht="12">
      <c r="B151" s="161"/>
      <c r="D151" s="158" t="s">
        <v>147</v>
      </c>
      <c r="E151" s="162" t="s">
        <v>3</v>
      </c>
      <c r="F151" s="163" t="s">
        <v>754</v>
      </c>
      <c r="H151" s="164">
        <v>48</v>
      </c>
      <c r="I151" s="165"/>
      <c r="L151" s="161"/>
      <c r="M151" s="166"/>
      <c r="T151" s="167"/>
      <c r="AT151" s="162" t="s">
        <v>147</v>
      </c>
      <c r="AU151" s="162" t="s">
        <v>83</v>
      </c>
      <c r="AV151" s="12" t="s">
        <v>83</v>
      </c>
      <c r="AW151" s="12" t="s">
        <v>36</v>
      </c>
      <c r="AX151" s="12" t="s">
        <v>74</v>
      </c>
      <c r="AY151" s="162" t="s">
        <v>137</v>
      </c>
    </row>
    <row r="152" spans="2:51" s="12" customFormat="1" ht="12">
      <c r="B152" s="161"/>
      <c r="D152" s="158" t="s">
        <v>147</v>
      </c>
      <c r="E152" s="162" t="s">
        <v>3</v>
      </c>
      <c r="F152" s="163" t="s">
        <v>755</v>
      </c>
      <c r="H152" s="164">
        <v>-39.6</v>
      </c>
      <c r="I152" s="165"/>
      <c r="L152" s="161"/>
      <c r="M152" s="166"/>
      <c r="T152" s="167"/>
      <c r="AT152" s="162" t="s">
        <v>147</v>
      </c>
      <c r="AU152" s="162" t="s">
        <v>83</v>
      </c>
      <c r="AV152" s="12" t="s">
        <v>83</v>
      </c>
      <c r="AW152" s="12" t="s">
        <v>36</v>
      </c>
      <c r="AX152" s="12" t="s">
        <v>74</v>
      </c>
      <c r="AY152" s="162" t="s">
        <v>137</v>
      </c>
    </row>
    <row r="153" spans="2:51" s="12" customFormat="1" ht="12">
      <c r="B153" s="161"/>
      <c r="D153" s="158" t="s">
        <v>147</v>
      </c>
      <c r="E153" s="162" t="s">
        <v>3</v>
      </c>
      <c r="F153" s="163" t="s">
        <v>756</v>
      </c>
      <c r="H153" s="164">
        <v>0.267</v>
      </c>
      <c r="I153" s="165"/>
      <c r="L153" s="161"/>
      <c r="M153" s="166"/>
      <c r="T153" s="167"/>
      <c r="AT153" s="162" t="s">
        <v>147</v>
      </c>
      <c r="AU153" s="162" t="s">
        <v>83</v>
      </c>
      <c r="AV153" s="12" t="s">
        <v>83</v>
      </c>
      <c r="AW153" s="12" t="s">
        <v>36</v>
      </c>
      <c r="AX153" s="12" t="s">
        <v>74</v>
      </c>
      <c r="AY153" s="162" t="s">
        <v>137</v>
      </c>
    </row>
    <row r="154" spans="2:51" s="13" customFormat="1" ht="12">
      <c r="B154" s="168"/>
      <c r="D154" s="158" t="s">
        <v>147</v>
      </c>
      <c r="E154" s="169" t="s">
        <v>3</v>
      </c>
      <c r="F154" s="170" t="s">
        <v>205</v>
      </c>
      <c r="H154" s="171">
        <v>8.666999999999998</v>
      </c>
      <c r="I154" s="172"/>
      <c r="L154" s="168"/>
      <c r="M154" s="173"/>
      <c r="T154" s="174"/>
      <c r="AT154" s="169" t="s">
        <v>147</v>
      </c>
      <c r="AU154" s="169" t="s">
        <v>83</v>
      </c>
      <c r="AV154" s="13" t="s">
        <v>98</v>
      </c>
      <c r="AW154" s="13" t="s">
        <v>36</v>
      </c>
      <c r="AX154" s="13" t="s">
        <v>81</v>
      </c>
      <c r="AY154" s="169" t="s">
        <v>137</v>
      </c>
    </row>
    <row r="155" spans="2:65" s="1" customFormat="1" ht="36" customHeight="1">
      <c r="B155" s="144"/>
      <c r="C155" s="145">
        <v>17</v>
      </c>
      <c r="D155" s="145" t="s">
        <v>139</v>
      </c>
      <c r="E155" s="146" t="s">
        <v>216</v>
      </c>
      <c r="F155" s="147" t="s">
        <v>217</v>
      </c>
      <c r="G155" s="148" t="s">
        <v>142</v>
      </c>
      <c r="H155" s="149">
        <v>39.6</v>
      </c>
      <c r="I155" s="150"/>
      <c r="J155" s="151">
        <f>ROUND(I155*H155,2)</f>
        <v>0</v>
      </c>
      <c r="K155" s="147" t="s">
        <v>143</v>
      </c>
      <c r="L155" s="31"/>
      <c r="M155" s="152" t="s">
        <v>3</v>
      </c>
      <c r="N155" s="153" t="s">
        <v>45</v>
      </c>
      <c r="P155" s="154">
        <f>O155*H155</f>
        <v>0</v>
      </c>
      <c r="Q155" s="154">
        <v>0</v>
      </c>
      <c r="R155" s="154">
        <f>Q155*H155</f>
        <v>0</v>
      </c>
      <c r="S155" s="154">
        <v>0</v>
      </c>
      <c r="T155" s="155">
        <f>S155*H155</f>
        <v>0</v>
      </c>
      <c r="AR155" s="156" t="s">
        <v>98</v>
      </c>
      <c r="AT155" s="156" t="s">
        <v>139</v>
      </c>
      <c r="AU155" s="156" t="s">
        <v>83</v>
      </c>
      <c r="AY155" s="16" t="s">
        <v>137</v>
      </c>
      <c r="BE155" s="157">
        <f>IF(N155="základní",J155,0)</f>
        <v>0</v>
      </c>
      <c r="BF155" s="157">
        <f>IF(N155="snížená",J155,0)</f>
        <v>0</v>
      </c>
      <c r="BG155" s="157">
        <f>IF(N155="zákl. přenesená",J155,0)</f>
        <v>0</v>
      </c>
      <c r="BH155" s="157">
        <f>IF(N155="sníž. přenesená",J155,0)</f>
        <v>0</v>
      </c>
      <c r="BI155" s="157">
        <f>IF(N155="nulová",J155,0)</f>
        <v>0</v>
      </c>
      <c r="BJ155" s="16" t="s">
        <v>81</v>
      </c>
      <c r="BK155" s="157">
        <f>ROUND(I155*H155,2)</f>
        <v>0</v>
      </c>
      <c r="BL155" s="16" t="s">
        <v>98</v>
      </c>
      <c r="BM155" s="156" t="s">
        <v>218</v>
      </c>
    </row>
    <row r="156" spans="2:47" s="1" customFormat="1" ht="409.5">
      <c r="B156" s="31"/>
      <c r="D156" s="158" t="s">
        <v>145</v>
      </c>
      <c r="F156" s="175" t="s">
        <v>219</v>
      </c>
      <c r="I156" s="92"/>
      <c r="L156" s="31"/>
      <c r="M156" s="160"/>
      <c r="T156" s="52"/>
      <c r="AT156" s="16" t="s">
        <v>145</v>
      </c>
      <c r="AU156" s="16" t="s">
        <v>83</v>
      </c>
    </row>
    <row r="157" spans="2:51" s="12" customFormat="1" ht="12">
      <c r="B157" s="161"/>
      <c r="D157" s="158" t="s">
        <v>147</v>
      </c>
      <c r="E157" s="162" t="s">
        <v>3</v>
      </c>
      <c r="F157" s="163" t="s">
        <v>757</v>
      </c>
      <c r="H157" s="164">
        <v>48</v>
      </c>
      <c r="I157" s="165"/>
      <c r="L157" s="161"/>
      <c r="M157" s="166"/>
      <c r="T157" s="167"/>
      <c r="AT157" s="162" t="s">
        <v>147</v>
      </c>
      <c r="AU157" s="162" t="s">
        <v>83</v>
      </c>
      <c r="AV157" s="12" t="s">
        <v>83</v>
      </c>
      <c r="AW157" s="12" t="s">
        <v>36</v>
      </c>
      <c r="AX157" s="12" t="s">
        <v>74</v>
      </c>
      <c r="AY157" s="162" t="s">
        <v>137</v>
      </c>
    </row>
    <row r="158" spans="2:51" s="12" customFormat="1" ht="12">
      <c r="B158" s="161"/>
      <c r="D158" s="158" t="s">
        <v>147</v>
      </c>
      <c r="E158" s="162" t="s">
        <v>3</v>
      </c>
      <c r="F158" s="163" t="s">
        <v>644</v>
      </c>
      <c r="H158" s="164">
        <v>-2.4</v>
      </c>
      <c r="I158" s="165"/>
      <c r="L158" s="161"/>
      <c r="M158" s="166"/>
      <c r="T158" s="167"/>
      <c r="AT158" s="162" t="s">
        <v>147</v>
      </c>
      <c r="AU158" s="162" t="s">
        <v>83</v>
      </c>
      <c r="AV158" s="12" t="s">
        <v>83</v>
      </c>
      <c r="AW158" s="12" t="s">
        <v>36</v>
      </c>
      <c r="AX158" s="12" t="s">
        <v>74</v>
      </c>
      <c r="AY158" s="162" t="s">
        <v>137</v>
      </c>
    </row>
    <row r="159" spans="2:51" s="12" customFormat="1" ht="12">
      <c r="B159" s="161"/>
      <c r="D159" s="158" t="s">
        <v>147</v>
      </c>
      <c r="E159" s="162" t="s">
        <v>3</v>
      </c>
      <c r="F159" s="163" t="s">
        <v>645</v>
      </c>
      <c r="H159" s="164">
        <v>-6</v>
      </c>
      <c r="I159" s="165"/>
      <c r="L159" s="161"/>
      <c r="M159" s="166"/>
      <c r="T159" s="167"/>
      <c r="AT159" s="162" t="s">
        <v>147</v>
      </c>
      <c r="AU159" s="162" t="s">
        <v>83</v>
      </c>
      <c r="AV159" s="12" t="s">
        <v>83</v>
      </c>
      <c r="AW159" s="12" t="s">
        <v>36</v>
      </c>
      <c r="AX159" s="12" t="s">
        <v>74</v>
      </c>
      <c r="AY159" s="162" t="s">
        <v>137</v>
      </c>
    </row>
    <row r="160" spans="2:51" s="13" customFormat="1" ht="12">
      <c r="B160" s="168"/>
      <c r="D160" s="158" t="s">
        <v>147</v>
      </c>
      <c r="E160" s="169" t="s">
        <v>3</v>
      </c>
      <c r="F160" s="170" t="s">
        <v>205</v>
      </c>
      <c r="H160" s="171">
        <v>39.6</v>
      </c>
      <c r="I160" s="172"/>
      <c r="L160" s="168"/>
      <c r="M160" s="173"/>
      <c r="T160" s="174"/>
      <c r="AT160" s="169" t="s">
        <v>147</v>
      </c>
      <c r="AU160" s="169" t="s">
        <v>83</v>
      </c>
      <c r="AV160" s="13" t="s">
        <v>98</v>
      </c>
      <c r="AW160" s="13" t="s">
        <v>36</v>
      </c>
      <c r="AX160" s="13" t="s">
        <v>81</v>
      </c>
      <c r="AY160" s="169" t="s">
        <v>137</v>
      </c>
    </row>
    <row r="161" spans="2:65" s="1" customFormat="1" ht="60" customHeight="1">
      <c r="B161" s="144"/>
      <c r="C161" s="145">
        <v>18</v>
      </c>
      <c r="D161" s="145" t="s">
        <v>139</v>
      </c>
      <c r="E161" s="146" t="s">
        <v>224</v>
      </c>
      <c r="F161" s="147" t="s">
        <v>225</v>
      </c>
      <c r="G161" s="148" t="s">
        <v>142</v>
      </c>
      <c r="H161" s="149">
        <v>6</v>
      </c>
      <c r="I161" s="150"/>
      <c r="J161" s="151">
        <f>ROUND(I161*H161,2)</f>
        <v>0</v>
      </c>
      <c r="K161" s="147" t="s">
        <v>143</v>
      </c>
      <c r="L161" s="31"/>
      <c r="M161" s="152" t="s">
        <v>3</v>
      </c>
      <c r="N161" s="153" t="s">
        <v>45</v>
      </c>
      <c r="P161" s="154">
        <f>O161*H161</f>
        <v>0</v>
      </c>
      <c r="Q161" s="154">
        <v>0</v>
      </c>
      <c r="R161" s="154">
        <f>Q161*H161</f>
        <v>0</v>
      </c>
      <c r="S161" s="154">
        <v>0</v>
      </c>
      <c r="T161" s="155">
        <f>S161*H161</f>
        <v>0</v>
      </c>
      <c r="AR161" s="156" t="s">
        <v>98</v>
      </c>
      <c r="AT161" s="156" t="s">
        <v>139</v>
      </c>
      <c r="AU161" s="156" t="s">
        <v>83</v>
      </c>
      <c r="AY161" s="16" t="s">
        <v>137</v>
      </c>
      <c r="BE161" s="157">
        <f>IF(N161="základní",J161,0)</f>
        <v>0</v>
      </c>
      <c r="BF161" s="157">
        <f>IF(N161="snížená",J161,0)</f>
        <v>0</v>
      </c>
      <c r="BG161" s="157">
        <f>IF(N161="zákl. přenesená",J161,0)</f>
        <v>0</v>
      </c>
      <c r="BH161" s="157">
        <f>IF(N161="sníž. přenesená",J161,0)</f>
        <v>0</v>
      </c>
      <c r="BI161" s="157">
        <f>IF(N161="nulová",J161,0)</f>
        <v>0</v>
      </c>
      <c r="BJ161" s="16" t="s">
        <v>81</v>
      </c>
      <c r="BK161" s="157">
        <f>ROUND(I161*H161,2)</f>
        <v>0</v>
      </c>
      <c r="BL161" s="16" t="s">
        <v>98</v>
      </c>
      <c r="BM161" s="156" t="s">
        <v>226</v>
      </c>
    </row>
    <row r="162" spans="2:47" s="1" customFormat="1" ht="136.5">
      <c r="B162" s="31"/>
      <c r="D162" s="158" t="s">
        <v>145</v>
      </c>
      <c r="F162" s="159" t="s">
        <v>227</v>
      </c>
      <c r="I162" s="92"/>
      <c r="L162" s="31"/>
      <c r="M162" s="160"/>
      <c r="T162" s="52"/>
      <c r="AT162" s="16" t="s">
        <v>145</v>
      </c>
      <c r="AU162" s="16" t="s">
        <v>83</v>
      </c>
    </row>
    <row r="163" spans="2:51" s="12" customFormat="1" ht="12">
      <c r="B163" s="161"/>
      <c r="D163" s="158" t="s">
        <v>147</v>
      </c>
      <c r="E163" s="162" t="s">
        <v>3</v>
      </c>
      <c r="F163" s="163" t="s">
        <v>646</v>
      </c>
      <c r="H163" s="164">
        <v>6</v>
      </c>
      <c r="I163" s="165"/>
      <c r="L163" s="161"/>
      <c r="M163" s="166"/>
      <c r="T163" s="167"/>
      <c r="AT163" s="162" t="s">
        <v>147</v>
      </c>
      <c r="AU163" s="162" t="s">
        <v>83</v>
      </c>
      <c r="AV163" s="12" t="s">
        <v>83</v>
      </c>
      <c r="AW163" s="12" t="s">
        <v>36</v>
      </c>
      <c r="AX163" s="12" t="s">
        <v>81</v>
      </c>
      <c r="AY163" s="162" t="s">
        <v>137</v>
      </c>
    </row>
    <row r="164" spans="2:65" s="1" customFormat="1" ht="16.5" customHeight="1">
      <c r="B164" s="144"/>
      <c r="C164" s="176">
        <v>19</v>
      </c>
      <c r="D164" s="176" t="s">
        <v>230</v>
      </c>
      <c r="E164" s="177" t="s">
        <v>231</v>
      </c>
      <c r="F164" s="178" t="s">
        <v>232</v>
      </c>
      <c r="G164" s="179" t="s">
        <v>233</v>
      </c>
      <c r="H164" s="180">
        <v>12</v>
      </c>
      <c r="I164" s="181"/>
      <c r="J164" s="182">
        <f>ROUND(I164*H164,2)</f>
        <v>0</v>
      </c>
      <c r="K164" s="178" t="s">
        <v>143</v>
      </c>
      <c r="L164" s="183"/>
      <c r="M164" s="184" t="s">
        <v>3</v>
      </c>
      <c r="N164" s="185" t="s">
        <v>45</v>
      </c>
      <c r="P164" s="154">
        <f>O164*H164</f>
        <v>0</v>
      </c>
      <c r="Q164" s="154">
        <v>1</v>
      </c>
      <c r="R164" s="154">
        <f>Q164*H164</f>
        <v>12</v>
      </c>
      <c r="S164" s="154">
        <v>0</v>
      </c>
      <c r="T164" s="155">
        <f>S164*H164</f>
        <v>0</v>
      </c>
      <c r="AR164" s="156" t="s">
        <v>177</v>
      </c>
      <c r="AT164" s="156" t="s">
        <v>230</v>
      </c>
      <c r="AU164" s="156" t="s">
        <v>83</v>
      </c>
      <c r="AY164" s="16" t="s">
        <v>137</v>
      </c>
      <c r="BE164" s="157">
        <f>IF(N164="základní",J164,0)</f>
        <v>0</v>
      </c>
      <c r="BF164" s="157">
        <f>IF(N164="snížená",J164,0)</f>
        <v>0</v>
      </c>
      <c r="BG164" s="157">
        <f>IF(N164="zákl. přenesená",J164,0)</f>
        <v>0</v>
      </c>
      <c r="BH164" s="157">
        <f>IF(N164="sníž. přenesená",J164,0)</f>
        <v>0</v>
      </c>
      <c r="BI164" s="157">
        <f>IF(N164="nulová",J164,0)</f>
        <v>0</v>
      </c>
      <c r="BJ164" s="16" t="s">
        <v>81</v>
      </c>
      <c r="BK164" s="157">
        <f>ROUND(I164*H164,2)</f>
        <v>0</v>
      </c>
      <c r="BL164" s="16" t="s">
        <v>98</v>
      </c>
      <c r="BM164" s="156" t="s">
        <v>234</v>
      </c>
    </row>
    <row r="165" spans="2:51" s="12" customFormat="1" ht="12">
      <c r="B165" s="161"/>
      <c r="D165" s="158" t="s">
        <v>147</v>
      </c>
      <c r="F165" s="163" t="s">
        <v>647</v>
      </c>
      <c r="H165" s="164">
        <v>12</v>
      </c>
      <c r="I165" s="165"/>
      <c r="L165" s="161"/>
      <c r="M165" s="166"/>
      <c r="T165" s="167"/>
      <c r="AT165" s="162" t="s">
        <v>147</v>
      </c>
      <c r="AU165" s="162" t="s">
        <v>83</v>
      </c>
      <c r="AV165" s="12" t="s">
        <v>83</v>
      </c>
      <c r="AW165" s="12" t="s">
        <v>4</v>
      </c>
      <c r="AX165" s="12" t="s">
        <v>81</v>
      </c>
      <c r="AY165" s="162" t="s">
        <v>137</v>
      </c>
    </row>
    <row r="166" spans="2:63" s="11" customFormat="1" ht="22.9" customHeight="1">
      <c r="B166" s="132"/>
      <c r="D166" s="133" t="s">
        <v>73</v>
      </c>
      <c r="E166" s="142" t="s">
        <v>98</v>
      </c>
      <c r="F166" s="142" t="s">
        <v>253</v>
      </c>
      <c r="I166" s="135"/>
      <c r="J166" s="143">
        <f>BK166</f>
        <v>0</v>
      </c>
      <c r="L166" s="132"/>
      <c r="M166" s="137"/>
      <c r="P166" s="138">
        <f>SUM(P167:P169)</f>
        <v>0</v>
      </c>
      <c r="R166" s="138">
        <f>SUM(R167:R169)</f>
        <v>0</v>
      </c>
      <c r="T166" s="139">
        <f>SUM(T167:T169)</f>
        <v>0</v>
      </c>
      <c r="AR166" s="133" t="s">
        <v>81</v>
      </c>
      <c r="AT166" s="140" t="s">
        <v>73</v>
      </c>
      <c r="AU166" s="140" t="s">
        <v>81</v>
      </c>
      <c r="AY166" s="133" t="s">
        <v>137</v>
      </c>
      <c r="BK166" s="141">
        <f>SUM(BK167:BK169)</f>
        <v>0</v>
      </c>
    </row>
    <row r="167" spans="2:65" s="1" customFormat="1" ht="24" customHeight="1">
      <c r="B167" s="144"/>
      <c r="C167" s="145">
        <v>20</v>
      </c>
      <c r="D167" s="145" t="s">
        <v>139</v>
      </c>
      <c r="E167" s="146" t="s">
        <v>254</v>
      </c>
      <c r="F167" s="147" t="s">
        <v>255</v>
      </c>
      <c r="G167" s="148" t="s">
        <v>142</v>
      </c>
      <c r="H167" s="149">
        <v>2.4</v>
      </c>
      <c r="I167" s="150"/>
      <c r="J167" s="151">
        <f>ROUND(I167*H167,2)</f>
        <v>0</v>
      </c>
      <c r="K167" s="147" t="s">
        <v>143</v>
      </c>
      <c r="L167" s="31"/>
      <c r="M167" s="152" t="s">
        <v>3</v>
      </c>
      <c r="N167" s="153" t="s">
        <v>45</v>
      </c>
      <c r="P167" s="154">
        <f>O167*H167</f>
        <v>0</v>
      </c>
      <c r="Q167" s="154">
        <v>0</v>
      </c>
      <c r="R167" s="154">
        <f>Q167*H167</f>
        <v>0</v>
      </c>
      <c r="S167" s="154">
        <v>0</v>
      </c>
      <c r="T167" s="155">
        <f>S167*H167</f>
        <v>0</v>
      </c>
      <c r="AR167" s="156" t="s">
        <v>98</v>
      </c>
      <c r="AT167" s="156" t="s">
        <v>139</v>
      </c>
      <c r="AU167" s="156" t="s">
        <v>83</v>
      </c>
      <c r="AY167" s="16" t="s">
        <v>137</v>
      </c>
      <c r="BE167" s="157">
        <f>IF(N167="základní",J167,0)</f>
        <v>0</v>
      </c>
      <c r="BF167" s="157">
        <f>IF(N167="snížená",J167,0)</f>
        <v>0</v>
      </c>
      <c r="BG167" s="157">
        <f>IF(N167="zákl. přenesená",J167,0)</f>
        <v>0</v>
      </c>
      <c r="BH167" s="157">
        <f>IF(N167="sníž. přenesená",J167,0)</f>
        <v>0</v>
      </c>
      <c r="BI167" s="157">
        <f>IF(N167="nulová",J167,0)</f>
        <v>0</v>
      </c>
      <c r="BJ167" s="16" t="s">
        <v>81</v>
      </c>
      <c r="BK167" s="157">
        <f>ROUND(I167*H167,2)</f>
        <v>0</v>
      </c>
      <c r="BL167" s="16" t="s">
        <v>98</v>
      </c>
      <c r="BM167" s="156" t="s">
        <v>256</v>
      </c>
    </row>
    <row r="168" spans="2:47" s="1" customFormat="1" ht="58.5">
      <c r="B168" s="31"/>
      <c r="D168" s="158" t="s">
        <v>145</v>
      </c>
      <c r="F168" s="159" t="s">
        <v>257</v>
      </c>
      <c r="I168" s="92"/>
      <c r="L168" s="31"/>
      <c r="M168" s="160"/>
      <c r="T168" s="52"/>
      <c r="AT168" s="16" t="s">
        <v>145</v>
      </c>
      <c r="AU168" s="16" t="s">
        <v>83</v>
      </c>
    </row>
    <row r="169" spans="2:51" s="12" customFormat="1" ht="12">
      <c r="B169" s="161"/>
      <c r="D169" s="158" t="s">
        <v>147</v>
      </c>
      <c r="E169" s="162" t="s">
        <v>3</v>
      </c>
      <c r="F169" s="163" t="s">
        <v>650</v>
      </c>
      <c r="H169" s="164">
        <v>2.4</v>
      </c>
      <c r="I169" s="165"/>
      <c r="L169" s="161"/>
      <c r="M169" s="166"/>
      <c r="T169" s="167"/>
      <c r="AT169" s="162" t="s">
        <v>147</v>
      </c>
      <c r="AU169" s="162" t="s">
        <v>83</v>
      </c>
      <c r="AV169" s="12" t="s">
        <v>83</v>
      </c>
      <c r="AW169" s="12" t="s">
        <v>36</v>
      </c>
      <c r="AX169" s="12" t="s">
        <v>81</v>
      </c>
      <c r="AY169" s="162" t="s">
        <v>137</v>
      </c>
    </row>
    <row r="170" spans="2:63" s="11" customFormat="1" ht="22.9" customHeight="1">
      <c r="B170" s="132"/>
      <c r="D170" s="133" t="s">
        <v>73</v>
      </c>
      <c r="E170" s="142" t="s">
        <v>100</v>
      </c>
      <c r="F170" s="142" t="s">
        <v>472</v>
      </c>
      <c r="I170" s="135"/>
      <c r="J170" s="143">
        <f>BK170</f>
        <v>0</v>
      </c>
      <c r="L170" s="132"/>
      <c r="M170" s="137"/>
      <c r="P170" s="138">
        <f>SUM(P171:P189)</f>
        <v>0</v>
      </c>
      <c r="R170" s="138">
        <f>SUM(R171:R189)</f>
        <v>30.352320000000002</v>
      </c>
      <c r="T170" s="139">
        <f>SUM(T171:T189)</f>
        <v>0</v>
      </c>
      <c r="AR170" s="133" t="s">
        <v>81</v>
      </c>
      <c r="AT170" s="140" t="s">
        <v>73</v>
      </c>
      <c r="AU170" s="140" t="s">
        <v>81</v>
      </c>
      <c r="AY170" s="133" t="s">
        <v>137</v>
      </c>
      <c r="BK170" s="141">
        <f>SUM(BK171:BK189)</f>
        <v>0</v>
      </c>
    </row>
    <row r="171" spans="2:65" s="1" customFormat="1" ht="36" customHeight="1">
      <c r="B171" s="144"/>
      <c r="C171" s="145">
        <v>21</v>
      </c>
      <c r="D171" s="145" t="s">
        <v>139</v>
      </c>
      <c r="E171" s="146" t="s">
        <v>545</v>
      </c>
      <c r="F171" s="147" t="s">
        <v>546</v>
      </c>
      <c r="G171" s="148" t="s">
        <v>180</v>
      </c>
      <c r="H171" s="149">
        <v>48</v>
      </c>
      <c r="I171" s="150"/>
      <c r="J171" s="151">
        <f>ROUND(I171*H171,2)</f>
        <v>0</v>
      </c>
      <c r="K171" s="147" t="s">
        <v>143</v>
      </c>
      <c r="L171" s="31"/>
      <c r="M171" s="152" t="s">
        <v>3</v>
      </c>
      <c r="N171" s="153" t="s">
        <v>45</v>
      </c>
      <c r="P171" s="154">
        <f>O171*H171</f>
        <v>0</v>
      </c>
      <c r="Q171" s="154">
        <v>0.3708</v>
      </c>
      <c r="R171" s="154">
        <f>Q171*H171</f>
        <v>17.7984</v>
      </c>
      <c r="S171" s="154">
        <v>0</v>
      </c>
      <c r="T171" s="155">
        <f>S171*H171</f>
        <v>0</v>
      </c>
      <c r="AR171" s="156" t="s">
        <v>98</v>
      </c>
      <c r="AT171" s="156" t="s">
        <v>139</v>
      </c>
      <c r="AU171" s="156" t="s">
        <v>83</v>
      </c>
      <c r="AY171" s="16" t="s">
        <v>137</v>
      </c>
      <c r="BE171" s="157">
        <f>IF(N171="základní",J171,0)</f>
        <v>0</v>
      </c>
      <c r="BF171" s="157">
        <f>IF(N171="snížená",J171,0)</f>
        <v>0</v>
      </c>
      <c r="BG171" s="157">
        <f>IF(N171="zákl. přenesená",J171,0)</f>
        <v>0</v>
      </c>
      <c r="BH171" s="157">
        <f>IF(N171="sníž. přenesená",J171,0)</f>
        <v>0</v>
      </c>
      <c r="BI171" s="157">
        <f>IF(N171="nulová",J171,0)</f>
        <v>0</v>
      </c>
      <c r="BJ171" s="16" t="s">
        <v>81</v>
      </c>
      <c r="BK171" s="157">
        <f>ROUND(I171*H171,2)</f>
        <v>0</v>
      </c>
      <c r="BL171" s="16" t="s">
        <v>98</v>
      </c>
      <c r="BM171" s="156" t="s">
        <v>547</v>
      </c>
    </row>
    <row r="172" spans="2:47" s="1" customFormat="1" ht="97.5">
      <c r="B172" s="31"/>
      <c r="D172" s="158" t="s">
        <v>145</v>
      </c>
      <c r="F172" s="159" t="s">
        <v>548</v>
      </c>
      <c r="I172" s="92"/>
      <c r="L172" s="31"/>
      <c r="M172" s="160"/>
      <c r="T172" s="52"/>
      <c r="AT172" s="16" t="s">
        <v>145</v>
      </c>
      <c r="AU172" s="16" t="s">
        <v>83</v>
      </c>
    </row>
    <row r="173" spans="2:51" s="12" customFormat="1" ht="12">
      <c r="B173" s="161"/>
      <c r="D173" s="158" t="s">
        <v>147</v>
      </c>
      <c r="E173" s="162" t="s">
        <v>3</v>
      </c>
      <c r="F173" s="163" t="s">
        <v>748</v>
      </c>
      <c r="H173" s="164">
        <v>24</v>
      </c>
      <c r="I173" s="165"/>
      <c r="L173" s="161"/>
      <c r="M173" s="166"/>
      <c r="T173" s="167"/>
      <c r="AT173" s="162" t="s">
        <v>147</v>
      </c>
      <c r="AU173" s="162" t="s">
        <v>83</v>
      </c>
      <c r="AV173" s="12" t="s">
        <v>83</v>
      </c>
      <c r="AW173" s="12" t="s">
        <v>36</v>
      </c>
      <c r="AX173" s="12" t="s">
        <v>74</v>
      </c>
      <c r="AY173" s="162" t="s">
        <v>137</v>
      </c>
    </row>
    <row r="174" spans="2:51" s="12" customFormat="1" ht="12">
      <c r="B174" s="161"/>
      <c r="D174" s="158" t="s">
        <v>147</v>
      </c>
      <c r="E174" s="162" t="s">
        <v>3</v>
      </c>
      <c r="F174" s="163" t="s">
        <v>748</v>
      </c>
      <c r="H174" s="164">
        <v>24</v>
      </c>
      <c r="I174" s="165"/>
      <c r="L174" s="161"/>
      <c r="M174" s="166"/>
      <c r="T174" s="167"/>
      <c r="AT174" s="162" t="s">
        <v>147</v>
      </c>
      <c r="AU174" s="162" t="s">
        <v>83</v>
      </c>
      <c r="AV174" s="12" t="s">
        <v>83</v>
      </c>
      <c r="AW174" s="12" t="s">
        <v>36</v>
      </c>
      <c r="AX174" s="12" t="s">
        <v>74</v>
      </c>
      <c r="AY174" s="162" t="s">
        <v>137</v>
      </c>
    </row>
    <row r="175" spans="2:51" s="13" customFormat="1" ht="12">
      <c r="B175" s="168"/>
      <c r="D175" s="158" t="s">
        <v>147</v>
      </c>
      <c r="E175" s="169" t="s">
        <v>3</v>
      </c>
      <c r="F175" s="170" t="s">
        <v>205</v>
      </c>
      <c r="H175" s="171">
        <v>48</v>
      </c>
      <c r="I175" s="172"/>
      <c r="L175" s="168"/>
      <c r="M175" s="173"/>
      <c r="T175" s="174"/>
      <c r="AT175" s="169" t="s">
        <v>147</v>
      </c>
      <c r="AU175" s="169" t="s">
        <v>83</v>
      </c>
      <c r="AV175" s="13" t="s">
        <v>98</v>
      </c>
      <c r="AW175" s="13" t="s">
        <v>36</v>
      </c>
      <c r="AX175" s="13" t="s">
        <v>81</v>
      </c>
      <c r="AY175" s="169" t="s">
        <v>137</v>
      </c>
    </row>
    <row r="176" spans="2:65" s="1" customFormat="1" ht="36" customHeight="1">
      <c r="B176" s="144"/>
      <c r="C176" s="145">
        <v>22</v>
      </c>
      <c r="D176" s="145" t="s">
        <v>139</v>
      </c>
      <c r="E176" s="146" t="s">
        <v>549</v>
      </c>
      <c r="F176" s="147" t="s">
        <v>550</v>
      </c>
      <c r="G176" s="148" t="s">
        <v>180</v>
      </c>
      <c r="H176" s="149">
        <v>24</v>
      </c>
      <c r="I176" s="150"/>
      <c r="J176" s="151">
        <f>ROUND(I176*H176,2)</f>
        <v>0</v>
      </c>
      <c r="K176" s="147" t="s">
        <v>143</v>
      </c>
      <c r="L176" s="31"/>
      <c r="M176" s="152" t="s">
        <v>3</v>
      </c>
      <c r="N176" s="153" t="s">
        <v>45</v>
      </c>
      <c r="P176" s="154">
        <f>O176*H176</f>
        <v>0</v>
      </c>
      <c r="Q176" s="154">
        <v>0.26376</v>
      </c>
      <c r="R176" s="154">
        <f>Q176*H176</f>
        <v>6.33024</v>
      </c>
      <c r="S176" s="154">
        <v>0</v>
      </c>
      <c r="T176" s="155">
        <f>S176*H176</f>
        <v>0</v>
      </c>
      <c r="AR176" s="156" t="s">
        <v>98</v>
      </c>
      <c r="AT176" s="156" t="s">
        <v>139</v>
      </c>
      <c r="AU176" s="156" t="s">
        <v>83</v>
      </c>
      <c r="AY176" s="16" t="s">
        <v>137</v>
      </c>
      <c r="BE176" s="157">
        <f>IF(N176="základní",J176,0)</f>
        <v>0</v>
      </c>
      <c r="BF176" s="157">
        <f>IF(N176="snížená",J176,0)</f>
        <v>0</v>
      </c>
      <c r="BG176" s="157">
        <f>IF(N176="zákl. přenesená",J176,0)</f>
        <v>0</v>
      </c>
      <c r="BH176" s="157">
        <f>IF(N176="sníž. přenesená",J176,0)</f>
        <v>0</v>
      </c>
      <c r="BI176" s="157">
        <f>IF(N176="nulová",J176,0)</f>
        <v>0</v>
      </c>
      <c r="BJ176" s="16" t="s">
        <v>81</v>
      </c>
      <c r="BK176" s="157">
        <f>ROUND(I176*H176,2)</f>
        <v>0</v>
      </c>
      <c r="BL176" s="16" t="s">
        <v>98</v>
      </c>
      <c r="BM176" s="156" t="s">
        <v>551</v>
      </c>
    </row>
    <row r="177" spans="2:47" s="1" customFormat="1" ht="97.5">
      <c r="B177" s="31"/>
      <c r="D177" s="158" t="s">
        <v>145</v>
      </c>
      <c r="F177" s="159" t="s">
        <v>548</v>
      </c>
      <c r="I177" s="92"/>
      <c r="L177" s="31"/>
      <c r="M177" s="160"/>
      <c r="T177" s="52"/>
      <c r="AT177" s="16" t="s">
        <v>145</v>
      </c>
      <c r="AU177" s="16" t="s">
        <v>83</v>
      </c>
    </row>
    <row r="178" spans="2:51" s="12" customFormat="1" ht="12">
      <c r="B178" s="161"/>
      <c r="D178" s="158" t="s">
        <v>147</v>
      </c>
      <c r="E178" s="162" t="s">
        <v>3</v>
      </c>
      <c r="F178" s="163" t="s">
        <v>748</v>
      </c>
      <c r="H178" s="164">
        <v>24</v>
      </c>
      <c r="I178" s="165"/>
      <c r="L178" s="161"/>
      <c r="M178" s="166"/>
      <c r="T178" s="167"/>
      <c r="AT178" s="162" t="s">
        <v>147</v>
      </c>
      <c r="AU178" s="162" t="s">
        <v>83</v>
      </c>
      <c r="AV178" s="12" t="s">
        <v>83</v>
      </c>
      <c r="AW178" s="12" t="s">
        <v>36</v>
      </c>
      <c r="AX178" s="12" t="s">
        <v>74</v>
      </c>
      <c r="AY178" s="162" t="s">
        <v>137</v>
      </c>
    </row>
    <row r="179" spans="2:51" s="13" customFormat="1" ht="12">
      <c r="B179" s="168"/>
      <c r="D179" s="158" t="s">
        <v>147</v>
      </c>
      <c r="E179" s="169" t="s">
        <v>3</v>
      </c>
      <c r="F179" s="170" t="s">
        <v>205</v>
      </c>
      <c r="H179" s="171">
        <v>24</v>
      </c>
      <c r="I179" s="172"/>
      <c r="L179" s="168"/>
      <c r="M179" s="173"/>
      <c r="T179" s="174"/>
      <c r="AT179" s="169" t="s">
        <v>147</v>
      </c>
      <c r="AU179" s="169" t="s">
        <v>83</v>
      </c>
      <c r="AV179" s="13" t="s">
        <v>98</v>
      </c>
      <c r="AW179" s="13" t="s">
        <v>36</v>
      </c>
      <c r="AX179" s="13" t="s">
        <v>81</v>
      </c>
      <c r="AY179" s="169" t="s">
        <v>137</v>
      </c>
    </row>
    <row r="180" spans="2:65" s="1" customFormat="1" ht="36" customHeight="1">
      <c r="B180" s="144"/>
      <c r="C180" s="145">
        <v>23</v>
      </c>
      <c r="D180" s="145" t="s">
        <v>139</v>
      </c>
      <c r="E180" s="146" t="s">
        <v>552</v>
      </c>
      <c r="F180" s="147" t="s">
        <v>553</v>
      </c>
      <c r="G180" s="148" t="s">
        <v>180</v>
      </c>
      <c r="H180" s="149">
        <v>24</v>
      </c>
      <c r="I180" s="150"/>
      <c r="J180" s="151">
        <f>ROUND(I180*H180,2)</f>
        <v>0</v>
      </c>
      <c r="K180" s="147" t="s">
        <v>3</v>
      </c>
      <c r="L180" s="31"/>
      <c r="M180" s="152" t="s">
        <v>3</v>
      </c>
      <c r="N180" s="153" t="s">
        <v>45</v>
      </c>
      <c r="P180" s="154">
        <f>O180*H180</f>
        <v>0</v>
      </c>
      <c r="Q180" s="154">
        <v>0.12966</v>
      </c>
      <c r="R180" s="154">
        <f>Q180*H180</f>
        <v>3.11184</v>
      </c>
      <c r="S180" s="154">
        <v>0</v>
      </c>
      <c r="T180" s="155">
        <f>S180*H180</f>
        <v>0</v>
      </c>
      <c r="AR180" s="156" t="s">
        <v>98</v>
      </c>
      <c r="AT180" s="156" t="s">
        <v>139</v>
      </c>
      <c r="AU180" s="156" t="s">
        <v>83</v>
      </c>
      <c r="AY180" s="16" t="s">
        <v>137</v>
      </c>
      <c r="BE180" s="157">
        <f>IF(N180="základní",J180,0)</f>
        <v>0</v>
      </c>
      <c r="BF180" s="157">
        <f>IF(N180="snížená",J180,0)</f>
        <v>0</v>
      </c>
      <c r="BG180" s="157">
        <f>IF(N180="zákl. přenesená",J180,0)</f>
        <v>0</v>
      </c>
      <c r="BH180" s="157">
        <f>IF(N180="sníž. přenesená",J180,0)</f>
        <v>0</v>
      </c>
      <c r="BI180" s="157">
        <f>IF(N180="nulová",J180,0)</f>
        <v>0</v>
      </c>
      <c r="BJ180" s="16" t="s">
        <v>81</v>
      </c>
      <c r="BK180" s="157">
        <f>ROUND(I180*H180,2)</f>
        <v>0</v>
      </c>
      <c r="BL180" s="16" t="s">
        <v>98</v>
      </c>
      <c r="BM180" s="156" t="s">
        <v>554</v>
      </c>
    </row>
    <row r="181" spans="2:47" s="1" customFormat="1" ht="136.5">
      <c r="B181" s="31"/>
      <c r="D181" s="158" t="s">
        <v>145</v>
      </c>
      <c r="F181" s="159" t="s">
        <v>555</v>
      </c>
      <c r="I181" s="92"/>
      <c r="L181" s="31"/>
      <c r="M181" s="160"/>
      <c r="T181" s="52"/>
      <c r="AT181" s="16" t="s">
        <v>145</v>
      </c>
      <c r="AU181" s="16" t="s">
        <v>83</v>
      </c>
    </row>
    <row r="182" spans="2:51" s="12" customFormat="1" ht="12">
      <c r="B182" s="161"/>
      <c r="D182" s="158" t="s">
        <v>147</v>
      </c>
      <c r="E182" s="162" t="s">
        <v>3</v>
      </c>
      <c r="F182" s="163" t="s">
        <v>748</v>
      </c>
      <c r="H182" s="164">
        <v>24</v>
      </c>
      <c r="I182" s="165"/>
      <c r="L182" s="161"/>
      <c r="M182" s="166"/>
      <c r="T182" s="167"/>
      <c r="AT182" s="162" t="s">
        <v>147</v>
      </c>
      <c r="AU182" s="162" t="s">
        <v>83</v>
      </c>
      <c r="AV182" s="12" t="s">
        <v>83</v>
      </c>
      <c r="AW182" s="12" t="s">
        <v>36</v>
      </c>
      <c r="AX182" s="12" t="s">
        <v>81</v>
      </c>
      <c r="AY182" s="162" t="s">
        <v>137</v>
      </c>
    </row>
    <row r="183" spans="2:65" s="1" customFormat="1" ht="36" customHeight="1">
      <c r="B183" s="144"/>
      <c r="C183" s="145">
        <v>24</v>
      </c>
      <c r="D183" s="145" t="s">
        <v>139</v>
      </c>
      <c r="E183" s="146" t="s">
        <v>556</v>
      </c>
      <c r="F183" s="147" t="s">
        <v>557</v>
      </c>
      <c r="G183" s="148" t="s">
        <v>180</v>
      </c>
      <c r="H183" s="149">
        <v>24</v>
      </c>
      <c r="I183" s="150"/>
      <c r="J183" s="151">
        <f>ROUND(I183*H183,2)</f>
        <v>0</v>
      </c>
      <c r="K183" s="147" t="s">
        <v>143</v>
      </c>
      <c r="L183" s="31"/>
      <c r="M183" s="152" t="s">
        <v>3</v>
      </c>
      <c r="N183" s="153" t="s">
        <v>45</v>
      </c>
      <c r="P183" s="154">
        <f>O183*H183</f>
        <v>0</v>
      </c>
      <c r="Q183" s="154">
        <v>0.12966</v>
      </c>
      <c r="R183" s="154">
        <f>Q183*H183</f>
        <v>3.11184</v>
      </c>
      <c r="S183" s="154">
        <v>0</v>
      </c>
      <c r="T183" s="155">
        <f>S183*H183</f>
        <v>0</v>
      </c>
      <c r="AR183" s="156" t="s">
        <v>98</v>
      </c>
      <c r="AT183" s="156" t="s">
        <v>139</v>
      </c>
      <c r="AU183" s="156" t="s">
        <v>83</v>
      </c>
      <c r="AY183" s="16" t="s">
        <v>137</v>
      </c>
      <c r="BE183" s="157">
        <f>IF(N183="základní",J183,0)</f>
        <v>0</v>
      </c>
      <c r="BF183" s="157">
        <f>IF(N183="snížená",J183,0)</f>
        <v>0</v>
      </c>
      <c r="BG183" s="157">
        <f>IF(N183="zákl. přenesená",J183,0)</f>
        <v>0</v>
      </c>
      <c r="BH183" s="157">
        <f>IF(N183="sníž. přenesená",J183,0)</f>
        <v>0</v>
      </c>
      <c r="BI183" s="157">
        <f>IF(N183="nulová",J183,0)</f>
        <v>0</v>
      </c>
      <c r="BJ183" s="16" t="s">
        <v>81</v>
      </c>
      <c r="BK183" s="157">
        <f>ROUND(I183*H183,2)</f>
        <v>0</v>
      </c>
      <c r="BL183" s="16" t="s">
        <v>98</v>
      </c>
      <c r="BM183" s="156" t="s">
        <v>558</v>
      </c>
    </row>
    <row r="184" spans="2:47" s="1" customFormat="1" ht="136.5">
      <c r="B184" s="31"/>
      <c r="D184" s="158" t="s">
        <v>145</v>
      </c>
      <c r="F184" s="159" t="s">
        <v>555</v>
      </c>
      <c r="I184" s="92"/>
      <c r="L184" s="31"/>
      <c r="M184" s="160"/>
      <c r="T184" s="52"/>
      <c r="AT184" s="16" t="s">
        <v>145</v>
      </c>
      <c r="AU184" s="16" t="s">
        <v>83</v>
      </c>
    </row>
    <row r="185" spans="2:51" s="12" customFormat="1" ht="12">
      <c r="B185" s="161"/>
      <c r="D185" s="158" t="s">
        <v>147</v>
      </c>
      <c r="E185" s="162" t="s">
        <v>3</v>
      </c>
      <c r="F185" s="163" t="s">
        <v>748</v>
      </c>
      <c r="H185" s="164">
        <v>24</v>
      </c>
      <c r="I185" s="165"/>
      <c r="L185" s="161"/>
      <c r="M185" s="166"/>
      <c r="T185" s="167"/>
      <c r="AT185" s="162" t="s">
        <v>147</v>
      </c>
      <c r="AU185" s="162" t="s">
        <v>83</v>
      </c>
      <c r="AV185" s="12" t="s">
        <v>83</v>
      </c>
      <c r="AW185" s="12" t="s">
        <v>36</v>
      </c>
      <c r="AX185" s="12" t="s">
        <v>81</v>
      </c>
      <c r="AY185" s="162" t="s">
        <v>137</v>
      </c>
    </row>
    <row r="186" spans="2:65" s="1" customFormat="1" ht="24" customHeight="1">
      <c r="B186" s="144"/>
      <c r="C186" s="145">
        <v>25</v>
      </c>
      <c r="D186" s="145" t="s">
        <v>139</v>
      </c>
      <c r="E186" s="146" t="s">
        <v>559</v>
      </c>
      <c r="F186" s="147" t="s">
        <v>560</v>
      </c>
      <c r="G186" s="148" t="s">
        <v>180</v>
      </c>
      <c r="H186" s="149">
        <v>48</v>
      </c>
      <c r="I186" s="150"/>
      <c r="J186" s="151">
        <f>ROUND(I186*H186,2)</f>
        <v>0</v>
      </c>
      <c r="K186" s="147" t="s">
        <v>143</v>
      </c>
      <c r="L186" s="31"/>
      <c r="M186" s="152" t="s">
        <v>3</v>
      </c>
      <c r="N186" s="153" t="s">
        <v>45</v>
      </c>
      <c r="P186" s="154">
        <f>O186*H186</f>
        <v>0</v>
      </c>
      <c r="Q186" s="154">
        <v>0</v>
      </c>
      <c r="R186" s="154">
        <f>Q186*H186</f>
        <v>0</v>
      </c>
      <c r="S186" s="154">
        <v>0</v>
      </c>
      <c r="T186" s="155">
        <f>S186*H186</f>
        <v>0</v>
      </c>
      <c r="AR186" s="156" t="s">
        <v>98</v>
      </c>
      <c r="AT186" s="156" t="s">
        <v>139</v>
      </c>
      <c r="AU186" s="156" t="s">
        <v>83</v>
      </c>
      <c r="AY186" s="16" t="s">
        <v>137</v>
      </c>
      <c r="BE186" s="157">
        <f>IF(N186="základní",J186,0)</f>
        <v>0</v>
      </c>
      <c r="BF186" s="157">
        <f>IF(N186="snížená",J186,0)</f>
        <v>0</v>
      </c>
      <c r="BG186" s="157">
        <f>IF(N186="zákl. přenesená",J186,0)</f>
        <v>0</v>
      </c>
      <c r="BH186" s="157">
        <f>IF(N186="sníž. přenesená",J186,0)</f>
        <v>0</v>
      </c>
      <c r="BI186" s="157">
        <f>IF(N186="nulová",J186,0)</f>
        <v>0</v>
      </c>
      <c r="BJ186" s="16" t="s">
        <v>81</v>
      </c>
      <c r="BK186" s="157">
        <f>ROUND(I186*H186,2)</f>
        <v>0</v>
      </c>
      <c r="BL186" s="16" t="s">
        <v>98</v>
      </c>
      <c r="BM186" s="156" t="s">
        <v>561</v>
      </c>
    </row>
    <row r="187" spans="2:51" s="12" customFormat="1" ht="12">
      <c r="B187" s="161"/>
      <c r="D187" s="158" t="s">
        <v>147</v>
      </c>
      <c r="E187" s="162" t="s">
        <v>3</v>
      </c>
      <c r="F187" s="163" t="s">
        <v>748</v>
      </c>
      <c r="H187" s="164">
        <v>24</v>
      </c>
      <c r="I187" s="165"/>
      <c r="L187" s="161"/>
      <c r="M187" s="166"/>
      <c r="T187" s="167"/>
      <c r="AT187" s="162" t="s">
        <v>147</v>
      </c>
      <c r="AU187" s="162" t="s">
        <v>83</v>
      </c>
      <c r="AV187" s="12" t="s">
        <v>83</v>
      </c>
      <c r="AW187" s="12" t="s">
        <v>36</v>
      </c>
      <c r="AX187" s="12" t="s">
        <v>74</v>
      </c>
      <c r="AY187" s="162" t="s">
        <v>137</v>
      </c>
    </row>
    <row r="188" spans="2:51" s="12" customFormat="1" ht="12">
      <c r="B188" s="161"/>
      <c r="D188" s="158" t="s">
        <v>147</v>
      </c>
      <c r="E188" s="162" t="s">
        <v>3</v>
      </c>
      <c r="F188" s="163" t="s">
        <v>748</v>
      </c>
      <c r="H188" s="164">
        <v>24</v>
      </c>
      <c r="I188" s="165"/>
      <c r="L188" s="161"/>
      <c r="M188" s="166"/>
      <c r="T188" s="167"/>
      <c r="AT188" s="162" t="s">
        <v>147</v>
      </c>
      <c r="AU188" s="162" t="s">
        <v>83</v>
      </c>
      <c r="AV188" s="12" t="s">
        <v>83</v>
      </c>
      <c r="AW188" s="12" t="s">
        <v>36</v>
      </c>
      <c r="AX188" s="12" t="s">
        <v>74</v>
      </c>
      <c r="AY188" s="162" t="s">
        <v>137</v>
      </c>
    </row>
    <row r="189" spans="2:51" s="13" customFormat="1" ht="12">
      <c r="B189" s="168"/>
      <c r="D189" s="158" t="s">
        <v>147</v>
      </c>
      <c r="E189" s="169" t="s">
        <v>3</v>
      </c>
      <c r="F189" s="170" t="s">
        <v>205</v>
      </c>
      <c r="H189" s="171">
        <v>48</v>
      </c>
      <c r="I189" s="172"/>
      <c r="L189" s="168"/>
      <c r="M189" s="173"/>
      <c r="T189" s="174"/>
      <c r="AT189" s="169" t="s">
        <v>147</v>
      </c>
      <c r="AU189" s="169" t="s">
        <v>83</v>
      </c>
      <c r="AV189" s="13" t="s">
        <v>98</v>
      </c>
      <c r="AW189" s="13" t="s">
        <v>36</v>
      </c>
      <c r="AX189" s="13" t="s">
        <v>81</v>
      </c>
      <c r="AY189" s="169" t="s">
        <v>137</v>
      </c>
    </row>
    <row r="190" spans="2:63" s="11" customFormat="1" ht="22.9" customHeight="1">
      <c r="B190" s="132"/>
      <c r="D190" s="133" t="s">
        <v>73</v>
      </c>
      <c r="E190" s="142" t="s">
        <v>177</v>
      </c>
      <c r="F190" s="142" t="s">
        <v>259</v>
      </c>
      <c r="I190" s="135"/>
      <c r="J190" s="143">
        <f>BK190</f>
        <v>0</v>
      </c>
      <c r="L190" s="132"/>
      <c r="M190" s="137"/>
      <c r="P190" s="138">
        <f>SUM(P191:P237)</f>
        <v>0</v>
      </c>
      <c r="R190" s="138">
        <f>SUM(R191:R237)</f>
        <v>0.8462998999999999</v>
      </c>
      <c r="T190" s="139">
        <f>SUM(T191:T237)</f>
        <v>0</v>
      </c>
      <c r="AR190" s="133" t="s">
        <v>81</v>
      </c>
      <c r="AT190" s="140" t="s">
        <v>73</v>
      </c>
      <c r="AU190" s="140" t="s">
        <v>81</v>
      </c>
      <c r="AY190" s="133" t="s">
        <v>137</v>
      </c>
      <c r="BK190" s="141">
        <f>SUM(BK191:BK237)</f>
        <v>0</v>
      </c>
    </row>
    <row r="191" spans="2:65" s="1" customFormat="1" ht="36" customHeight="1">
      <c r="B191" s="144"/>
      <c r="C191" s="145">
        <v>26</v>
      </c>
      <c r="D191" s="145" t="s">
        <v>139</v>
      </c>
      <c r="E191" s="146" t="s">
        <v>261</v>
      </c>
      <c r="F191" s="147" t="s">
        <v>262</v>
      </c>
      <c r="G191" s="148" t="s">
        <v>263</v>
      </c>
      <c r="H191" s="149">
        <v>5</v>
      </c>
      <c r="I191" s="150"/>
      <c r="J191" s="151">
        <f>ROUND(I191*H191,2)</f>
        <v>0</v>
      </c>
      <c r="K191" s="147" t="s">
        <v>143</v>
      </c>
      <c r="L191" s="31"/>
      <c r="M191" s="152" t="s">
        <v>3</v>
      </c>
      <c r="N191" s="153" t="s">
        <v>45</v>
      </c>
      <c r="P191" s="154">
        <f>O191*H191</f>
        <v>0</v>
      </c>
      <c r="Q191" s="154">
        <v>0.00167</v>
      </c>
      <c r="R191" s="154">
        <f>Q191*H191</f>
        <v>0.00835</v>
      </c>
      <c r="S191" s="154">
        <v>0</v>
      </c>
      <c r="T191" s="155">
        <f>S191*H191</f>
        <v>0</v>
      </c>
      <c r="AR191" s="156" t="s">
        <v>98</v>
      </c>
      <c r="AT191" s="156" t="s">
        <v>139</v>
      </c>
      <c r="AU191" s="156" t="s">
        <v>83</v>
      </c>
      <c r="AY191" s="16" t="s">
        <v>137</v>
      </c>
      <c r="BE191" s="157">
        <f>IF(N191="základní",J191,0)</f>
        <v>0</v>
      </c>
      <c r="BF191" s="157">
        <f>IF(N191="snížená",J191,0)</f>
        <v>0</v>
      </c>
      <c r="BG191" s="157">
        <f>IF(N191="zákl. přenesená",J191,0)</f>
        <v>0</v>
      </c>
      <c r="BH191" s="157">
        <f>IF(N191="sníž. přenesená",J191,0)</f>
        <v>0</v>
      </c>
      <c r="BI191" s="157">
        <f>IF(N191="nulová",J191,0)</f>
        <v>0</v>
      </c>
      <c r="BJ191" s="16" t="s">
        <v>81</v>
      </c>
      <c r="BK191" s="157">
        <f>ROUND(I191*H191,2)</f>
        <v>0</v>
      </c>
      <c r="BL191" s="16" t="s">
        <v>98</v>
      </c>
      <c r="BM191" s="156" t="s">
        <v>264</v>
      </c>
    </row>
    <row r="192" spans="2:47" s="1" customFormat="1" ht="87.75">
      <c r="B192" s="31"/>
      <c r="D192" s="158" t="s">
        <v>145</v>
      </c>
      <c r="F192" s="159" t="s">
        <v>265</v>
      </c>
      <c r="I192" s="92"/>
      <c r="L192" s="31"/>
      <c r="M192" s="160"/>
      <c r="T192" s="52"/>
      <c r="AT192" s="16" t="s">
        <v>145</v>
      </c>
      <c r="AU192" s="16" t="s">
        <v>83</v>
      </c>
    </row>
    <row r="193" spans="2:51" s="12" customFormat="1" ht="12">
      <c r="B193" s="161"/>
      <c r="D193" s="158" t="s">
        <v>147</v>
      </c>
      <c r="E193" s="162" t="s">
        <v>3</v>
      </c>
      <c r="F193" s="163" t="s">
        <v>758</v>
      </c>
      <c r="H193" s="164">
        <v>5</v>
      </c>
      <c r="I193" s="165"/>
      <c r="L193" s="161"/>
      <c r="M193" s="166"/>
      <c r="T193" s="167"/>
      <c r="AT193" s="162" t="s">
        <v>147</v>
      </c>
      <c r="AU193" s="162" t="s">
        <v>83</v>
      </c>
      <c r="AV193" s="12" t="s">
        <v>83</v>
      </c>
      <c r="AW193" s="12" t="s">
        <v>36</v>
      </c>
      <c r="AX193" s="12" t="s">
        <v>81</v>
      </c>
      <c r="AY193" s="162" t="s">
        <v>137</v>
      </c>
    </row>
    <row r="194" spans="2:65" s="1" customFormat="1" ht="24" customHeight="1">
      <c r="B194" s="144"/>
      <c r="C194" s="176">
        <v>27</v>
      </c>
      <c r="D194" s="176" t="s">
        <v>230</v>
      </c>
      <c r="E194" s="177" t="s">
        <v>268</v>
      </c>
      <c r="F194" s="178" t="s">
        <v>269</v>
      </c>
      <c r="G194" s="179" t="s">
        <v>263</v>
      </c>
      <c r="H194" s="180">
        <v>1</v>
      </c>
      <c r="I194" s="181"/>
      <c r="J194" s="182">
        <f aca="true" t="shared" si="0" ref="J194:J199">ROUND(I194*H194,2)</f>
        <v>0</v>
      </c>
      <c r="K194" s="178" t="s">
        <v>143</v>
      </c>
      <c r="L194" s="183"/>
      <c r="M194" s="184" t="s">
        <v>3</v>
      </c>
      <c r="N194" s="185" t="s">
        <v>45</v>
      </c>
      <c r="P194" s="154">
        <f aca="true" t="shared" si="1" ref="P194:P199">O194*H194</f>
        <v>0</v>
      </c>
      <c r="Q194" s="154">
        <v>0.0122</v>
      </c>
      <c r="R194" s="154">
        <f aca="true" t="shared" si="2" ref="R194:R199">Q194*H194</f>
        <v>0.0122</v>
      </c>
      <c r="S194" s="154">
        <v>0</v>
      </c>
      <c r="T194" s="155">
        <f aca="true" t="shared" si="3" ref="T194:T199">S194*H194</f>
        <v>0</v>
      </c>
      <c r="AR194" s="156" t="s">
        <v>177</v>
      </c>
      <c r="AT194" s="156" t="s">
        <v>230</v>
      </c>
      <c r="AU194" s="156" t="s">
        <v>83</v>
      </c>
      <c r="AY194" s="16" t="s">
        <v>137</v>
      </c>
      <c r="BE194" s="157">
        <f aca="true" t="shared" si="4" ref="BE194:BE199">IF(N194="základní",J194,0)</f>
        <v>0</v>
      </c>
      <c r="BF194" s="157">
        <f aca="true" t="shared" si="5" ref="BF194:BF199">IF(N194="snížená",J194,0)</f>
        <v>0</v>
      </c>
      <c r="BG194" s="157">
        <f aca="true" t="shared" si="6" ref="BG194:BG199">IF(N194="zákl. přenesená",J194,0)</f>
        <v>0</v>
      </c>
      <c r="BH194" s="157">
        <f aca="true" t="shared" si="7" ref="BH194:BH199">IF(N194="sníž. přenesená",J194,0)</f>
        <v>0</v>
      </c>
      <c r="BI194" s="157">
        <f aca="true" t="shared" si="8" ref="BI194:BI199">IF(N194="nulová",J194,0)</f>
        <v>0</v>
      </c>
      <c r="BJ194" s="16" t="s">
        <v>81</v>
      </c>
      <c r="BK194" s="157">
        <f aca="true" t="shared" si="9" ref="BK194:BK199">ROUND(I194*H194,2)</f>
        <v>0</v>
      </c>
      <c r="BL194" s="16" t="s">
        <v>98</v>
      </c>
      <c r="BM194" s="156" t="s">
        <v>270</v>
      </c>
    </row>
    <row r="195" spans="2:65" s="1" customFormat="1" ht="24" customHeight="1">
      <c r="B195" s="144"/>
      <c r="C195" s="176">
        <v>28</v>
      </c>
      <c r="D195" s="176" t="s">
        <v>230</v>
      </c>
      <c r="E195" s="177" t="s">
        <v>272</v>
      </c>
      <c r="F195" s="178" t="s">
        <v>273</v>
      </c>
      <c r="G195" s="179" t="s">
        <v>263</v>
      </c>
      <c r="H195" s="180">
        <v>1</v>
      </c>
      <c r="I195" s="181"/>
      <c r="J195" s="182">
        <f t="shared" si="0"/>
        <v>0</v>
      </c>
      <c r="K195" s="178" t="s">
        <v>143</v>
      </c>
      <c r="L195" s="183"/>
      <c r="M195" s="184" t="s">
        <v>3</v>
      </c>
      <c r="N195" s="185" t="s">
        <v>45</v>
      </c>
      <c r="P195" s="154">
        <f t="shared" si="1"/>
        <v>0</v>
      </c>
      <c r="Q195" s="154">
        <v>0.05534</v>
      </c>
      <c r="R195" s="154">
        <f t="shared" si="2"/>
        <v>0.05534</v>
      </c>
      <c r="S195" s="154">
        <v>0</v>
      </c>
      <c r="T195" s="155">
        <f t="shared" si="3"/>
        <v>0</v>
      </c>
      <c r="AR195" s="156" t="s">
        <v>177</v>
      </c>
      <c r="AT195" s="156" t="s">
        <v>230</v>
      </c>
      <c r="AU195" s="156" t="s">
        <v>83</v>
      </c>
      <c r="AY195" s="16" t="s">
        <v>137</v>
      </c>
      <c r="BE195" s="157">
        <f t="shared" si="4"/>
        <v>0</v>
      </c>
      <c r="BF195" s="157">
        <f t="shared" si="5"/>
        <v>0</v>
      </c>
      <c r="BG195" s="157">
        <f t="shared" si="6"/>
        <v>0</v>
      </c>
      <c r="BH195" s="157">
        <f t="shared" si="7"/>
        <v>0</v>
      </c>
      <c r="BI195" s="157">
        <f t="shared" si="8"/>
        <v>0</v>
      </c>
      <c r="BJ195" s="16" t="s">
        <v>81</v>
      </c>
      <c r="BK195" s="157">
        <f t="shared" si="9"/>
        <v>0</v>
      </c>
      <c r="BL195" s="16" t="s">
        <v>98</v>
      </c>
      <c r="BM195" s="156" t="s">
        <v>274</v>
      </c>
    </row>
    <row r="196" spans="2:65" s="1" customFormat="1" ht="24" customHeight="1">
      <c r="B196" s="144"/>
      <c r="C196" s="176">
        <v>29</v>
      </c>
      <c r="D196" s="176" t="s">
        <v>230</v>
      </c>
      <c r="E196" s="177" t="s">
        <v>481</v>
      </c>
      <c r="F196" s="178" t="s">
        <v>482</v>
      </c>
      <c r="G196" s="179" t="s">
        <v>263</v>
      </c>
      <c r="H196" s="180">
        <v>1</v>
      </c>
      <c r="I196" s="181"/>
      <c r="J196" s="182">
        <f t="shared" si="0"/>
        <v>0</v>
      </c>
      <c r="K196" s="178" t="s">
        <v>143</v>
      </c>
      <c r="L196" s="183"/>
      <c r="M196" s="184" t="s">
        <v>3</v>
      </c>
      <c r="N196" s="185" t="s">
        <v>45</v>
      </c>
      <c r="P196" s="154">
        <f t="shared" si="1"/>
        <v>0</v>
      </c>
      <c r="Q196" s="154">
        <v>0.004</v>
      </c>
      <c r="R196" s="154">
        <f t="shared" si="2"/>
        <v>0.004</v>
      </c>
      <c r="S196" s="154">
        <v>0</v>
      </c>
      <c r="T196" s="155">
        <f t="shared" si="3"/>
        <v>0</v>
      </c>
      <c r="AR196" s="156" t="s">
        <v>177</v>
      </c>
      <c r="AT196" s="156" t="s">
        <v>230</v>
      </c>
      <c r="AU196" s="156" t="s">
        <v>83</v>
      </c>
      <c r="AY196" s="16" t="s">
        <v>137</v>
      </c>
      <c r="BE196" s="157">
        <f t="shared" si="4"/>
        <v>0</v>
      </c>
      <c r="BF196" s="157">
        <f t="shared" si="5"/>
        <v>0</v>
      </c>
      <c r="BG196" s="157">
        <f t="shared" si="6"/>
        <v>0</v>
      </c>
      <c r="BH196" s="157">
        <f t="shared" si="7"/>
        <v>0</v>
      </c>
      <c r="BI196" s="157">
        <f t="shared" si="8"/>
        <v>0</v>
      </c>
      <c r="BJ196" s="16" t="s">
        <v>81</v>
      </c>
      <c r="BK196" s="157">
        <f t="shared" si="9"/>
        <v>0</v>
      </c>
      <c r="BL196" s="16" t="s">
        <v>98</v>
      </c>
      <c r="BM196" s="156" t="s">
        <v>726</v>
      </c>
    </row>
    <row r="197" spans="2:65" s="1" customFormat="1" ht="24" customHeight="1">
      <c r="B197" s="144"/>
      <c r="C197" s="176">
        <v>30</v>
      </c>
      <c r="D197" s="176" t="s">
        <v>230</v>
      </c>
      <c r="E197" s="177" t="s">
        <v>727</v>
      </c>
      <c r="F197" s="178" t="s">
        <v>728</v>
      </c>
      <c r="G197" s="179" t="s">
        <v>263</v>
      </c>
      <c r="H197" s="180">
        <v>1</v>
      </c>
      <c r="I197" s="181"/>
      <c r="J197" s="182">
        <f t="shared" si="0"/>
        <v>0</v>
      </c>
      <c r="K197" s="178" t="s">
        <v>143</v>
      </c>
      <c r="L197" s="183"/>
      <c r="M197" s="184" t="s">
        <v>3</v>
      </c>
      <c r="N197" s="185" t="s">
        <v>45</v>
      </c>
      <c r="P197" s="154">
        <f t="shared" si="1"/>
        <v>0</v>
      </c>
      <c r="Q197" s="154">
        <v>0.028</v>
      </c>
      <c r="R197" s="154">
        <f t="shared" si="2"/>
        <v>0.028</v>
      </c>
      <c r="S197" s="154">
        <v>0</v>
      </c>
      <c r="T197" s="155">
        <f t="shared" si="3"/>
        <v>0</v>
      </c>
      <c r="AR197" s="156" t="s">
        <v>177</v>
      </c>
      <c r="AT197" s="156" t="s">
        <v>230</v>
      </c>
      <c r="AU197" s="156" t="s">
        <v>83</v>
      </c>
      <c r="AY197" s="16" t="s">
        <v>137</v>
      </c>
      <c r="BE197" s="157">
        <f t="shared" si="4"/>
        <v>0</v>
      </c>
      <c r="BF197" s="157">
        <f t="shared" si="5"/>
        <v>0</v>
      </c>
      <c r="BG197" s="157">
        <f t="shared" si="6"/>
        <v>0</v>
      </c>
      <c r="BH197" s="157">
        <f t="shared" si="7"/>
        <v>0</v>
      </c>
      <c r="BI197" s="157">
        <f t="shared" si="8"/>
        <v>0</v>
      </c>
      <c r="BJ197" s="16" t="s">
        <v>81</v>
      </c>
      <c r="BK197" s="157">
        <f t="shared" si="9"/>
        <v>0</v>
      </c>
      <c r="BL197" s="16" t="s">
        <v>98</v>
      </c>
      <c r="BM197" s="156" t="s">
        <v>729</v>
      </c>
    </row>
    <row r="198" spans="2:65" s="1" customFormat="1" ht="16.5" customHeight="1">
      <c r="B198" s="144"/>
      <c r="C198" s="176">
        <v>31</v>
      </c>
      <c r="D198" s="176" t="s">
        <v>230</v>
      </c>
      <c r="E198" s="177" t="s">
        <v>276</v>
      </c>
      <c r="F198" s="178" t="s">
        <v>277</v>
      </c>
      <c r="G198" s="179" t="s">
        <v>263</v>
      </c>
      <c r="H198" s="180">
        <v>1</v>
      </c>
      <c r="I198" s="181"/>
      <c r="J198" s="182">
        <f t="shared" si="0"/>
        <v>0</v>
      </c>
      <c r="K198" s="178" t="s">
        <v>3</v>
      </c>
      <c r="L198" s="183"/>
      <c r="M198" s="184" t="s">
        <v>3</v>
      </c>
      <c r="N198" s="185" t="s">
        <v>45</v>
      </c>
      <c r="P198" s="154">
        <f t="shared" si="1"/>
        <v>0</v>
      </c>
      <c r="Q198" s="154">
        <v>0.0042</v>
      </c>
      <c r="R198" s="154">
        <f t="shared" si="2"/>
        <v>0.0042</v>
      </c>
      <c r="S198" s="154">
        <v>0</v>
      </c>
      <c r="T198" s="155">
        <f t="shared" si="3"/>
        <v>0</v>
      </c>
      <c r="AR198" s="156" t="s">
        <v>177</v>
      </c>
      <c r="AT198" s="156" t="s">
        <v>230</v>
      </c>
      <c r="AU198" s="156" t="s">
        <v>83</v>
      </c>
      <c r="AY198" s="16" t="s">
        <v>137</v>
      </c>
      <c r="BE198" s="157">
        <f t="shared" si="4"/>
        <v>0</v>
      </c>
      <c r="BF198" s="157">
        <f t="shared" si="5"/>
        <v>0</v>
      </c>
      <c r="BG198" s="157">
        <f t="shared" si="6"/>
        <v>0</v>
      </c>
      <c r="BH198" s="157">
        <f t="shared" si="7"/>
        <v>0</v>
      </c>
      <c r="BI198" s="157">
        <f t="shared" si="8"/>
        <v>0</v>
      </c>
      <c r="BJ198" s="16" t="s">
        <v>81</v>
      </c>
      <c r="BK198" s="157">
        <f t="shared" si="9"/>
        <v>0</v>
      </c>
      <c r="BL198" s="16" t="s">
        <v>98</v>
      </c>
      <c r="BM198" s="156" t="s">
        <v>278</v>
      </c>
    </row>
    <row r="199" spans="2:65" s="1" customFormat="1" ht="36" customHeight="1">
      <c r="B199" s="144"/>
      <c r="C199" s="145">
        <v>32</v>
      </c>
      <c r="D199" s="145" t="s">
        <v>139</v>
      </c>
      <c r="E199" s="146" t="s">
        <v>284</v>
      </c>
      <c r="F199" s="147" t="s">
        <v>285</v>
      </c>
      <c r="G199" s="148" t="s">
        <v>263</v>
      </c>
      <c r="H199" s="149">
        <v>1</v>
      </c>
      <c r="I199" s="150"/>
      <c r="J199" s="151">
        <f t="shared" si="0"/>
        <v>0</v>
      </c>
      <c r="K199" s="147" t="s">
        <v>143</v>
      </c>
      <c r="L199" s="31"/>
      <c r="M199" s="152" t="s">
        <v>3</v>
      </c>
      <c r="N199" s="153" t="s">
        <v>45</v>
      </c>
      <c r="P199" s="154">
        <f t="shared" si="1"/>
        <v>0</v>
      </c>
      <c r="Q199" s="154">
        <v>0.00171</v>
      </c>
      <c r="R199" s="154">
        <f t="shared" si="2"/>
        <v>0.00171</v>
      </c>
      <c r="S199" s="154">
        <v>0</v>
      </c>
      <c r="T199" s="155">
        <f t="shared" si="3"/>
        <v>0</v>
      </c>
      <c r="AR199" s="156" t="s">
        <v>98</v>
      </c>
      <c r="AT199" s="156" t="s">
        <v>139</v>
      </c>
      <c r="AU199" s="156" t="s">
        <v>83</v>
      </c>
      <c r="AY199" s="16" t="s">
        <v>137</v>
      </c>
      <c r="BE199" s="157">
        <f t="shared" si="4"/>
        <v>0</v>
      </c>
      <c r="BF199" s="157">
        <f t="shared" si="5"/>
        <v>0</v>
      </c>
      <c r="BG199" s="157">
        <f t="shared" si="6"/>
        <v>0</v>
      </c>
      <c r="BH199" s="157">
        <f t="shared" si="7"/>
        <v>0</v>
      </c>
      <c r="BI199" s="157">
        <f t="shared" si="8"/>
        <v>0</v>
      </c>
      <c r="BJ199" s="16" t="s">
        <v>81</v>
      </c>
      <c r="BK199" s="157">
        <f t="shared" si="9"/>
        <v>0</v>
      </c>
      <c r="BL199" s="16" t="s">
        <v>98</v>
      </c>
      <c r="BM199" s="156" t="s">
        <v>286</v>
      </c>
    </row>
    <row r="200" spans="2:47" s="1" customFormat="1" ht="87.75">
      <c r="B200" s="31"/>
      <c r="D200" s="158" t="s">
        <v>145</v>
      </c>
      <c r="F200" s="159" t="s">
        <v>265</v>
      </c>
      <c r="I200" s="92"/>
      <c r="L200" s="31"/>
      <c r="M200" s="160"/>
      <c r="T200" s="52"/>
      <c r="AT200" s="16" t="s">
        <v>145</v>
      </c>
      <c r="AU200" s="16" t="s">
        <v>83</v>
      </c>
    </row>
    <row r="201" spans="2:51" s="12" customFormat="1" ht="12">
      <c r="B201" s="161"/>
      <c r="D201" s="158" t="s">
        <v>147</v>
      </c>
      <c r="E201" s="162" t="s">
        <v>3</v>
      </c>
      <c r="F201" s="163" t="s">
        <v>317</v>
      </c>
      <c r="H201" s="164">
        <v>1</v>
      </c>
      <c r="I201" s="165"/>
      <c r="L201" s="161"/>
      <c r="M201" s="166"/>
      <c r="T201" s="167"/>
      <c r="AT201" s="162" t="s">
        <v>147</v>
      </c>
      <c r="AU201" s="162" t="s">
        <v>83</v>
      </c>
      <c r="AV201" s="12" t="s">
        <v>83</v>
      </c>
      <c r="AW201" s="12" t="s">
        <v>36</v>
      </c>
      <c r="AX201" s="12" t="s">
        <v>81</v>
      </c>
      <c r="AY201" s="162" t="s">
        <v>137</v>
      </c>
    </row>
    <row r="202" spans="2:65" s="1" customFormat="1" ht="24" customHeight="1">
      <c r="B202" s="144"/>
      <c r="C202" s="176">
        <v>33</v>
      </c>
      <c r="D202" s="176" t="s">
        <v>230</v>
      </c>
      <c r="E202" s="177" t="s">
        <v>289</v>
      </c>
      <c r="F202" s="178" t="s">
        <v>290</v>
      </c>
      <c r="G202" s="179" t="s">
        <v>263</v>
      </c>
      <c r="H202" s="180">
        <v>1</v>
      </c>
      <c r="I202" s="181"/>
      <c r="J202" s="182">
        <f>ROUND(I202*H202,2)</f>
        <v>0</v>
      </c>
      <c r="K202" s="178" t="s">
        <v>143</v>
      </c>
      <c r="L202" s="183"/>
      <c r="M202" s="184" t="s">
        <v>3</v>
      </c>
      <c r="N202" s="185" t="s">
        <v>45</v>
      </c>
      <c r="P202" s="154">
        <f>O202*H202</f>
        <v>0</v>
      </c>
      <c r="Q202" s="154">
        <v>0.0149</v>
      </c>
      <c r="R202" s="154">
        <f>Q202*H202</f>
        <v>0.0149</v>
      </c>
      <c r="S202" s="154">
        <v>0</v>
      </c>
      <c r="T202" s="155">
        <f>S202*H202</f>
        <v>0</v>
      </c>
      <c r="AR202" s="156" t="s">
        <v>177</v>
      </c>
      <c r="AT202" s="156" t="s">
        <v>230</v>
      </c>
      <c r="AU202" s="156" t="s">
        <v>83</v>
      </c>
      <c r="AY202" s="16" t="s">
        <v>137</v>
      </c>
      <c r="BE202" s="157">
        <f>IF(N202="základní",J202,0)</f>
        <v>0</v>
      </c>
      <c r="BF202" s="157">
        <f>IF(N202="snížená",J202,0)</f>
        <v>0</v>
      </c>
      <c r="BG202" s="157">
        <f>IF(N202="zákl. přenesená",J202,0)</f>
        <v>0</v>
      </c>
      <c r="BH202" s="157">
        <f>IF(N202="sníž. přenesená",J202,0)</f>
        <v>0</v>
      </c>
      <c r="BI202" s="157">
        <f>IF(N202="nulová",J202,0)</f>
        <v>0</v>
      </c>
      <c r="BJ202" s="16" t="s">
        <v>81</v>
      </c>
      <c r="BK202" s="157">
        <f>ROUND(I202*H202,2)</f>
        <v>0</v>
      </c>
      <c r="BL202" s="16" t="s">
        <v>98</v>
      </c>
      <c r="BM202" s="156" t="s">
        <v>291</v>
      </c>
    </row>
    <row r="203" spans="2:65" s="1" customFormat="1" ht="36" customHeight="1">
      <c r="B203" s="144"/>
      <c r="C203" s="145">
        <v>34</v>
      </c>
      <c r="D203" s="145" t="s">
        <v>139</v>
      </c>
      <c r="E203" s="146" t="s">
        <v>323</v>
      </c>
      <c r="F203" s="147" t="s">
        <v>324</v>
      </c>
      <c r="G203" s="148" t="s">
        <v>173</v>
      </c>
      <c r="H203" s="149">
        <v>42</v>
      </c>
      <c r="I203" s="150"/>
      <c r="J203" s="151">
        <f>ROUND(I203*H203,2)</f>
        <v>0</v>
      </c>
      <c r="K203" s="147" t="s">
        <v>143</v>
      </c>
      <c r="L203" s="31"/>
      <c r="M203" s="152" t="s">
        <v>3</v>
      </c>
      <c r="N203" s="153" t="s">
        <v>45</v>
      </c>
      <c r="P203" s="154">
        <f>O203*H203</f>
        <v>0</v>
      </c>
      <c r="Q203" s="154">
        <v>0</v>
      </c>
      <c r="R203" s="154">
        <f>Q203*H203</f>
        <v>0</v>
      </c>
      <c r="S203" s="154">
        <v>0</v>
      </c>
      <c r="T203" s="155">
        <f>S203*H203</f>
        <v>0</v>
      </c>
      <c r="AR203" s="156" t="s">
        <v>98</v>
      </c>
      <c r="AT203" s="156" t="s">
        <v>139</v>
      </c>
      <c r="AU203" s="156" t="s">
        <v>83</v>
      </c>
      <c r="AY203" s="16" t="s">
        <v>137</v>
      </c>
      <c r="BE203" s="157">
        <f>IF(N203="základní",J203,0)</f>
        <v>0</v>
      </c>
      <c r="BF203" s="157">
        <f>IF(N203="snížená",J203,0)</f>
        <v>0</v>
      </c>
      <c r="BG203" s="157">
        <f>IF(N203="zákl. přenesená",J203,0)</f>
        <v>0</v>
      </c>
      <c r="BH203" s="157">
        <f>IF(N203="sníž. přenesená",J203,0)</f>
        <v>0</v>
      </c>
      <c r="BI203" s="157">
        <f>IF(N203="nulová",J203,0)</f>
        <v>0</v>
      </c>
      <c r="BJ203" s="16" t="s">
        <v>81</v>
      </c>
      <c r="BK203" s="157">
        <f>ROUND(I203*H203,2)</f>
        <v>0</v>
      </c>
      <c r="BL203" s="16" t="s">
        <v>98</v>
      </c>
      <c r="BM203" s="156" t="s">
        <v>325</v>
      </c>
    </row>
    <row r="204" spans="2:47" s="1" customFormat="1" ht="87.75">
      <c r="B204" s="31"/>
      <c r="D204" s="158" t="s">
        <v>145</v>
      </c>
      <c r="F204" s="159" t="s">
        <v>326</v>
      </c>
      <c r="I204" s="92"/>
      <c r="L204" s="31"/>
      <c r="M204" s="160"/>
      <c r="T204" s="52"/>
      <c r="AT204" s="16" t="s">
        <v>145</v>
      </c>
      <c r="AU204" s="16" t="s">
        <v>83</v>
      </c>
    </row>
    <row r="205" spans="2:51" s="12" customFormat="1" ht="12">
      <c r="B205" s="161"/>
      <c r="D205" s="158" t="s">
        <v>147</v>
      </c>
      <c r="E205" s="162" t="s">
        <v>3</v>
      </c>
      <c r="F205" s="163" t="s">
        <v>753</v>
      </c>
      <c r="H205" s="164">
        <v>42</v>
      </c>
      <c r="I205" s="165"/>
      <c r="L205" s="161"/>
      <c r="M205" s="166"/>
      <c r="T205" s="167"/>
      <c r="AT205" s="162" t="s">
        <v>147</v>
      </c>
      <c r="AU205" s="162" t="s">
        <v>83</v>
      </c>
      <c r="AV205" s="12" t="s">
        <v>83</v>
      </c>
      <c r="AW205" s="12" t="s">
        <v>36</v>
      </c>
      <c r="AX205" s="12" t="s">
        <v>81</v>
      </c>
      <c r="AY205" s="162" t="s">
        <v>137</v>
      </c>
    </row>
    <row r="206" spans="2:65" s="1" customFormat="1" ht="16.5" customHeight="1">
      <c r="B206" s="144"/>
      <c r="C206" s="176">
        <v>35</v>
      </c>
      <c r="D206" s="176" t="s">
        <v>230</v>
      </c>
      <c r="E206" s="177" t="s">
        <v>328</v>
      </c>
      <c r="F206" s="178" t="s">
        <v>329</v>
      </c>
      <c r="G206" s="179" t="s">
        <v>173</v>
      </c>
      <c r="H206" s="180">
        <v>46.305</v>
      </c>
      <c r="I206" s="181"/>
      <c r="J206" s="182">
        <f>ROUND(I206*H206,2)</f>
        <v>0</v>
      </c>
      <c r="K206" s="178" t="s">
        <v>143</v>
      </c>
      <c r="L206" s="183"/>
      <c r="M206" s="184" t="s">
        <v>3</v>
      </c>
      <c r="N206" s="185" t="s">
        <v>45</v>
      </c>
      <c r="P206" s="154">
        <f>O206*H206</f>
        <v>0</v>
      </c>
      <c r="Q206" s="154">
        <v>0.00318</v>
      </c>
      <c r="R206" s="154">
        <f>Q206*H206</f>
        <v>0.14724990000000002</v>
      </c>
      <c r="S206" s="154">
        <v>0</v>
      </c>
      <c r="T206" s="155">
        <f>S206*H206</f>
        <v>0</v>
      </c>
      <c r="AR206" s="156" t="s">
        <v>177</v>
      </c>
      <c r="AT206" s="156" t="s">
        <v>230</v>
      </c>
      <c r="AU206" s="156" t="s">
        <v>83</v>
      </c>
      <c r="AY206" s="16" t="s">
        <v>137</v>
      </c>
      <c r="BE206" s="157">
        <f>IF(N206="základní",J206,0)</f>
        <v>0</v>
      </c>
      <c r="BF206" s="157">
        <f>IF(N206="snížená",J206,0)</f>
        <v>0</v>
      </c>
      <c r="BG206" s="157">
        <f>IF(N206="zákl. přenesená",J206,0)</f>
        <v>0</v>
      </c>
      <c r="BH206" s="157">
        <f>IF(N206="sníž. přenesená",J206,0)</f>
        <v>0</v>
      </c>
      <c r="BI206" s="157">
        <f>IF(N206="nulová",J206,0)</f>
        <v>0</v>
      </c>
      <c r="BJ206" s="16" t="s">
        <v>81</v>
      </c>
      <c r="BK206" s="157">
        <f>ROUND(I206*H206,2)</f>
        <v>0</v>
      </c>
      <c r="BL206" s="16" t="s">
        <v>98</v>
      </c>
      <c r="BM206" s="156" t="s">
        <v>330</v>
      </c>
    </row>
    <row r="207" spans="2:51" s="12" customFormat="1" ht="12">
      <c r="B207" s="161"/>
      <c r="D207" s="158" t="s">
        <v>147</v>
      </c>
      <c r="E207" s="162" t="s">
        <v>3</v>
      </c>
      <c r="F207" s="163" t="s">
        <v>759</v>
      </c>
      <c r="H207" s="164">
        <v>44.1</v>
      </c>
      <c r="I207" s="165"/>
      <c r="L207" s="161"/>
      <c r="M207" s="166"/>
      <c r="T207" s="167"/>
      <c r="AT207" s="162" t="s">
        <v>147</v>
      </c>
      <c r="AU207" s="162" t="s">
        <v>83</v>
      </c>
      <c r="AV207" s="12" t="s">
        <v>83</v>
      </c>
      <c r="AW207" s="12" t="s">
        <v>36</v>
      </c>
      <c r="AX207" s="12" t="s">
        <v>81</v>
      </c>
      <c r="AY207" s="162" t="s">
        <v>137</v>
      </c>
    </row>
    <row r="208" spans="2:51" s="12" customFormat="1" ht="12">
      <c r="B208" s="161"/>
      <c r="D208" s="158" t="s">
        <v>147</v>
      </c>
      <c r="F208" s="163" t="s">
        <v>760</v>
      </c>
      <c r="H208" s="164">
        <v>46.305</v>
      </c>
      <c r="I208" s="165"/>
      <c r="L208" s="161"/>
      <c r="M208" s="166"/>
      <c r="T208" s="167"/>
      <c r="AT208" s="162" t="s">
        <v>147</v>
      </c>
      <c r="AU208" s="162" t="s">
        <v>83</v>
      </c>
      <c r="AV208" s="12" t="s">
        <v>83</v>
      </c>
      <c r="AW208" s="12" t="s">
        <v>4</v>
      </c>
      <c r="AX208" s="12" t="s">
        <v>81</v>
      </c>
      <c r="AY208" s="162" t="s">
        <v>137</v>
      </c>
    </row>
    <row r="209" spans="2:65" s="1" customFormat="1" ht="16.5" customHeight="1">
      <c r="B209" s="144"/>
      <c r="C209" s="176">
        <v>36</v>
      </c>
      <c r="D209" s="176" t="s">
        <v>230</v>
      </c>
      <c r="E209" s="177" t="s">
        <v>333</v>
      </c>
      <c r="F209" s="178" t="s">
        <v>334</v>
      </c>
      <c r="G209" s="179" t="s">
        <v>263</v>
      </c>
      <c r="H209" s="180">
        <v>3</v>
      </c>
      <c r="I209" s="181"/>
      <c r="J209" s="182">
        <f>ROUND(I209*H209,2)</f>
        <v>0</v>
      </c>
      <c r="K209" s="178" t="s">
        <v>143</v>
      </c>
      <c r="L209" s="183"/>
      <c r="M209" s="184" t="s">
        <v>3</v>
      </c>
      <c r="N209" s="185" t="s">
        <v>45</v>
      </c>
      <c r="P209" s="154">
        <f>O209*H209</f>
        <v>0</v>
      </c>
      <c r="Q209" s="154">
        <v>0.00039</v>
      </c>
      <c r="R209" s="154">
        <f>Q209*H209</f>
        <v>0.00117</v>
      </c>
      <c r="S209" s="154">
        <v>0</v>
      </c>
      <c r="T209" s="155">
        <f>S209*H209</f>
        <v>0</v>
      </c>
      <c r="AR209" s="156" t="s">
        <v>177</v>
      </c>
      <c r="AT209" s="156" t="s">
        <v>230</v>
      </c>
      <c r="AU209" s="156" t="s">
        <v>83</v>
      </c>
      <c r="AY209" s="16" t="s">
        <v>137</v>
      </c>
      <c r="BE209" s="157">
        <f>IF(N209="základní",J209,0)</f>
        <v>0</v>
      </c>
      <c r="BF209" s="157">
        <f>IF(N209="snížená",J209,0)</f>
        <v>0</v>
      </c>
      <c r="BG209" s="157">
        <f>IF(N209="zákl. přenesená",J209,0)</f>
        <v>0</v>
      </c>
      <c r="BH209" s="157">
        <f>IF(N209="sníž. přenesená",J209,0)</f>
        <v>0</v>
      </c>
      <c r="BI209" s="157">
        <f>IF(N209="nulová",J209,0)</f>
        <v>0</v>
      </c>
      <c r="BJ209" s="16" t="s">
        <v>81</v>
      </c>
      <c r="BK209" s="157">
        <f>ROUND(I209*H209,2)</f>
        <v>0</v>
      </c>
      <c r="BL209" s="16" t="s">
        <v>98</v>
      </c>
      <c r="BM209" s="156" t="s">
        <v>335</v>
      </c>
    </row>
    <row r="210" spans="2:51" s="12" customFormat="1" ht="12">
      <c r="B210" s="161"/>
      <c r="D210" s="158" t="s">
        <v>147</v>
      </c>
      <c r="E210" s="162" t="s">
        <v>3</v>
      </c>
      <c r="F210" s="163" t="s">
        <v>761</v>
      </c>
      <c r="H210" s="164">
        <v>3</v>
      </c>
      <c r="I210" s="165"/>
      <c r="L210" s="161"/>
      <c r="M210" s="166"/>
      <c r="T210" s="167"/>
      <c r="AT210" s="162" t="s">
        <v>147</v>
      </c>
      <c r="AU210" s="162" t="s">
        <v>83</v>
      </c>
      <c r="AV210" s="12" t="s">
        <v>83</v>
      </c>
      <c r="AW210" s="12" t="s">
        <v>36</v>
      </c>
      <c r="AX210" s="12" t="s">
        <v>81</v>
      </c>
      <c r="AY210" s="162" t="s">
        <v>137</v>
      </c>
    </row>
    <row r="211" spans="2:65" s="1" customFormat="1" ht="48" customHeight="1">
      <c r="B211" s="144"/>
      <c r="C211" s="145">
        <v>37</v>
      </c>
      <c r="D211" s="145" t="s">
        <v>139</v>
      </c>
      <c r="E211" s="146" t="s">
        <v>347</v>
      </c>
      <c r="F211" s="147" t="s">
        <v>348</v>
      </c>
      <c r="G211" s="148" t="s">
        <v>263</v>
      </c>
      <c r="H211" s="149">
        <v>1</v>
      </c>
      <c r="I211" s="150"/>
      <c r="J211" s="151">
        <f>ROUND(I211*H211,2)</f>
        <v>0</v>
      </c>
      <c r="K211" s="147" t="s">
        <v>143</v>
      </c>
      <c r="L211" s="31"/>
      <c r="M211" s="152" t="s">
        <v>3</v>
      </c>
      <c r="N211" s="153" t="s">
        <v>45</v>
      </c>
      <c r="P211" s="154">
        <f>O211*H211</f>
        <v>0</v>
      </c>
      <c r="Q211" s="154">
        <v>0.00162</v>
      </c>
      <c r="R211" s="154">
        <f>Q211*H211</f>
        <v>0.00162</v>
      </c>
      <c r="S211" s="154">
        <v>0</v>
      </c>
      <c r="T211" s="155">
        <f>S211*H211</f>
        <v>0</v>
      </c>
      <c r="AR211" s="156" t="s">
        <v>98</v>
      </c>
      <c r="AT211" s="156" t="s">
        <v>139</v>
      </c>
      <c r="AU211" s="156" t="s">
        <v>83</v>
      </c>
      <c r="AY211" s="16" t="s">
        <v>137</v>
      </c>
      <c r="BE211" s="157">
        <f>IF(N211="základní",J211,0)</f>
        <v>0</v>
      </c>
      <c r="BF211" s="157">
        <f>IF(N211="snížená",J211,0)</f>
        <v>0</v>
      </c>
      <c r="BG211" s="157">
        <f>IF(N211="zákl. přenesená",J211,0)</f>
        <v>0</v>
      </c>
      <c r="BH211" s="157">
        <f>IF(N211="sníž. přenesená",J211,0)</f>
        <v>0</v>
      </c>
      <c r="BI211" s="157">
        <f>IF(N211="nulová",J211,0)</f>
        <v>0</v>
      </c>
      <c r="BJ211" s="16" t="s">
        <v>81</v>
      </c>
      <c r="BK211" s="157">
        <f>ROUND(I211*H211,2)</f>
        <v>0</v>
      </c>
      <c r="BL211" s="16" t="s">
        <v>98</v>
      </c>
      <c r="BM211" s="156" t="s">
        <v>349</v>
      </c>
    </row>
    <row r="212" spans="2:47" s="1" customFormat="1" ht="302.25">
      <c r="B212" s="31"/>
      <c r="D212" s="158" t="s">
        <v>145</v>
      </c>
      <c r="F212" s="159" t="s">
        <v>350</v>
      </c>
      <c r="I212" s="92"/>
      <c r="L212" s="31"/>
      <c r="M212" s="160"/>
      <c r="T212" s="52"/>
      <c r="AT212" s="16" t="s">
        <v>145</v>
      </c>
      <c r="AU212" s="16" t="s">
        <v>83</v>
      </c>
    </row>
    <row r="213" spans="2:51" s="12" customFormat="1" ht="12">
      <c r="B213" s="161"/>
      <c r="D213" s="158" t="s">
        <v>147</v>
      </c>
      <c r="E213" s="162" t="s">
        <v>3</v>
      </c>
      <c r="F213" s="163" t="s">
        <v>317</v>
      </c>
      <c r="H213" s="164">
        <v>1</v>
      </c>
      <c r="I213" s="165"/>
      <c r="L213" s="161"/>
      <c r="M213" s="166"/>
      <c r="T213" s="167"/>
      <c r="AT213" s="162" t="s">
        <v>147</v>
      </c>
      <c r="AU213" s="162" t="s">
        <v>83</v>
      </c>
      <c r="AV213" s="12" t="s">
        <v>83</v>
      </c>
      <c r="AW213" s="12" t="s">
        <v>36</v>
      </c>
      <c r="AX213" s="12" t="s">
        <v>81</v>
      </c>
      <c r="AY213" s="162" t="s">
        <v>137</v>
      </c>
    </row>
    <row r="214" spans="2:65" s="1" customFormat="1" ht="16.5" customHeight="1">
      <c r="B214" s="144"/>
      <c r="C214" s="176">
        <v>38</v>
      </c>
      <c r="D214" s="176" t="s">
        <v>230</v>
      </c>
      <c r="E214" s="177" t="s">
        <v>353</v>
      </c>
      <c r="F214" s="178" t="s">
        <v>354</v>
      </c>
      <c r="G214" s="179" t="s">
        <v>263</v>
      </c>
      <c r="H214" s="180">
        <v>1</v>
      </c>
      <c r="I214" s="181"/>
      <c r="J214" s="182">
        <f>ROUND(I214*H214,2)</f>
        <v>0</v>
      </c>
      <c r="K214" s="178" t="s">
        <v>143</v>
      </c>
      <c r="L214" s="183"/>
      <c r="M214" s="184" t="s">
        <v>3</v>
      </c>
      <c r="N214" s="185" t="s">
        <v>45</v>
      </c>
      <c r="P214" s="154">
        <f>O214*H214</f>
        <v>0</v>
      </c>
      <c r="Q214" s="154">
        <v>0.01847</v>
      </c>
      <c r="R214" s="154">
        <f>Q214*H214</f>
        <v>0.01847</v>
      </c>
      <c r="S214" s="154">
        <v>0</v>
      </c>
      <c r="T214" s="155">
        <f>S214*H214</f>
        <v>0</v>
      </c>
      <c r="AR214" s="156" t="s">
        <v>177</v>
      </c>
      <c r="AT214" s="156" t="s">
        <v>230</v>
      </c>
      <c r="AU214" s="156" t="s">
        <v>83</v>
      </c>
      <c r="AY214" s="16" t="s">
        <v>137</v>
      </c>
      <c r="BE214" s="157">
        <f>IF(N214="základní",J214,0)</f>
        <v>0</v>
      </c>
      <c r="BF214" s="157">
        <f>IF(N214="snížená",J214,0)</f>
        <v>0</v>
      </c>
      <c r="BG214" s="157">
        <f>IF(N214="zákl. přenesená",J214,0)</f>
        <v>0</v>
      </c>
      <c r="BH214" s="157">
        <f>IF(N214="sníž. přenesená",J214,0)</f>
        <v>0</v>
      </c>
      <c r="BI214" s="157">
        <f>IF(N214="nulová",J214,0)</f>
        <v>0</v>
      </c>
      <c r="BJ214" s="16" t="s">
        <v>81</v>
      </c>
      <c r="BK214" s="157">
        <f>ROUND(I214*H214,2)</f>
        <v>0</v>
      </c>
      <c r="BL214" s="16" t="s">
        <v>98</v>
      </c>
      <c r="BM214" s="156" t="s">
        <v>355</v>
      </c>
    </row>
    <row r="215" spans="2:65" s="1" customFormat="1" ht="24" customHeight="1">
      <c r="B215" s="144"/>
      <c r="C215" s="145">
        <v>39</v>
      </c>
      <c r="D215" s="145" t="s">
        <v>139</v>
      </c>
      <c r="E215" s="146" t="s">
        <v>357</v>
      </c>
      <c r="F215" s="147" t="s">
        <v>358</v>
      </c>
      <c r="G215" s="148" t="s">
        <v>263</v>
      </c>
      <c r="H215" s="149">
        <v>1</v>
      </c>
      <c r="I215" s="150"/>
      <c r="J215" s="151">
        <f>ROUND(I215*H215,2)</f>
        <v>0</v>
      </c>
      <c r="K215" s="147" t="s">
        <v>143</v>
      </c>
      <c r="L215" s="31"/>
      <c r="M215" s="152" t="s">
        <v>3</v>
      </c>
      <c r="N215" s="153" t="s">
        <v>45</v>
      </c>
      <c r="P215" s="154">
        <f>O215*H215</f>
        <v>0</v>
      </c>
      <c r="Q215" s="154">
        <v>0.00034</v>
      </c>
      <c r="R215" s="154">
        <f>Q215*H215</f>
        <v>0.00034</v>
      </c>
      <c r="S215" s="154">
        <v>0</v>
      </c>
      <c r="T215" s="155">
        <f>S215*H215</f>
        <v>0</v>
      </c>
      <c r="AR215" s="156" t="s">
        <v>98</v>
      </c>
      <c r="AT215" s="156" t="s">
        <v>139</v>
      </c>
      <c r="AU215" s="156" t="s">
        <v>83</v>
      </c>
      <c r="AY215" s="16" t="s">
        <v>137</v>
      </c>
      <c r="BE215" s="157">
        <f>IF(N215="základní",J215,0)</f>
        <v>0</v>
      </c>
      <c r="BF215" s="157">
        <f>IF(N215="snížená",J215,0)</f>
        <v>0</v>
      </c>
      <c r="BG215" s="157">
        <f>IF(N215="zákl. přenesená",J215,0)</f>
        <v>0</v>
      </c>
      <c r="BH215" s="157">
        <f>IF(N215="sníž. přenesená",J215,0)</f>
        <v>0</v>
      </c>
      <c r="BI215" s="157">
        <f>IF(N215="nulová",J215,0)</f>
        <v>0</v>
      </c>
      <c r="BJ215" s="16" t="s">
        <v>81</v>
      </c>
      <c r="BK215" s="157">
        <f>ROUND(I215*H215,2)</f>
        <v>0</v>
      </c>
      <c r="BL215" s="16" t="s">
        <v>98</v>
      </c>
      <c r="BM215" s="156" t="s">
        <v>359</v>
      </c>
    </row>
    <row r="216" spans="2:47" s="1" customFormat="1" ht="302.25">
      <c r="B216" s="31"/>
      <c r="D216" s="158" t="s">
        <v>145</v>
      </c>
      <c r="F216" s="159" t="s">
        <v>350</v>
      </c>
      <c r="I216" s="92"/>
      <c r="L216" s="31"/>
      <c r="M216" s="160"/>
      <c r="T216" s="52"/>
      <c r="AT216" s="16" t="s">
        <v>145</v>
      </c>
      <c r="AU216" s="16" t="s">
        <v>83</v>
      </c>
    </row>
    <row r="217" spans="2:51" s="12" customFormat="1" ht="12">
      <c r="B217" s="161"/>
      <c r="D217" s="158" t="s">
        <v>147</v>
      </c>
      <c r="E217" s="162" t="s">
        <v>3</v>
      </c>
      <c r="F217" s="163" t="s">
        <v>317</v>
      </c>
      <c r="H217" s="164">
        <v>1</v>
      </c>
      <c r="I217" s="165"/>
      <c r="L217" s="161"/>
      <c r="M217" s="166"/>
      <c r="T217" s="167"/>
      <c r="AT217" s="162" t="s">
        <v>147</v>
      </c>
      <c r="AU217" s="162" t="s">
        <v>83</v>
      </c>
      <c r="AV217" s="12" t="s">
        <v>83</v>
      </c>
      <c r="AW217" s="12" t="s">
        <v>36</v>
      </c>
      <c r="AX217" s="12" t="s">
        <v>81</v>
      </c>
      <c r="AY217" s="162" t="s">
        <v>137</v>
      </c>
    </row>
    <row r="218" spans="2:65" s="1" customFormat="1" ht="24" customHeight="1">
      <c r="B218" s="144"/>
      <c r="C218" s="176">
        <v>40</v>
      </c>
      <c r="D218" s="176" t="s">
        <v>230</v>
      </c>
      <c r="E218" s="177" t="s">
        <v>362</v>
      </c>
      <c r="F218" s="178" t="s">
        <v>363</v>
      </c>
      <c r="G218" s="179" t="s">
        <v>263</v>
      </c>
      <c r="H218" s="180">
        <v>1</v>
      </c>
      <c r="I218" s="181"/>
      <c r="J218" s="182">
        <f>ROUND(I218*H218,2)</f>
        <v>0</v>
      </c>
      <c r="K218" s="178" t="s">
        <v>143</v>
      </c>
      <c r="L218" s="183"/>
      <c r="M218" s="184" t="s">
        <v>3</v>
      </c>
      <c r="N218" s="185" t="s">
        <v>45</v>
      </c>
      <c r="P218" s="154">
        <f>O218*H218</f>
        <v>0</v>
      </c>
      <c r="Q218" s="154">
        <v>0.0375</v>
      </c>
      <c r="R218" s="154">
        <f>Q218*H218</f>
        <v>0.0375</v>
      </c>
      <c r="S218" s="154">
        <v>0</v>
      </c>
      <c r="T218" s="155">
        <f>S218*H218</f>
        <v>0</v>
      </c>
      <c r="AR218" s="156" t="s">
        <v>177</v>
      </c>
      <c r="AT218" s="156" t="s">
        <v>230</v>
      </c>
      <c r="AU218" s="156" t="s">
        <v>83</v>
      </c>
      <c r="AY218" s="16" t="s">
        <v>137</v>
      </c>
      <c r="BE218" s="157">
        <f>IF(N218="základní",J218,0)</f>
        <v>0</v>
      </c>
      <c r="BF218" s="157">
        <f>IF(N218="snížená",J218,0)</f>
        <v>0</v>
      </c>
      <c r="BG218" s="157">
        <f>IF(N218="zákl. přenesená",J218,0)</f>
        <v>0</v>
      </c>
      <c r="BH218" s="157">
        <f>IF(N218="sníž. přenesená",J218,0)</f>
        <v>0</v>
      </c>
      <c r="BI218" s="157">
        <f>IF(N218="nulová",J218,0)</f>
        <v>0</v>
      </c>
      <c r="BJ218" s="16" t="s">
        <v>81</v>
      </c>
      <c r="BK218" s="157">
        <f>ROUND(I218*H218,2)</f>
        <v>0</v>
      </c>
      <c r="BL218" s="16" t="s">
        <v>98</v>
      </c>
      <c r="BM218" s="156" t="s">
        <v>364</v>
      </c>
    </row>
    <row r="219" spans="2:65" s="1" customFormat="1" ht="24" customHeight="1">
      <c r="B219" s="144"/>
      <c r="C219" s="176">
        <v>41</v>
      </c>
      <c r="D219" s="176" t="s">
        <v>230</v>
      </c>
      <c r="E219" s="177" t="s">
        <v>374</v>
      </c>
      <c r="F219" s="178" t="s">
        <v>375</v>
      </c>
      <c r="G219" s="179" t="s">
        <v>263</v>
      </c>
      <c r="H219" s="180">
        <v>1</v>
      </c>
      <c r="I219" s="181"/>
      <c r="J219" s="182">
        <f>ROUND(I219*H219,2)</f>
        <v>0</v>
      </c>
      <c r="K219" s="178" t="s">
        <v>3</v>
      </c>
      <c r="L219" s="183"/>
      <c r="M219" s="184" t="s">
        <v>3</v>
      </c>
      <c r="N219" s="185" t="s">
        <v>45</v>
      </c>
      <c r="P219" s="154">
        <f>O219*H219</f>
        <v>0</v>
      </c>
      <c r="Q219" s="154">
        <v>0.0073</v>
      </c>
      <c r="R219" s="154">
        <f>Q219*H219</f>
        <v>0.0073</v>
      </c>
      <c r="S219" s="154">
        <v>0</v>
      </c>
      <c r="T219" s="155">
        <f>S219*H219</f>
        <v>0</v>
      </c>
      <c r="AR219" s="156" t="s">
        <v>177</v>
      </c>
      <c r="AT219" s="156" t="s">
        <v>230</v>
      </c>
      <c r="AU219" s="156" t="s">
        <v>83</v>
      </c>
      <c r="AY219" s="16" t="s">
        <v>137</v>
      </c>
      <c r="BE219" s="157">
        <f>IF(N219="základní",J219,0)</f>
        <v>0</v>
      </c>
      <c r="BF219" s="157">
        <f>IF(N219="snížená",J219,0)</f>
        <v>0</v>
      </c>
      <c r="BG219" s="157">
        <f>IF(N219="zákl. přenesená",J219,0)</f>
        <v>0</v>
      </c>
      <c r="BH219" s="157">
        <f>IF(N219="sníž. přenesená",J219,0)</f>
        <v>0</v>
      </c>
      <c r="BI219" s="157">
        <f>IF(N219="nulová",J219,0)</f>
        <v>0</v>
      </c>
      <c r="BJ219" s="16" t="s">
        <v>81</v>
      </c>
      <c r="BK219" s="157">
        <f>ROUND(I219*H219,2)</f>
        <v>0</v>
      </c>
      <c r="BL219" s="16" t="s">
        <v>98</v>
      </c>
      <c r="BM219" s="156" t="s">
        <v>376</v>
      </c>
    </row>
    <row r="220" spans="2:65" s="1" customFormat="1" ht="16.5" customHeight="1">
      <c r="B220" s="144"/>
      <c r="C220" s="145">
        <v>42</v>
      </c>
      <c r="D220" s="145" t="s">
        <v>139</v>
      </c>
      <c r="E220" s="146" t="s">
        <v>378</v>
      </c>
      <c r="F220" s="147" t="s">
        <v>379</v>
      </c>
      <c r="G220" s="148" t="s">
        <v>173</v>
      </c>
      <c r="H220" s="149">
        <v>42</v>
      </c>
      <c r="I220" s="150"/>
      <c r="J220" s="151">
        <f>ROUND(I220*H220,2)</f>
        <v>0</v>
      </c>
      <c r="K220" s="147" t="s">
        <v>143</v>
      </c>
      <c r="L220" s="31"/>
      <c r="M220" s="152" t="s">
        <v>3</v>
      </c>
      <c r="N220" s="153" t="s">
        <v>45</v>
      </c>
      <c r="P220" s="154">
        <f>O220*H220</f>
        <v>0</v>
      </c>
      <c r="Q220" s="154">
        <v>0</v>
      </c>
      <c r="R220" s="154">
        <f>Q220*H220</f>
        <v>0</v>
      </c>
      <c r="S220" s="154">
        <v>0</v>
      </c>
      <c r="T220" s="155">
        <f>S220*H220</f>
        <v>0</v>
      </c>
      <c r="AR220" s="156" t="s">
        <v>98</v>
      </c>
      <c r="AT220" s="156" t="s">
        <v>139</v>
      </c>
      <c r="AU220" s="156" t="s">
        <v>83</v>
      </c>
      <c r="AY220" s="16" t="s">
        <v>137</v>
      </c>
      <c r="BE220" s="157">
        <f>IF(N220="základní",J220,0)</f>
        <v>0</v>
      </c>
      <c r="BF220" s="157">
        <f>IF(N220="snížená",J220,0)</f>
        <v>0</v>
      </c>
      <c r="BG220" s="157">
        <f>IF(N220="zákl. přenesená",J220,0)</f>
        <v>0</v>
      </c>
      <c r="BH220" s="157">
        <f>IF(N220="sníž. přenesená",J220,0)</f>
        <v>0</v>
      </c>
      <c r="BI220" s="157">
        <f>IF(N220="nulová",J220,0)</f>
        <v>0</v>
      </c>
      <c r="BJ220" s="16" t="s">
        <v>81</v>
      </c>
      <c r="BK220" s="157">
        <f>ROUND(I220*H220,2)</f>
        <v>0</v>
      </c>
      <c r="BL220" s="16" t="s">
        <v>98</v>
      </c>
      <c r="BM220" s="156" t="s">
        <v>380</v>
      </c>
    </row>
    <row r="221" spans="2:47" s="1" customFormat="1" ht="126.75">
      <c r="B221" s="31"/>
      <c r="D221" s="158" t="s">
        <v>145</v>
      </c>
      <c r="F221" s="159" t="s">
        <v>381</v>
      </c>
      <c r="I221" s="92"/>
      <c r="L221" s="31"/>
      <c r="M221" s="160"/>
      <c r="T221" s="52"/>
      <c r="AT221" s="16" t="s">
        <v>145</v>
      </c>
      <c r="AU221" s="16" t="s">
        <v>83</v>
      </c>
    </row>
    <row r="222" spans="2:51" s="12" customFormat="1" ht="12">
      <c r="B222" s="161"/>
      <c r="D222" s="158" t="s">
        <v>147</v>
      </c>
      <c r="E222" s="162" t="s">
        <v>3</v>
      </c>
      <c r="F222" s="163" t="s">
        <v>753</v>
      </c>
      <c r="H222" s="164">
        <v>42</v>
      </c>
      <c r="I222" s="165"/>
      <c r="L222" s="161"/>
      <c r="M222" s="166"/>
      <c r="T222" s="167"/>
      <c r="AT222" s="162" t="s">
        <v>147</v>
      </c>
      <c r="AU222" s="162" t="s">
        <v>83</v>
      </c>
      <c r="AV222" s="12" t="s">
        <v>83</v>
      </c>
      <c r="AW222" s="12" t="s">
        <v>36</v>
      </c>
      <c r="AX222" s="12" t="s">
        <v>81</v>
      </c>
      <c r="AY222" s="162" t="s">
        <v>137</v>
      </c>
    </row>
    <row r="223" spans="2:65" s="1" customFormat="1" ht="24" customHeight="1">
      <c r="B223" s="144"/>
      <c r="C223" s="145">
        <v>43</v>
      </c>
      <c r="D223" s="145" t="s">
        <v>139</v>
      </c>
      <c r="E223" s="146" t="s">
        <v>383</v>
      </c>
      <c r="F223" s="147" t="s">
        <v>384</v>
      </c>
      <c r="G223" s="148" t="s">
        <v>173</v>
      </c>
      <c r="H223" s="149">
        <v>42</v>
      </c>
      <c r="I223" s="150"/>
      <c r="J223" s="151">
        <f>ROUND(I223*H223,2)</f>
        <v>0</v>
      </c>
      <c r="K223" s="147" t="s">
        <v>143</v>
      </c>
      <c r="L223" s="31"/>
      <c r="M223" s="152" t="s">
        <v>3</v>
      </c>
      <c r="N223" s="153" t="s">
        <v>45</v>
      </c>
      <c r="P223" s="154">
        <f>O223*H223</f>
        <v>0</v>
      </c>
      <c r="Q223" s="154">
        <v>0</v>
      </c>
      <c r="R223" s="154">
        <f>Q223*H223</f>
        <v>0</v>
      </c>
      <c r="S223" s="154">
        <v>0</v>
      </c>
      <c r="T223" s="155">
        <f>S223*H223</f>
        <v>0</v>
      </c>
      <c r="AR223" s="156" t="s">
        <v>98</v>
      </c>
      <c r="AT223" s="156" t="s">
        <v>139</v>
      </c>
      <c r="AU223" s="156" t="s">
        <v>83</v>
      </c>
      <c r="AY223" s="16" t="s">
        <v>137</v>
      </c>
      <c r="BE223" s="157">
        <f>IF(N223="základní",J223,0)</f>
        <v>0</v>
      </c>
      <c r="BF223" s="157">
        <f>IF(N223="snížená",J223,0)</f>
        <v>0</v>
      </c>
      <c r="BG223" s="157">
        <f>IF(N223="zákl. přenesená",J223,0)</f>
        <v>0</v>
      </c>
      <c r="BH223" s="157">
        <f>IF(N223="sníž. přenesená",J223,0)</f>
        <v>0</v>
      </c>
      <c r="BI223" s="157">
        <f>IF(N223="nulová",J223,0)</f>
        <v>0</v>
      </c>
      <c r="BJ223" s="16" t="s">
        <v>81</v>
      </c>
      <c r="BK223" s="157">
        <f>ROUND(I223*H223,2)</f>
        <v>0</v>
      </c>
      <c r="BL223" s="16" t="s">
        <v>98</v>
      </c>
      <c r="BM223" s="156" t="s">
        <v>385</v>
      </c>
    </row>
    <row r="224" spans="2:47" s="1" customFormat="1" ht="39">
      <c r="B224" s="31"/>
      <c r="D224" s="158" t="s">
        <v>145</v>
      </c>
      <c r="F224" s="159" t="s">
        <v>386</v>
      </c>
      <c r="I224" s="92"/>
      <c r="L224" s="31"/>
      <c r="M224" s="160"/>
      <c r="T224" s="52"/>
      <c r="AT224" s="16" t="s">
        <v>145</v>
      </c>
      <c r="AU224" s="16" t="s">
        <v>83</v>
      </c>
    </row>
    <row r="225" spans="2:51" s="12" customFormat="1" ht="12">
      <c r="B225" s="161"/>
      <c r="D225" s="158" t="s">
        <v>147</v>
      </c>
      <c r="E225" s="162" t="s">
        <v>3</v>
      </c>
      <c r="F225" s="163" t="s">
        <v>753</v>
      </c>
      <c r="H225" s="164">
        <v>42</v>
      </c>
      <c r="I225" s="165"/>
      <c r="L225" s="161"/>
      <c r="M225" s="166"/>
      <c r="T225" s="167"/>
      <c r="AT225" s="162" t="s">
        <v>147</v>
      </c>
      <c r="AU225" s="162" t="s">
        <v>83</v>
      </c>
      <c r="AV225" s="12" t="s">
        <v>83</v>
      </c>
      <c r="AW225" s="12" t="s">
        <v>36</v>
      </c>
      <c r="AX225" s="12" t="s">
        <v>81</v>
      </c>
      <c r="AY225" s="162" t="s">
        <v>137</v>
      </c>
    </row>
    <row r="226" spans="2:65" s="1" customFormat="1" ht="16.5" customHeight="1">
      <c r="B226" s="144"/>
      <c r="C226" s="145">
        <v>44</v>
      </c>
      <c r="D226" s="145" t="s">
        <v>139</v>
      </c>
      <c r="E226" s="146" t="s">
        <v>389</v>
      </c>
      <c r="F226" s="147" t="s">
        <v>390</v>
      </c>
      <c r="G226" s="148" t="s">
        <v>263</v>
      </c>
      <c r="H226" s="149">
        <v>1</v>
      </c>
      <c r="I226" s="150"/>
      <c r="J226" s="151">
        <f>ROUND(I226*H226,2)</f>
        <v>0</v>
      </c>
      <c r="K226" s="147" t="s">
        <v>143</v>
      </c>
      <c r="L226" s="31"/>
      <c r="M226" s="152" t="s">
        <v>3</v>
      </c>
      <c r="N226" s="153" t="s">
        <v>45</v>
      </c>
      <c r="P226" s="154">
        <f>O226*H226</f>
        <v>0</v>
      </c>
      <c r="Q226" s="154">
        <v>0.12303</v>
      </c>
      <c r="R226" s="154">
        <f>Q226*H226</f>
        <v>0.12303</v>
      </c>
      <c r="S226" s="154">
        <v>0</v>
      </c>
      <c r="T226" s="155">
        <f>S226*H226</f>
        <v>0</v>
      </c>
      <c r="AR226" s="156" t="s">
        <v>98</v>
      </c>
      <c r="AT226" s="156" t="s">
        <v>139</v>
      </c>
      <c r="AU226" s="156" t="s">
        <v>83</v>
      </c>
      <c r="AY226" s="16" t="s">
        <v>137</v>
      </c>
      <c r="BE226" s="157">
        <f>IF(N226="základní",J226,0)</f>
        <v>0</v>
      </c>
      <c r="BF226" s="157">
        <f>IF(N226="snížená",J226,0)</f>
        <v>0</v>
      </c>
      <c r="BG226" s="157">
        <f>IF(N226="zákl. přenesená",J226,0)</f>
        <v>0</v>
      </c>
      <c r="BH226" s="157">
        <f>IF(N226="sníž. přenesená",J226,0)</f>
        <v>0</v>
      </c>
      <c r="BI226" s="157">
        <f>IF(N226="nulová",J226,0)</f>
        <v>0</v>
      </c>
      <c r="BJ226" s="16" t="s">
        <v>81</v>
      </c>
      <c r="BK226" s="157">
        <f>ROUND(I226*H226,2)</f>
        <v>0</v>
      </c>
      <c r="BL226" s="16" t="s">
        <v>98</v>
      </c>
      <c r="BM226" s="156" t="s">
        <v>391</v>
      </c>
    </row>
    <row r="227" spans="2:47" s="1" customFormat="1" ht="58.5">
      <c r="B227" s="31"/>
      <c r="D227" s="158" t="s">
        <v>145</v>
      </c>
      <c r="F227" s="159" t="s">
        <v>392</v>
      </c>
      <c r="I227" s="92"/>
      <c r="L227" s="31"/>
      <c r="M227" s="160"/>
      <c r="T227" s="52"/>
      <c r="AT227" s="16" t="s">
        <v>145</v>
      </c>
      <c r="AU227" s="16" t="s">
        <v>83</v>
      </c>
    </row>
    <row r="228" spans="2:51" s="12" customFormat="1" ht="12">
      <c r="B228" s="161"/>
      <c r="D228" s="158" t="s">
        <v>147</v>
      </c>
      <c r="E228" s="162" t="s">
        <v>3</v>
      </c>
      <c r="F228" s="163" t="s">
        <v>317</v>
      </c>
      <c r="H228" s="164">
        <v>1</v>
      </c>
      <c r="I228" s="165"/>
      <c r="L228" s="161"/>
      <c r="M228" s="166"/>
      <c r="T228" s="167"/>
      <c r="AT228" s="162" t="s">
        <v>147</v>
      </c>
      <c r="AU228" s="162" t="s">
        <v>83</v>
      </c>
      <c r="AV228" s="12" t="s">
        <v>83</v>
      </c>
      <c r="AW228" s="12" t="s">
        <v>36</v>
      </c>
      <c r="AX228" s="12" t="s">
        <v>81</v>
      </c>
      <c r="AY228" s="162" t="s">
        <v>137</v>
      </c>
    </row>
    <row r="229" spans="2:65" s="1" customFormat="1" ht="24" customHeight="1">
      <c r="B229" s="144"/>
      <c r="C229" s="176">
        <v>45</v>
      </c>
      <c r="D229" s="176" t="s">
        <v>230</v>
      </c>
      <c r="E229" s="177" t="s">
        <v>395</v>
      </c>
      <c r="F229" s="178" t="s">
        <v>396</v>
      </c>
      <c r="G229" s="179" t="s">
        <v>263</v>
      </c>
      <c r="H229" s="180">
        <v>1</v>
      </c>
      <c r="I229" s="181"/>
      <c r="J229" s="182">
        <f>ROUND(I229*H229,2)</f>
        <v>0</v>
      </c>
      <c r="K229" s="178" t="s">
        <v>143</v>
      </c>
      <c r="L229" s="183"/>
      <c r="M229" s="184" t="s">
        <v>3</v>
      </c>
      <c r="N229" s="185" t="s">
        <v>45</v>
      </c>
      <c r="P229" s="154">
        <f>O229*H229</f>
        <v>0</v>
      </c>
      <c r="Q229" s="154">
        <v>0.0133</v>
      </c>
      <c r="R229" s="154">
        <f>Q229*H229</f>
        <v>0.0133</v>
      </c>
      <c r="S229" s="154">
        <v>0</v>
      </c>
      <c r="T229" s="155">
        <f>S229*H229</f>
        <v>0</v>
      </c>
      <c r="AR229" s="156" t="s">
        <v>177</v>
      </c>
      <c r="AT229" s="156" t="s">
        <v>230</v>
      </c>
      <c r="AU229" s="156" t="s">
        <v>83</v>
      </c>
      <c r="AY229" s="16" t="s">
        <v>137</v>
      </c>
      <c r="BE229" s="157">
        <f>IF(N229="základní",J229,0)</f>
        <v>0</v>
      </c>
      <c r="BF229" s="157">
        <f>IF(N229="snížená",J229,0)</f>
        <v>0</v>
      </c>
      <c r="BG229" s="157">
        <f>IF(N229="zákl. přenesená",J229,0)</f>
        <v>0</v>
      </c>
      <c r="BH229" s="157">
        <f>IF(N229="sníž. přenesená",J229,0)</f>
        <v>0</v>
      </c>
      <c r="BI229" s="157">
        <f>IF(N229="nulová",J229,0)</f>
        <v>0</v>
      </c>
      <c r="BJ229" s="16" t="s">
        <v>81</v>
      </c>
      <c r="BK229" s="157">
        <f>ROUND(I229*H229,2)</f>
        <v>0</v>
      </c>
      <c r="BL229" s="16" t="s">
        <v>98</v>
      </c>
      <c r="BM229" s="156" t="s">
        <v>397</v>
      </c>
    </row>
    <row r="230" spans="2:65" s="1" customFormat="1" ht="16.5" customHeight="1">
      <c r="B230" s="144"/>
      <c r="C230" s="145">
        <v>46</v>
      </c>
      <c r="D230" s="145" t="s">
        <v>139</v>
      </c>
      <c r="E230" s="146" t="s">
        <v>399</v>
      </c>
      <c r="F230" s="147" t="s">
        <v>400</v>
      </c>
      <c r="G230" s="148" t="s">
        <v>263</v>
      </c>
      <c r="H230" s="149">
        <v>1</v>
      </c>
      <c r="I230" s="150"/>
      <c r="J230" s="151">
        <f>ROUND(I230*H230,2)</f>
        <v>0</v>
      </c>
      <c r="K230" s="147" t="s">
        <v>143</v>
      </c>
      <c r="L230" s="31"/>
      <c r="M230" s="152" t="s">
        <v>3</v>
      </c>
      <c r="N230" s="153" t="s">
        <v>45</v>
      </c>
      <c r="P230" s="154">
        <f>O230*H230</f>
        <v>0</v>
      </c>
      <c r="Q230" s="154">
        <v>0.32906</v>
      </c>
      <c r="R230" s="154">
        <f>Q230*H230</f>
        <v>0.32906</v>
      </c>
      <c r="S230" s="154">
        <v>0</v>
      </c>
      <c r="T230" s="155">
        <f>S230*H230</f>
        <v>0</v>
      </c>
      <c r="AR230" s="156" t="s">
        <v>98</v>
      </c>
      <c r="AT230" s="156" t="s">
        <v>139</v>
      </c>
      <c r="AU230" s="156" t="s">
        <v>83</v>
      </c>
      <c r="AY230" s="16" t="s">
        <v>137</v>
      </c>
      <c r="BE230" s="157">
        <f>IF(N230="základní",J230,0)</f>
        <v>0</v>
      </c>
      <c r="BF230" s="157">
        <f>IF(N230="snížená",J230,0)</f>
        <v>0</v>
      </c>
      <c r="BG230" s="157">
        <f>IF(N230="zákl. přenesená",J230,0)</f>
        <v>0</v>
      </c>
      <c r="BH230" s="157">
        <f>IF(N230="sníž. přenesená",J230,0)</f>
        <v>0</v>
      </c>
      <c r="BI230" s="157">
        <f>IF(N230="nulová",J230,0)</f>
        <v>0</v>
      </c>
      <c r="BJ230" s="16" t="s">
        <v>81</v>
      </c>
      <c r="BK230" s="157">
        <f>ROUND(I230*H230,2)</f>
        <v>0</v>
      </c>
      <c r="BL230" s="16" t="s">
        <v>98</v>
      </c>
      <c r="BM230" s="156" t="s">
        <v>401</v>
      </c>
    </row>
    <row r="231" spans="2:47" s="1" customFormat="1" ht="58.5">
      <c r="B231" s="31"/>
      <c r="D231" s="158" t="s">
        <v>145</v>
      </c>
      <c r="F231" s="159" t="s">
        <v>392</v>
      </c>
      <c r="I231" s="92"/>
      <c r="L231" s="31"/>
      <c r="M231" s="160"/>
      <c r="T231" s="52"/>
      <c r="AT231" s="16" t="s">
        <v>145</v>
      </c>
      <c r="AU231" s="16" t="s">
        <v>83</v>
      </c>
    </row>
    <row r="232" spans="2:51" s="12" customFormat="1" ht="12">
      <c r="B232" s="161"/>
      <c r="D232" s="158" t="s">
        <v>147</v>
      </c>
      <c r="E232" s="162" t="s">
        <v>3</v>
      </c>
      <c r="F232" s="163" t="s">
        <v>317</v>
      </c>
      <c r="H232" s="164">
        <v>1</v>
      </c>
      <c r="I232" s="165"/>
      <c r="L232" s="161"/>
      <c r="M232" s="166"/>
      <c r="T232" s="167"/>
      <c r="AT232" s="162" t="s">
        <v>147</v>
      </c>
      <c r="AU232" s="162" t="s">
        <v>83</v>
      </c>
      <c r="AV232" s="12" t="s">
        <v>83</v>
      </c>
      <c r="AW232" s="12" t="s">
        <v>36</v>
      </c>
      <c r="AX232" s="12" t="s">
        <v>81</v>
      </c>
      <c r="AY232" s="162" t="s">
        <v>137</v>
      </c>
    </row>
    <row r="233" spans="2:65" s="1" customFormat="1" ht="16.5" customHeight="1">
      <c r="B233" s="144"/>
      <c r="C233" s="176">
        <v>47</v>
      </c>
      <c r="D233" s="176" t="s">
        <v>230</v>
      </c>
      <c r="E233" s="177" t="s">
        <v>404</v>
      </c>
      <c r="F233" s="178" t="s">
        <v>405</v>
      </c>
      <c r="G233" s="179" t="s">
        <v>263</v>
      </c>
      <c r="H233" s="180">
        <v>1</v>
      </c>
      <c r="I233" s="181"/>
      <c r="J233" s="182">
        <f>ROUND(I233*H233,2)</f>
        <v>0</v>
      </c>
      <c r="K233" s="178" t="s">
        <v>143</v>
      </c>
      <c r="L233" s="183"/>
      <c r="M233" s="184" t="s">
        <v>3</v>
      </c>
      <c r="N233" s="185" t="s">
        <v>45</v>
      </c>
      <c r="P233" s="154">
        <f>O233*H233</f>
        <v>0</v>
      </c>
      <c r="Q233" s="154">
        <v>0.0295</v>
      </c>
      <c r="R233" s="154">
        <f>Q233*H233</f>
        <v>0.0295</v>
      </c>
      <c r="S233" s="154">
        <v>0</v>
      </c>
      <c r="T233" s="155">
        <f>S233*H233</f>
        <v>0</v>
      </c>
      <c r="AR233" s="156" t="s">
        <v>177</v>
      </c>
      <c r="AT233" s="156" t="s">
        <v>230</v>
      </c>
      <c r="AU233" s="156" t="s">
        <v>83</v>
      </c>
      <c r="AY233" s="16" t="s">
        <v>137</v>
      </c>
      <c r="BE233" s="157">
        <f>IF(N233="základní",J233,0)</f>
        <v>0</v>
      </c>
      <c r="BF233" s="157">
        <f>IF(N233="snížená",J233,0)</f>
        <v>0</v>
      </c>
      <c r="BG233" s="157">
        <f>IF(N233="zákl. přenesená",J233,0)</f>
        <v>0</v>
      </c>
      <c r="BH233" s="157">
        <f>IF(N233="sníž. přenesená",J233,0)</f>
        <v>0</v>
      </c>
      <c r="BI233" s="157">
        <f>IF(N233="nulová",J233,0)</f>
        <v>0</v>
      </c>
      <c r="BJ233" s="16" t="s">
        <v>81</v>
      </c>
      <c r="BK233" s="157">
        <f>ROUND(I233*H233,2)</f>
        <v>0</v>
      </c>
      <c r="BL233" s="16" t="s">
        <v>98</v>
      </c>
      <c r="BM233" s="156" t="s">
        <v>406</v>
      </c>
    </row>
    <row r="234" spans="2:65" s="1" customFormat="1" ht="16.5" customHeight="1">
      <c r="B234" s="144"/>
      <c r="C234" s="145">
        <v>48</v>
      </c>
      <c r="D234" s="145" t="s">
        <v>139</v>
      </c>
      <c r="E234" s="146" t="s">
        <v>408</v>
      </c>
      <c r="F234" s="147" t="s">
        <v>409</v>
      </c>
      <c r="G234" s="148" t="s">
        <v>173</v>
      </c>
      <c r="H234" s="149">
        <v>42</v>
      </c>
      <c r="I234" s="150"/>
      <c r="J234" s="151">
        <f>ROUND(I234*H234,2)</f>
        <v>0</v>
      </c>
      <c r="K234" s="147" t="s">
        <v>143</v>
      </c>
      <c r="L234" s="31"/>
      <c r="M234" s="152" t="s">
        <v>3</v>
      </c>
      <c r="N234" s="153" t="s">
        <v>45</v>
      </c>
      <c r="P234" s="154">
        <f>O234*H234</f>
        <v>0</v>
      </c>
      <c r="Q234" s="154">
        <v>0.00019</v>
      </c>
      <c r="R234" s="154">
        <f>Q234*H234</f>
        <v>0.007980000000000001</v>
      </c>
      <c r="S234" s="154">
        <v>0</v>
      </c>
      <c r="T234" s="155">
        <f>S234*H234</f>
        <v>0</v>
      </c>
      <c r="AR234" s="156" t="s">
        <v>98</v>
      </c>
      <c r="AT234" s="156" t="s">
        <v>139</v>
      </c>
      <c r="AU234" s="156" t="s">
        <v>83</v>
      </c>
      <c r="AY234" s="16" t="s">
        <v>137</v>
      </c>
      <c r="BE234" s="157">
        <f>IF(N234="základní",J234,0)</f>
        <v>0</v>
      </c>
      <c r="BF234" s="157">
        <f>IF(N234="snížená",J234,0)</f>
        <v>0</v>
      </c>
      <c r="BG234" s="157">
        <f>IF(N234="zákl. přenesená",J234,0)</f>
        <v>0</v>
      </c>
      <c r="BH234" s="157">
        <f>IF(N234="sníž. přenesená",J234,0)</f>
        <v>0</v>
      </c>
      <c r="BI234" s="157">
        <f>IF(N234="nulová",J234,0)</f>
        <v>0</v>
      </c>
      <c r="BJ234" s="16" t="s">
        <v>81</v>
      </c>
      <c r="BK234" s="157">
        <f>ROUND(I234*H234,2)</f>
        <v>0</v>
      </c>
      <c r="BL234" s="16" t="s">
        <v>98</v>
      </c>
      <c r="BM234" s="156" t="s">
        <v>410</v>
      </c>
    </row>
    <row r="235" spans="2:51" s="12" customFormat="1" ht="12">
      <c r="B235" s="161"/>
      <c r="D235" s="158" t="s">
        <v>147</v>
      </c>
      <c r="E235" s="162" t="s">
        <v>3</v>
      </c>
      <c r="F235" s="163" t="s">
        <v>753</v>
      </c>
      <c r="H235" s="164">
        <v>42</v>
      </c>
      <c r="I235" s="165"/>
      <c r="L235" s="161"/>
      <c r="M235" s="166"/>
      <c r="T235" s="167"/>
      <c r="AT235" s="162" t="s">
        <v>147</v>
      </c>
      <c r="AU235" s="162" t="s">
        <v>83</v>
      </c>
      <c r="AV235" s="12" t="s">
        <v>83</v>
      </c>
      <c r="AW235" s="12" t="s">
        <v>36</v>
      </c>
      <c r="AX235" s="12" t="s">
        <v>81</v>
      </c>
      <c r="AY235" s="162" t="s">
        <v>137</v>
      </c>
    </row>
    <row r="236" spans="2:65" s="1" customFormat="1" ht="16.5" customHeight="1">
      <c r="B236" s="144"/>
      <c r="C236" s="145">
        <v>49</v>
      </c>
      <c r="D236" s="145" t="s">
        <v>139</v>
      </c>
      <c r="E236" s="146" t="s">
        <v>412</v>
      </c>
      <c r="F236" s="147" t="s">
        <v>413</v>
      </c>
      <c r="G236" s="148" t="s">
        <v>173</v>
      </c>
      <c r="H236" s="149">
        <v>12</v>
      </c>
      <c r="I236" s="150"/>
      <c r="J236" s="151">
        <f>ROUND(I236*H236,2)</f>
        <v>0</v>
      </c>
      <c r="K236" s="147" t="s">
        <v>143</v>
      </c>
      <c r="L236" s="31"/>
      <c r="M236" s="152" t="s">
        <v>3</v>
      </c>
      <c r="N236" s="153" t="s">
        <v>45</v>
      </c>
      <c r="P236" s="154">
        <f>O236*H236</f>
        <v>0</v>
      </c>
      <c r="Q236" s="154">
        <v>9E-05</v>
      </c>
      <c r="R236" s="154">
        <f>Q236*H236</f>
        <v>0.00108</v>
      </c>
      <c r="S236" s="154">
        <v>0</v>
      </c>
      <c r="T236" s="155">
        <f>S236*H236</f>
        <v>0</v>
      </c>
      <c r="AR236" s="156" t="s">
        <v>98</v>
      </c>
      <c r="AT236" s="156" t="s">
        <v>139</v>
      </c>
      <c r="AU236" s="156" t="s">
        <v>83</v>
      </c>
      <c r="AY236" s="16" t="s">
        <v>137</v>
      </c>
      <c r="BE236" s="157">
        <f>IF(N236="základní",J236,0)</f>
        <v>0</v>
      </c>
      <c r="BF236" s="157">
        <f>IF(N236="snížená",J236,0)</f>
        <v>0</v>
      </c>
      <c r="BG236" s="157">
        <f>IF(N236="zákl. přenesená",J236,0)</f>
        <v>0</v>
      </c>
      <c r="BH236" s="157">
        <f>IF(N236="sníž. přenesená",J236,0)</f>
        <v>0</v>
      </c>
      <c r="BI236" s="157">
        <f>IF(N236="nulová",J236,0)</f>
        <v>0</v>
      </c>
      <c r="BJ236" s="16" t="s">
        <v>81</v>
      </c>
      <c r="BK236" s="157">
        <f>ROUND(I236*H236,2)</f>
        <v>0</v>
      </c>
      <c r="BL236" s="16" t="s">
        <v>98</v>
      </c>
      <c r="BM236" s="156" t="s">
        <v>414</v>
      </c>
    </row>
    <row r="237" spans="2:51" s="12" customFormat="1" ht="12">
      <c r="B237" s="161"/>
      <c r="D237" s="158" t="s">
        <v>147</v>
      </c>
      <c r="E237" s="162" t="s">
        <v>3</v>
      </c>
      <c r="F237" s="163" t="s">
        <v>656</v>
      </c>
      <c r="H237" s="164">
        <v>12</v>
      </c>
      <c r="I237" s="165"/>
      <c r="L237" s="161"/>
      <c r="M237" s="166"/>
      <c r="T237" s="167"/>
      <c r="AT237" s="162" t="s">
        <v>147</v>
      </c>
      <c r="AU237" s="162" t="s">
        <v>83</v>
      </c>
      <c r="AV237" s="12" t="s">
        <v>83</v>
      </c>
      <c r="AW237" s="12" t="s">
        <v>36</v>
      </c>
      <c r="AX237" s="12" t="s">
        <v>81</v>
      </c>
      <c r="AY237" s="162" t="s">
        <v>137</v>
      </c>
    </row>
    <row r="238" spans="2:63" s="11" customFormat="1" ht="22.9" customHeight="1">
      <c r="B238" s="132"/>
      <c r="D238" s="133" t="s">
        <v>73</v>
      </c>
      <c r="E238" s="142" t="s">
        <v>184</v>
      </c>
      <c r="F238" s="142" t="s">
        <v>588</v>
      </c>
      <c r="I238" s="135"/>
      <c r="J238" s="143">
        <f>BK238</f>
        <v>0</v>
      </c>
      <c r="L238" s="132"/>
      <c r="M238" s="137"/>
      <c r="P238" s="138">
        <f>SUM(P239:P246)</f>
        <v>0</v>
      </c>
      <c r="R238" s="138">
        <f>SUM(R239:R246)</f>
        <v>0.02196</v>
      </c>
      <c r="T238" s="139">
        <f>SUM(T239:T246)</f>
        <v>0</v>
      </c>
      <c r="AR238" s="133" t="s">
        <v>81</v>
      </c>
      <c r="AT238" s="140" t="s">
        <v>73</v>
      </c>
      <c r="AU238" s="140" t="s">
        <v>81</v>
      </c>
      <c r="AY238" s="133" t="s">
        <v>137</v>
      </c>
      <c r="BK238" s="141">
        <f>SUM(BK239:BK246)</f>
        <v>0</v>
      </c>
    </row>
    <row r="239" spans="2:65" s="1" customFormat="1" ht="60" customHeight="1">
      <c r="B239" s="144"/>
      <c r="C239" s="145">
        <v>50</v>
      </c>
      <c r="D239" s="145" t="s">
        <v>139</v>
      </c>
      <c r="E239" s="146" t="s">
        <v>590</v>
      </c>
      <c r="F239" s="147" t="s">
        <v>591</v>
      </c>
      <c r="G239" s="148" t="s">
        <v>173</v>
      </c>
      <c r="H239" s="149">
        <v>36</v>
      </c>
      <c r="I239" s="150"/>
      <c r="J239" s="151">
        <f>ROUND(I239*H239,2)</f>
        <v>0</v>
      </c>
      <c r="K239" s="147" t="s">
        <v>143</v>
      </c>
      <c r="L239" s="31"/>
      <c r="M239" s="152" t="s">
        <v>3</v>
      </c>
      <c r="N239" s="153" t="s">
        <v>45</v>
      </c>
      <c r="P239" s="154">
        <f>O239*H239</f>
        <v>0</v>
      </c>
      <c r="Q239" s="154">
        <v>0.00061</v>
      </c>
      <c r="R239" s="154">
        <f>Q239*H239</f>
        <v>0.02196</v>
      </c>
      <c r="S239" s="154">
        <v>0</v>
      </c>
      <c r="T239" s="155">
        <f>S239*H239</f>
        <v>0</v>
      </c>
      <c r="AR239" s="156" t="s">
        <v>98</v>
      </c>
      <c r="AT239" s="156" t="s">
        <v>139</v>
      </c>
      <c r="AU239" s="156" t="s">
        <v>83</v>
      </c>
      <c r="AY239" s="16" t="s">
        <v>137</v>
      </c>
      <c r="BE239" s="157">
        <f>IF(N239="základní",J239,0)</f>
        <v>0</v>
      </c>
      <c r="BF239" s="157">
        <f>IF(N239="snížená",J239,0)</f>
        <v>0</v>
      </c>
      <c r="BG239" s="157">
        <f>IF(N239="zákl. přenesená",J239,0)</f>
        <v>0</v>
      </c>
      <c r="BH239" s="157">
        <f>IF(N239="sníž. přenesená",J239,0)</f>
        <v>0</v>
      </c>
      <c r="BI239" s="157">
        <f>IF(N239="nulová",J239,0)</f>
        <v>0</v>
      </c>
      <c r="BJ239" s="16" t="s">
        <v>81</v>
      </c>
      <c r="BK239" s="157">
        <f>ROUND(I239*H239,2)</f>
        <v>0</v>
      </c>
      <c r="BL239" s="16" t="s">
        <v>98</v>
      </c>
      <c r="BM239" s="156" t="s">
        <v>592</v>
      </c>
    </row>
    <row r="240" spans="2:47" s="1" customFormat="1" ht="39">
      <c r="B240" s="31"/>
      <c r="D240" s="158" t="s">
        <v>145</v>
      </c>
      <c r="F240" s="159" t="s">
        <v>593</v>
      </c>
      <c r="I240" s="92"/>
      <c r="L240" s="31"/>
      <c r="M240" s="160"/>
      <c r="T240" s="52"/>
      <c r="AT240" s="16" t="s">
        <v>145</v>
      </c>
      <c r="AU240" s="16" t="s">
        <v>83</v>
      </c>
    </row>
    <row r="241" spans="2:51" s="12" customFormat="1" ht="12">
      <c r="B241" s="161"/>
      <c r="D241" s="158" t="s">
        <v>147</v>
      </c>
      <c r="E241" s="162" t="s">
        <v>3</v>
      </c>
      <c r="F241" s="163" t="s">
        <v>762</v>
      </c>
      <c r="H241" s="164">
        <v>36</v>
      </c>
      <c r="I241" s="165"/>
      <c r="L241" s="161"/>
      <c r="M241" s="166"/>
      <c r="T241" s="167"/>
      <c r="AT241" s="162" t="s">
        <v>147</v>
      </c>
      <c r="AU241" s="162" t="s">
        <v>83</v>
      </c>
      <c r="AV241" s="12" t="s">
        <v>83</v>
      </c>
      <c r="AW241" s="12" t="s">
        <v>36</v>
      </c>
      <c r="AX241" s="12" t="s">
        <v>74</v>
      </c>
      <c r="AY241" s="162" t="s">
        <v>137</v>
      </c>
    </row>
    <row r="242" spans="2:51" s="13" customFormat="1" ht="12">
      <c r="B242" s="168"/>
      <c r="D242" s="158" t="s">
        <v>147</v>
      </c>
      <c r="E242" s="169" t="s">
        <v>3</v>
      </c>
      <c r="F242" s="170" t="s">
        <v>205</v>
      </c>
      <c r="H242" s="171">
        <v>36</v>
      </c>
      <c r="I242" s="172"/>
      <c r="L242" s="168"/>
      <c r="M242" s="173"/>
      <c r="T242" s="174"/>
      <c r="AT242" s="169" t="s">
        <v>147</v>
      </c>
      <c r="AU242" s="169" t="s">
        <v>83</v>
      </c>
      <c r="AV242" s="13" t="s">
        <v>98</v>
      </c>
      <c r="AW242" s="13" t="s">
        <v>36</v>
      </c>
      <c r="AX242" s="13" t="s">
        <v>81</v>
      </c>
      <c r="AY242" s="169" t="s">
        <v>137</v>
      </c>
    </row>
    <row r="243" spans="2:65" s="1" customFormat="1" ht="24" customHeight="1">
      <c r="B243" s="144"/>
      <c r="C243" s="145">
        <v>51</v>
      </c>
      <c r="D243" s="145" t="s">
        <v>139</v>
      </c>
      <c r="E243" s="146" t="s">
        <v>596</v>
      </c>
      <c r="F243" s="147" t="s">
        <v>597</v>
      </c>
      <c r="G243" s="148" t="s">
        <v>173</v>
      </c>
      <c r="H243" s="149">
        <v>36</v>
      </c>
      <c r="I243" s="150"/>
      <c r="J243" s="151">
        <f>ROUND(I243*H243,2)</f>
        <v>0</v>
      </c>
      <c r="K243" s="147" t="s">
        <v>143</v>
      </c>
      <c r="L243" s="31"/>
      <c r="M243" s="152" t="s">
        <v>3</v>
      </c>
      <c r="N243" s="153" t="s">
        <v>45</v>
      </c>
      <c r="P243" s="154">
        <f>O243*H243</f>
        <v>0</v>
      </c>
      <c r="Q243" s="154">
        <v>0</v>
      </c>
      <c r="R243" s="154">
        <f>Q243*H243</f>
        <v>0</v>
      </c>
      <c r="S243" s="154">
        <v>0</v>
      </c>
      <c r="T243" s="155">
        <f>S243*H243</f>
        <v>0</v>
      </c>
      <c r="AR243" s="156" t="s">
        <v>98</v>
      </c>
      <c r="AT243" s="156" t="s">
        <v>139</v>
      </c>
      <c r="AU243" s="156" t="s">
        <v>83</v>
      </c>
      <c r="AY243" s="16" t="s">
        <v>137</v>
      </c>
      <c r="BE243" s="157">
        <f>IF(N243="základní",J243,0)</f>
        <v>0</v>
      </c>
      <c r="BF243" s="157">
        <f>IF(N243="snížená",J243,0)</f>
        <v>0</v>
      </c>
      <c r="BG243" s="157">
        <f>IF(N243="zákl. přenesená",J243,0)</f>
        <v>0</v>
      </c>
      <c r="BH243" s="157">
        <f>IF(N243="sníž. přenesená",J243,0)</f>
        <v>0</v>
      </c>
      <c r="BI243" s="157">
        <f>IF(N243="nulová",J243,0)</f>
        <v>0</v>
      </c>
      <c r="BJ243" s="16" t="s">
        <v>81</v>
      </c>
      <c r="BK243" s="157">
        <f>ROUND(I243*H243,2)</f>
        <v>0</v>
      </c>
      <c r="BL243" s="16" t="s">
        <v>98</v>
      </c>
      <c r="BM243" s="156" t="s">
        <v>598</v>
      </c>
    </row>
    <row r="244" spans="2:47" s="1" customFormat="1" ht="29.25">
      <c r="B244" s="31"/>
      <c r="D244" s="158" t="s">
        <v>145</v>
      </c>
      <c r="F244" s="159" t="s">
        <v>599</v>
      </c>
      <c r="I244" s="92"/>
      <c r="L244" s="31"/>
      <c r="M244" s="160"/>
      <c r="T244" s="52"/>
      <c r="AT244" s="16" t="s">
        <v>145</v>
      </c>
      <c r="AU244" s="16" t="s">
        <v>83</v>
      </c>
    </row>
    <row r="245" spans="2:51" s="12" customFormat="1" ht="12">
      <c r="B245" s="161"/>
      <c r="D245" s="158" t="s">
        <v>147</v>
      </c>
      <c r="E245" s="162" t="s">
        <v>3</v>
      </c>
      <c r="F245" s="163" t="s">
        <v>762</v>
      </c>
      <c r="H245" s="164">
        <v>36</v>
      </c>
      <c r="I245" s="165"/>
      <c r="L245" s="161"/>
      <c r="M245" s="166"/>
      <c r="T245" s="167"/>
      <c r="AT245" s="162" t="s">
        <v>147</v>
      </c>
      <c r="AU245" s="162" t="s">
        <v>83</v>
      </c>
      <c r="AV245" s="12" t="s">
        <v>83</v>
      </c>
      <c r="AW245" s="12" t="s">
        <v>36</v>
      </c>
      <c r="AX245" s="12" t="s">
        <v>74</v>
      </c>
      <c r="AY245" s="162" t="s">
        <v>137</v>
      </c>
    </row>
    <row r="246" spans="2:51" s="13" customFormat="1" ht="12">
      <c r="B246" s="168"/>
      <c r="D246" s="158" t="s">
        <v>147</v>
      </c>
      <c r="E246" s="169" t="s">
        <v>3</v>
      </c>
      <c r="F246" s="170" t="s">
        <v>205</v>
      </c>
      <c r="H246" s="171">
        <v>36</v>
      </c>
      <c r="I246" s="172"/>
      <c r="L246" s="168"/>
      <c r="M246" s="173"/>
      <c r="T246" s="174"/>
      <c r="AT246" s="169" t="s">
        <v>147</v>
      </c>
      <c r="AU246" s="169" t="s">
        <v>83</v>
      </c>
      <c r="AV246" s="13" t="s">
        <v>98</v>
      </c>
      <c r="AW246" s="13" t="s">
        <v>36</v>
      </c>
      <c r="AX246" s="13" t="s">
        <v>81</v>
      </c>
      <c r="AY246" s="169" t="s">
        <v>137</v>
      </c>
    </row>
    <row r="247" spans="2:63" s="11" customFormat="1" ht="22.9" customHeight="1">
      <c r="B247" s="132"/>
      <c r="D247" s="133" t="s">
        <v>73</v>
      </c>
      <c r="E247" s="142" t="s">
        <v>605</v>
      </c>
      <c r="F247" s="142" t="s">
        <v>606</v>
      </c>
      <c r="I247" s="135"/>
      <c r="J247" s="143">
        <f>BK247</f>
        <v>0</v>
      </c>
      <c r="L247" s="132"/>
      <c r="M247" s="137"/>
      <c r="P247" s="138">
        <f>SUM(P248:P258)</f>
        <v>0</v>
      </c>
      <c r="R247" s="138">
        <f>SUM(R248:R258)</f>
        <v>0</v>
      </c>
      <c r="T247" s="139">
        <f>SUM(T248:T258)</f>
        <v>0</v>
      </c>
      <c r="AR247" s="133" t="s">
        <v>81</v>
      </c>
      <c r="AT247" s="140" t="s">
        <v>73</v>
      </c>
      <c r="AU247" s="140" t="s">
        <v>81</v>
      </c>
      <c r="AY247" s="133" t="s">
        <v>137</v>
      </c>
      <c r="BK247" s="141">
        <f>SUM(BK248:BK258)</f>
        <v>0</v>
      </c>
    </row>
    <row r="248" spans="2:65" s="1" customFormat="1" ht="36" customHeight="1">
      <c r="B248" s="144"/>
      <c r="C248" s="145">
        <v>52</v>
      </c>
      <c r="D248" s="145" t="s">
        <v>139</v>
      </c>
      <c r="E248" s="146" t="s">
        <v>608</v>
      </c>
      <c r="F248" s="147" t="s">
        <v>609</v>
      </c>
      <c r="G248" s="148" t="s">
        <v>233</v>
      </c>
      <c r="H248" s="149">
        <v>24.72</v>
      </c>
      <c r="I248" s="150"/>
      <c r="J248" s="151">
        <f>ROUND(I248*H248,2)</f>
        <v>0</v>
      </c>
      <c r="K248" s="147" t="s">
        <v>143</v>
      </c>
      <c r="L248" s="31"/>
      <c r="M248" s="152" t="s">
        <v>3</v>
      </c>
      <c r="N248" s="153" t="s">
        <v>45</v>
      </c>
      <c r="P248" s="154">
        <f>O248*H248</f>
        <v>0</v>
      </c>
      <c r="Q248" s="154">
        <v>0</v>
      </c>
      <c r="R248" s="154">
        <f>Q248*H248</f>
        <v>0</v>
      </c>
      <c r="S248" s="154">
        <v>0</v>
      </c>
      <c r="T248" s="155">
        <f>S248*H248</f>
        <v>0</v>
      </c>
      <c r="AR248" s="156" t="s">
        <v>98</v>
      </c>
      <c r="AT248" s="156" t="s">
        <v>139</v>
      </c>
      <c r="AU248" s="156" t="s">
        <v>83</v>
      </c>
      <c r="AY248" s="16" t="s">
        <v>137</v>
      </c>
      <c r="BE248" s="157">
        <f>IF(N248="základní",J248,0)</f>
        <v>0</v>
      </c>
      <c r="BF248" s="157">
        <f>IF(N248="snížená",J248,0)</f>
        <v>0</v>
      </c>
      <c r="BG248" s="157">
        <f>IF(N248="zákl. přenesená",J248,0)</f>
        <v>0</v>
      </c>
      <c r="BH248" s="157">
        <f>IF(N248="sníž. přenesená",J248,0)</f>
        <v>0</v>
      </c>
      <c r="BI248" s="157">
        <f>IF(N248="nulová",J248,0)</f>
        <v>0</v>
      </c>
      <c r="BJ248" s="16" t="s">
        <v>81</v>
      </c>
      <c r="BK248" s="157">
        <f>ROUND(I248*H248,2)</f>
        <v>0</v>
      </c>
      <c r="BL248" s="16" t="s">
        <v>98</v>
      </c>
      <c r="BM248" s="156" t="s">
        <v>610</v>
      </c>
    </row>
    <row r="249" spans="2:47" s="1" customFormat="1" ht="117">
      <c r="B249" s="31"/>
      <c r="D249" s="158" t="s">
        <v>145</v>
      </c>
      <c r="F249" s="159" t="s">
        <v>611</v>
      </c>
      <c r="I249" s="92"/>
      <c r="L249" s="31"/>
      <c r="M249" s="160"/>
      <c r="T249" s="52"/>
      <c r="AT249" s="16" t="s">
        <v>145</v>
      </c>
      <c r="AU249" s="16" t="s">
        <v>83</v>
      </c>
    </row>
    <row r="250" spans="2:65" s="1" customFormat="1" ht="36" customHeight="1">
      <c r="B250" s="144"/>
      <c r="C250" s="145">
        <v>53</v>
      </c>
      <c r="D250" s="145" t="s">
        <v>139</v>
      </c>
      <c r="E250" s="146" t="s">
        <v>613</v>
      </c>
      <c r="F250" s="147" t="s">
        <v>614</v>
      </c>
      <c r="G250" s="148" t="s">
        <v>233</v>
      </c>
      <c r="H250" s="149">
        <v>321.36</v>
      </c>
      <c r="I250" s="150"/>
      <c r="J250" s="151">
        <f>ROUND(I250*H250,2)</f>
        <v>0</v>
      </c>
      <c r="K250" s="147" t="s">
        <v>143</v>
      </c>
      <c r="L250" s="31"/>
      <c r="M250" s="152" t="s">
        <v>3</v>
      </c>
      <c r="N250" s="153" t="s">
        <v>45</v>
      </c>
      <c r="P250" s="154">
        <f>O250*H250</f>
        <v>0</v>
      </c>
      <c r="Q250" s="154">
        <v>0</v>
      </c>
      <c r="R250" s="154">
        <f>Q250*H250</f>
        <v>0</v>
      </c>
      <c r="S250" s="154">
        <v>0</v>
      </c>
      <c r="T250" s="155">
        <f>S250*H250</f>
        <v>0</v>
      </c>
      <c r="AR250" s="156" t="s">
        <v>98</v>
      </c>
      <c r="AT250" s="156" t="s">
        <v>139</v>
      </c>
      <c r="AU250" s="156" t="s">
        <v>83</v>
      </c>
      <c r="AY250" s="16" t="s">
        <v>137</v>
      </c>
      <c r="BE250" s="157">
        <f>IF(N250="základní",J250,0)</f>
        <v>0</v>
      </c>
      <c r="BF250" s="157">
        <f>IF(N250="snížená",J250,0)</f>
        <v>0</v>
      </c>
      <c r="BG250" s="157">
        <f>IF(N250="zákl. přenesená",J250,0)</f>
        <v>0</v>
      </c>
      <c r="BH250" s="157">
        <f>IF(N250="sníž. přenesená",J250,0)</f>
        <v>0</v>
      </c>
      <c r="BI250" s="157">
        <f>IF(N250="nulová",J250,0)</f>
        <v>0</v>
      </c>
      <c r="BJ250" s="16" t="s">
        <v>81</v>
      </c>
      <c r="BK250" s="157">
        <f>ROUND(I250*H250,2)</f>
        <v>0</v>
      </c>
      <c r="BL250" s="16" t="s">
        <v>98</v>
      </c>
      <c r="BM250" s="156" t="s">
        <v>615</v>
      </c>
    </row>
    <row r="251" spans="2:47" s="1" customFormat="1" ht="117">
      <c r="B251" s="31"/>
      <c r="D251" s="158" t="s">
        <v>145</v>
      </c>
      <c r="F251" s="159" t="s">
        <v>611</v>
      </c>
      <c r="I251" s="92"/>
      <c r="L251" s="31"/>
      <c r="M251" s="160"/>
      <c r="T251" s="52"/>
      <c r="AT251" s="16" t="s">
        <v>145</v>
      </c>
      <c r="AU251" s="16" t="s">
        <v>83</v>
      </c>
    </row>
    <row r="252" spans="2:51" s="12" customFormat="1" ht="12">
      <c r="B252" s="161"/>
      <c r="D252" s="158" t="s">
        <v>147</v>
      </c>
      <c r="F252" s="163" t="s">
        <v>763</v>
      </c>
      <c r="H252" s="164">
        <v>321.36</v>
      </c>
      <c r="I252" s="165"/>
      <c r="L252" s="161"/>
      <c r="M252" s="166"/>
      <c r="T252" s="167"/>
      <c r="AT252" s="162" t="s">
        <v>147</v>
      </c>
      <c r="AU252" s="162" t="s">
        <v>83</v>
      </c>
      <c r="AV252" s="12" t="s">
        <v>83</v>
      </c>
      <c r="AW252" s="12" t="s">
        <v>4</v>
      </c>
      <c r="AX252" s="12" t="s">
        <v>81</v>
      </c>
      <c r="AY252" s="162" t="s">
        <v>137</v>
      </c>
    </row>
    <row r="253" spans="2:65" s="1" customFormat="1" ht="24" customHeight="1">
      <c r="B253" s="144"/>
      <c r="C253" s="145">
        <v>54</v>
      </c>
      <c r="D253" s="145" t="s">
        <v>139</v>
      </c>
      <c r="E253" s="146" t="s">
        <v>618</v>
      </c>
      <c r="F253" s="147" t="s">
        <v>619</v>
      </c>
      <c r="G253" s="148" t="s">
        <v>233</v>
      </c>
      <c r="H253" s="149">
        <v>24.72</v>
      </c>
      <c r="I253" s="150"/>
      <c r="J253" s="151">
        <f>ROUND(I253*H253,2)</f>
        <v>0</v>
      </c>
      <c r="K253" s="147" t="s">
        <v>143</v>
      </c>
      <c r="L253" s="31"/>
      <c r="M253" s="152" t="s">
        <v>3</v>
      </c>
      <c r="N253" s="153" t="s">
        <v>45</v>
      </c>
      <c r="P253" s="154">
        <f>O253*H253</f>
        <v>0</v>
      </c>
      <c r="Q253" s="154">
        <v>0</v>
      </c>
      <c r="R253" s="154">
        <f>Q253*H253</f>
        <v>0</v>
      </c>
      <c r="S253" s="154">
        <v>0</v>
      </c>
      <c r="T253" s="155">
        <f>S253*H253</f>
        <v>0</v>
      </c>
      <c r="AR253" s="156" t="s">
        <v>98</v>
      </c>
      <c r="AT253" s="156" t="s">
        <v>139</v>
      </c>
      <c r="AU253" s="156" t="s">
        <v>83</v>
      </c>
      <c r="AY253" s="16" t="s">
        <v>137</v>
      </c>
      <c r="BE253" s="157">
        <f>IF(N253="základní",J253,0)</f>
        <v>0</v>
      </c>
      <c r="BF253" s="157">
        <f>IF(N253="snížená",J253,0)</f>
        <v>0</v>
      </c>
      <c r="BG253" s="157">
        <f>IF(N253="zákl. přenesená",J253,0)</f>
        <v>0</v>
      </c>
      <c r="BH253" s="157">
        <f>IF(N253="sníž. přenesená",J253,0)</f>
        <v>0</v>
      </c>
      <c r="BI253" s="157">
        <f>IF(N253="nulová",J253,0)</f>
        <v>0</v>
      </c>
      <c r="BJ253" s="16" t="s">
        <v>81</v>
      </c>
      <c r="BK253" s="157">
        <f>ROUND(I253*H253,2)</f>
        <v>0</v>
      </c>
      <c r="BL253" s="16" t="s">
        <v>98</v>
      </c>
      <c r="BM253" s="156" t="s">
        <v>620</v>
      </c>
    </row>
    <row r="254" spans="2:47" s="1" customFormat="1" ht="48.75">
      <c r="B254" s="31"/>
      <c r="D254" s="158" t="s">
        <v>145</v>
      </c>
      <c r="F254" s="159" t="s">
        <v>621</v>
      </c>
      <c r="I254" s="92"/>
      <c r="L254" s="31"/>
      <c r="M254" s="160"/>
      <c r="T254" s="52"/>
      <c r="AT254" s="16" t="s">
        <v>145</v>
      </c>
      <c r="AU254" s="16" t="s">
        <v>83</v>
      </c>
    </row>
    <row r="255" spans="2:65" s="1" customFormat="1" ht="36" customHeight="1">
      <c r="B255" s="144"/>
      <c r="C255" s="145">
        <v>55</v>
      </c>
      <c r="D255" s="145" t="s">
        <v>139</v>
      </c>
      <c r="E255" s="146" t="s">
        <v>623</v>
      </c>
      <c r="F255" s="147" t="s">
        <v>624</v>
      </c>
      <c r="G255" s="148" t="s">
        <v>233</v>
      </c>
      <c r="H255" s="149">
        <v>10.8</v>
      </c>
      <c r="I255" s="150"/>
      <c r="J255" s="151">
        <f>ROUND(I255*H255,2)</f>
        <v>0</v>
      </c>
      <c r="K255" s="147" t="s">
        <v>143</v>
      </c>
      <c r="L255" s="31"/>
      <c r="M255" s="152" t="s">
        <v>3</v>
      </c>
      <c r="N255" s="153" t="s">
        <v>45</v>
      </c>
      <c r="P255" s="154">
        <f>O255*H255</f>
        <v>0</v>
      </c>
      <c r="Q255" s="154">
        <v>0</v>
      </c>
      <c r="R255" s="154">
        <f>Q255*H255</f>
        <v>0</v>
      </c>
      <c r="S255" s="154">
        <v>0</v>
      </c>
      <c r="T255" s="155">
        <f>S255*H255</f>
        <v>0</v>
      </c>
      <c r="AR255" s="156" t="s">
        <v>98</v>
      </c>
      <c r="AT255" s="156" t="s">
        <v>139</v>
      </c>
      <c r="AU255" s="156" t="s">
        <v>83</v>
      </c>
      <c r="AY255" s="16" t="s">
        <v>137</v>
      </c>
      <c r="BE255" s="157">
        <f>IF(N255="základní",J255,0)</f>
        <v>0</v>
      </c>
      <c r="BF255" s="157">
        <f>IF(N255="snížená",J255,0)</f>
        <v>0</v>
      </c>
      <c r="BG255" s="157">
        <f>IF(N255="zákl. přenesená",J255,0)</f>
        <v>0</v>
      </c>
      <c r="BH255" s="157">
        <f>IF(N255="sníž. přenesená",J255,0)</f>
        <v>0</v>
      </c>
      <c r="BI255" s="157">
        <f>IF(N255="nulová",J255,0)</f>
        <v>0</v>
      </c>
      <c r="BJ255" s="16" t="s">
        <v>81</v>
      </c>
      <c r="BK255" s="157">
        <f>ROUND(I255*H255,2)</f>
        <v>0</v>
      </c>
      <c r="BL255" s="16" t="s">
        <v>98</v>
      </c>
      <c r="BM255" s="156" t="s">
        <v>625</v>
      </c>
    </row>
    <row r="256" spans="2:47" s="1" customFormat="1" ht="107.25">
      <c r="B256" s="31"/>
      <c r="D256" s="158" t="s">
        <v>145</v>
      </c>
      <c r="F256" s="159" t="s">
        <v>626</v>
      </c>
      <c r="I256" s="92"/>
      <c r="L256" s="31"/>
      <c r="M256" s="160"/>
      <c r="T256" s="52"/>
      <c r="AT256" s="16" t="s">
        <v>145</v>
      </c>
      <c r="AU256" s="16" t="s">
        <v>83</v>
      </c>
    </row>
    <row r="257" spans="2:65" s="1" customFormat="1" ht="36" customHeight="1">
      <c r="B257" s="144"/>
      <c r="C257" s="145">
        <v>56</v>
      </c>
      <c r="D257" s="145" t="s">
        <v>139</v>
      </c>
      <c r="E257" s="146" t="s">
        <v>628</v>
      </c>
      <c r="F257" s="147" t="s">
        <v>629</v>
      </c>
      <c r="G257" s="148" t="s">
        <v>233</v>
      </c>
      <c r="H257" s="149">
        <v>13.92</v>
      </c>
      <c r="I257" s="150"/>
      <c r="J257" s="151">
        <f>ROUND(I257*H257,2)</f>
        <v>0</v>
      </c>
      <c r="K257" s="147" t="s">
        <v>143</v>
      </c>
      <c r="L257" s="31"/>
      <c r="M257" s="152" t="s">
        <v>3</v>
      </c>
      <c r="N257" s="153" t="s">
        <v>45</v>
      </c>
      <c r="P257" s="154">
        <f>O257*H257</f>
        <v>0</v>
      </c>
      <c r="Q257" s="154">
        <v>0</v>
      </c>
      <c r="R257" s="154">
        <f>Q257*H257</f>
        <v>0</v>
      </c>
      <c r="S257" s="154">
        <v>0</v>
      </c>
      <c r="T257" s="155">
        <f>S257*H257</f>
        <v>0</v>
      </c>
      <c r="AR257" s="156" t="s">
        <v>98</v>
      </c>
      <c r="AT257" s="156" t="s">
        <v>139</v>
      </c>
      <c r="AU257" s="156" t="s">
        <v>83</v>
      </c>
      <c r="AY257" s="16" t="s">
        <v>137</v>
      </c>
      <c r="BE257" s="157">
        <f>IF(N257="základní",J257,0)</f>
        <v>0</v>
      </c>
      <c r="BF257" s="157">
        <f>IF(N257="snížená",J257,0)</f>
        <v>0</v>
      </c>
      <c r="BG257" s="157">
        <f>IF(N257="zákl. přenesená",J257,0)</f>
        <v>0</v>
      </c>
      <c r="BH257" s="157">
        <f>IF(N257="sníž. přenesená",J257,0)</f>
        <v>0</v>
      </c>
      <c r="BI257" s="157">
        <f>IF(N257="nulová",J257,0)</f>
        <v>0</v>
      </c>
      <c r="BJ257" s="16" t="s">
        <v>81</v>
      </c>
      <c r="BK257" s="157">
        <f>ROUND(I257*H257,2)</f>
        <v>0</v>
      </c>
      <c r="BL257" s="16" t="s">
        <v>98</v>
      </c>
      <c r="BM257" s="156" t="s">
        <v>630</v>
      </c>
    </row>
    <row r="258" spans="2:47" s="1" customFormat="1" ht="107.25">
      <c r="B258" s="31"/>
      <c r="D258" s="158" t="s">
        <v>145</v>
      </c>
      <c r="F258" s="159" t="s">
        <v>626</v>
      </c>
      <c r="I258" s="92"/>
      <c r="L258" s="31"/>
      <c r="M258" s="160"/>
      <c r="T258" s="52"/>
      <c r="AT258" s="16" t="s">
        <v>145</v>
      </c>
      <c r="AU258" s="16" t="s">
        <v>83</v>
      </c>
    </row>
    <row r="259" spans="2:63" s="11" customFormat="1" ht="22.9" customHeight="1">
      <c r="B259" s="132"/>
      <c r="D259" s="133" t="s">
        <v>73</v>
      </c>
      <c r="E259" s="142" t="s">
        <v>416</v>
      </c>
      <c r="F259" s="142" t="s">
        <v>417</v>
      </c>
      <c r="I259" s="135"/>
      <c r="J259" s="143">
        <f>BK259</f>
        <v>0</v>
      </c>
      <c r="L259" s="132"/>
      <c r="M259" s="137"/>
      <c r="P259" s="138">
        <f>SUM(P260:P261)</f>
        <v>0</v>
      </c>
      <c r="R259" s="138">
        <f>SUM(R260:R261)</f>
        <v>0</v>
      </c>
      <c r="T259" s="139">
        <f>SUM(T260:T261)</f>
        <v>0</v>
      </c>
      <c r="AR259" s="133" t="s">
        <v>81</v>
      </c>
      <c r="AT259" s="140" t="s">
        <v>73</v>
      </c>
      <c r="AU259" s="140" t="s">
        <v>81</v>
      </c>
      <c r="AY259" s="133" t="s">
        <v>137</v>
      </c>
      <c r="BK259" s="141">
        <f>SUM(BK260:BK261)</f>
        <v>0</v>
      </c>
    </row>
    <row r="260" spans="2:65" s="1" customFormat="1" ht="48" customHeight="1">
      <c r="B260" s="144"/>
      <c r="C260" s="145">
        <v>57</v>
      </c>
      <c r="D260" s="145" t="s">
        <v>139</v>
      </c>
      <c r="E260" s="146" t="s">
        <v>419</v>
      </c>
      <c r="F260" s="147" t="s">
        <v>420</v>
      </c>
      <c r="G260" s="148" t="s">
        <v>233</v>
      </c>
      <c r="H260" s="149">
        <v>43.421</v>
      </c>
      <c r="I260" s="150"/>
      <c r="J260" s="151">
        <f>ROUND(I260*H260,2)</f>
        <v>0</v>
      </c>
      <c r="K260" s="147" t="s">
        <v>143</v>
      </c>
      <c r="L260" s="31"/>
      <c r="M260" s="152" t="s">
        <v>3</v>
      </c>
      <c r="N260" s="153" t="s">
        <v>45</v>
      </c>
      <c r="P260" s="154">
        <f>O260*H260</f>
        <v>0</v>
      </c>
      <c r="Q260" s="154">
        <v>0</v>
      </c>
      <c r="R260" s="154">
        <f>Q260*H260</f>
        <v>0</v>
      </c>
      <c r="S260" s="154">
        <v>0</v>
      </c>
      <c r="T260" s="155">
        <f>S260*H260</f>
        <v>0</v>
      </c>
      <c r="AR260" s="156" t="s">
        <v>98</v>
      </c>
      <c r="AT260" s="156" t="s">
        <v>139</v>
      </c>
      <c r="AU260" s="156" t="s">
        <v>83</v>
      </c>
      <c r="AY260" s="16" t="s">
        <v>137</v>
      </c>
      <c r="BE260" s="157">
        <f>IF(N260="základní",J260,0)</f>
        <v>0</v>
      </c>
      <c r="BF260" s="157">
        <f>IF(N260="snížená",J260,0)</f>
        <v>0</v>
      </c>
      <c r="BG260" s="157">
        <f>IF(N260="zákl. přenesená",J260,0)</f>
        <v>0</v>
      </c>
      <c r="BH260" s="157">
        <f>IF(N260="sníž. přenesená",J260,0)</f>
        <v>0</v>
      </c>
      <c r="BI260" s="157">
        <f>IF(N260="nulová",J260,0)</f>
        <v>0</v>
      </c>
      <c r="BJ260" s="16" t="s">
        <v>81</v>
      </c>
      <c r="BK260" s="157">
        <f>ROUND(I260*H260,2)</f>
        <v>0</v>
      </c>
      <c r="BL260" s="16" t="s">
        <v>98</v>
      </c>
      <c r="BM260" s="156" t="s">
        <v>421</v>
      </c>
    </row>
    <row r="261" spans="2:47" s="1" customFormat="1" ht="58.5">
      <c r="B261" s="31"/>
      <c r="D261" s="158" t="s">
        <v>145</v>
      </c>
      <c r="F261" s="159" t="s">
        <v>422</v>
      </c>
      <c r="I261" s="92"/>
      <c r="L261" s="31"/>
      <c r="M261" s="186"/>
      <c r="N261" s="187"/>
      <c r="O261" s="187"/>
      <c r="P261" s="187"/>
      <c r="Q261" s="187"/>
      <c r="R261" s="187"/>
      <c r="S261" s="187"/>
      <c r="T261" s="188"/>
      <c r="AT261" s="16" t="s">
        <v>145</v>
      </c>
      <c r="AU261" s="16" t="s">
        <v>83</v>
      </c>
    </row>
    <row r="262" spans="2:12" s="1" customFormat="1" ht="6.95" customHeight="1">
      <c r="B262" s="40"/>
      <c r="C262" s="41"/>
      <c r="D262" s="41"/>
      <c r="E262" s="41"/>
      <c r="F262" s="41"/>
      <c r="G262" s="41"/>
      <c r="H262" s="41"/>
      <c r="I262" s="107"/>
      <c r="J262" s="41"/>
      <c r="K262" s="41"/>
      <c r="L262" s="31"/>
    </row>
  </sheetData>
  <autoFilter ref="C92:K261"/>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307"/>
  <sheetViews>
    <sheetView showGridLines="0" zoomScale="115" zoomScaleNormal="115"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98" t="s">
        <v>6</v>
      </c>
      <c r="M2" s="299"/>
      <c r="N2" s="299"/>
      <c r="O2" s="299"/>
      <c r="P2" s="299"/>
      <c r="Q2" s="299"/>
      <c r="R2" s="299"/>
      <c r="S2" s="299"/>
      <c r="T2" s="299"/>
      <c r="U2" s="299"/>
      <c r="V2" s="299"/>
      <c r="AT2" s="16" t="s">
        <v>99</v>
      </c>
    </row>
    <row r="3" spans="2:46" ht="6.95" customHeight="1">
      <c r="B3" s="17"/>
      <c r="C3" s="18"/>
      <c r="D3" s="18"/>
      <c r="E3" s="18"/>
      <c r="F3" s="18"/>
      <c r="G3" s="18"/>
      <c r="H3" s="18"/>
      <c r="I3" s="90"/>
      <c r="J3" s="18"/>
      <c r="K3" s="18"/>
      <c r="L3" s="19"/>
      <c r="AT3" s="16" t="s">
        <v>83</v>
      </c>
    </row>
    <row r="4" spans="2:46" ht="24.95" customHeight="1">
      <c r="B4" s="19"/>
      <c r="D4" s="20" t="s">
        <v>108</v>
      </c>
      <c r="L4" s="19"/>
      <c r="M4" s="91" t="s">
        <v>11</v>
      </c>
      <c r="AT4" s="16" t="s">
        <v>4</v>
      </c>
    </row>
    <row r="5" spans="2:12" ht="6.95" customHeight="1">
      <c r="B5" s="19"/>
      <c r="L5" s="19"/>
    </row>
    <row r="6" spans="2:12" ht="12" customHeight="1">
      <c r="B6" s="19"/>
      <c r="D6" s="26" t="s">
        <v>17</v>
      </c>
      <c r="L6" s="19"/>
    </row>
    <row r="7" spans="2:12" ht="16.5" customHeight="1">
      <c r="B7" s="19"/>
      <c r="E7" s="312" t="str">
        <f>'Rekapitulace stavby'!K6</f>
        <v>Rekonstrukce vodovodu - III.ETAPA</v>
      </c>
      <c r="F7" s="313"/>
      <c r="G7" s="313"/>
      <c r="H7" s="313"/>
      <c r="L7" s="19"/>
    </row>
    <row r="8" spans="2:12" ht="12" customHeight="1">
      <c r="B8" s="19"/>
      <c r="D8" s="26" t="s">
        <v>109</v>
      </c>
      <c r="L8" s="19"/>
    </row>
    <row r="9" spans="2:12" s="1" customFormat="1" ht="16.5" customHeight="1">
      <c r="B9" s="31"/>
      <c r="E9" s="312" t="s">
        <v>110</v>
      </c>
      <c r="F9" s="311"/>
      <c r="G9" s="311"/>
      <c r="H9" s="311"/>
      <c r="I9" s="92"/>
      <c r="L9" s="31"/>
    </row>
    <row r="10" spans="2:12" s="1" customFormat="1" ht="12" customHeight="1">
      <c r="B10" s="31"/>
      <c r="D10" s="26" t="s">
        <v>111</v>
      </c>
      <c r="I10" s="92"/>
      <c r="L10" s="31"/>
    </row>
    <row r="11" spans="2:12" s="1" customFormat="1" ht="16.5" customHeight="1">
      <c r="B11" s="31"/>
      <c r="E11" s="295" t="s">
        <v>764</v>
      </c>
      <c r="F11" s="311"/>
      <c r="G11" s="311"/>
      <c r="H11" s="311"/>
      <c r="I11" s="92"/>
      <c r="L11" s="31"/>
    </row>
    <row r="12" spans="2:12" s="1" customFormat="1" ht="12">
      <c r="B12" s="31"/>
      <c r="I12" s="92"/>
      <c r="L12" s="31"/>
    </row>
    <row r="13" spans="2:12" s="1" customFormat="1" ht="12" customHeight="1">
      <c r="B13" s="31"/>
      <c r="D13" s="26" t="s">
        <v>19</v>
      </c>
      <c r="F13" s="24" t="s">
        <v>20</v>
      </c>
      <c r="I13" s="93" t="s">
        <v>21</v>
      </c>
      <c r="J13" s="24" t="s">
        <v>3</v>
      </c>
      <c r="L13" s="31"/>
    </row>
    <row r="14" spans="2:12" s="1" customFormat="1" ht="12" customHeight="1">
      <c r="B14" s="31"/>
      <c r="D14" s="26" t="s">
        <v>22</v>
      </c>
      <c r="F14" s="24" t="s">
        <v>23</v>
      </c>
      <c r="I14" s="93" t="s">
        <v>24</v>
      </c>
      <c r="J14" s="48" t="str">
        <f>'Rekapitulace stavby'!AN8</f>
        <v>10. 9. 2019</v>
      </c>
      <c r="L14" s="31"/>
    </row>
    <row r="15" spans="2:12" s="1" customFormat="1" ht="10.9" customHeight="1">
      <c r="B15" s="31"/>
      <c r="I15" s="92"/>
      <c r="L15" s="31"/>
    </row>
    <row r="16" spans="2:12" s="1" customFormat="1" ht="12" customHeight="1">
      <c r="B16" s="31"/>
      <c r="D16" s="26" t="s">
        <v>26</v>
      </c>
      <c r="I16" s="93" t="s">
        <v>27</v>
      </c>
      <c r="J16" s="24" t="str">
        <f>IF('Rekapitulace stavby'!AN10="","",'Rekapitulace stavby'!AN10)</f>
        <v/>
      </c>
      <c r="L16" s="31"/>
    </row>
    <row r="17" spans="2:12" s="1" customFormat="1" ht="18" customHeight="1">
      <c r="B17" s="31"/>
      <c r="E17" s="24" t="str">
        <f>IF('Rekapitulace stavby'!E11="","",'Rekapitulace stavby'!E11)</f>
        <v xml:space="preserve"> </v>
      </c>
      <c r="I17" s="93" t="s">
        <v>29</v>
      </c>
      <c r="J17" s="24" t="str">
        <f>IF('Rekapitulace stavby'!AN11="","",'Rekapitulace stavby'!AN11)</f>
        <v/>
      </c>
      <c r="L17" s="31"/>
    </row>
    <row r="18" spans="2:12" s="1" customFormat="1" ht="6.95" customHeight="1">
      <c r="B18" s="31"/>
      <c r="I18" s="92"/>
      <c r="L18" s="31"/>
    </row>
    <row r="19" spans="2:12" s="1" customFormat="1" ht="12" customHeight="1">
      <c r="B19" s="31"/>
      <c r="D19" s="26" t="s">
        <v>30</v>
      </c>
      <c r="I19" s="93" t="s">
        <v>27</v>
      </c>
      <c r="J19" s="27" t="str">
        <f>'Rekapitulace stavby'!AN13</f>
        <v>Vyplň údaj</v>
      </c>
      <c r="L19" s="31"/>
    </row>
    <row r="20" spans="2:12" s="1" customFormat="1" ht="18" customHeight="1">
      <c r="B20" s="31"/>
      <c r="E20" s="314" t="str">
        <f>'Rekapitulace stavby'!E14</f>
        <v>Vyplň údaj</v>
      </c>
      <c r="F20" s="300"/>
      <c r="G20" s="300"/>
      <c r="H20" s="300"/>
      <c r="I20" s="93" t="s">
        <v>29</v>
      </c>
      <c r="J20" s="27" t="str">
        <f>'Rekapitulace stavby'!AN14</f>
        <v>Vyplň údaj</v>
      </c>
      <c r="L20" s="31"/>
    </row>
    <row r="21" spans="2:12" s="1" customFormat="1" ht="6.95" customHeight="1">
      <c r="B21" s="31"/>
      <c r="I21" s="92"/>
      <c r="L21" s="31"/>
    </row>
    <row r="22" spans="2:12" s="1" customFormat="1" ht="12" customHeight="1">
      <c r="B22" s="31"/>
      <c r="D22" s="26" t="s">
        <v>32</v>
      </c>
      <c r="I22" s="93" t="s">
        <v>27</v>
      </c>
      <c r="J22" s="24" t="s">
        <v>33</v>
      </c>
      <c r="L22" s="31"/>
    </row>
    <row r="23" spans="2:12" s="1" customFormat="1" ht="18" customHeight="1">
      <c r="B23" s="31"/>
      <c r="E23" s="24" t="s">
        <v>34</v>
      </c>
      <c r="I23" s="93" t="s">
        <v>29</v>
      </c>
      <c r="J23" s="24" t="s">
        <v>35</v>
      </c>
      <c r="L23" s="31"/>
    </row>
    <row r="24" spans="2:12" s="1" customFormat="1" ht="6.95" customHeight="1">
      <c r="B24" s="31"/>
      <c r="I24" s="92"/>
      <c r="L24" s="31"/>
    </row>
    <row r="25" spans="2:12" s="1" customFormat="1" ht="12" customHeight="1">
      <c r="B25" s="31"/>
      <c r="D25" s="26" t="s">
        <v>37</v>
      </c>
      <c r="I25" s="93" t="s">
        <v>27</v>
      </c>
      <c r="J25" s="24" t="str">
        <f>IF('Rekapitulace stavby'!AN19="","",'Rekapitulace stavby'!AN19)</f>
        <v/>
      </c>
      <c r="L25" s="31"/>
    </row>
    <row r="26" spans="2:12" s="1" customFormat="1" ht="18" customHeight="1">
      <c r="B26" s="31"/>
      <c r="E26" s="24" t="str">
        <f>IF('Rekapitulace stavby'!E20="","",'Rekapitulace stavby'!E20)</f>
        <v xml:space="preserve"> </v>
      </c>
      <c r="I26" s="93" t="s">
        <v>29</v>
      </c>
      <c r="J26" s="24" t="str">
        <f>IF('Rekapitulace stavby'!AN20="","",'Rekapitulace stavby'!AN20)</f>
        <v/>
      </c>
      <c r="L26" s="31"/>
    </row>
    <row r="27" spans="2:12" s="1" customFormat="1" ht="6.95" customHeight="1">
      <c r="B27" s="31"/>
      <c r="I27" s="92"/>
      <c r="L27" s="31"/>
    </row>
    <row r="28" spans="2:12" s="1" customFormat="1" ht="12" customHeight="1">
      <c r="B28" s="31"/>
      <c r="D28" s="26" t="s">
        <v>38</v>
      </c>
      <c r="I28" s="92"/>
      <c r="L28" s="31"/>
    </row>
    <row r="29" spans="2:12" s="7" customFormat="1" ht="16.5" customHeight="1">
      <c r="B29" s="94"/>
      <c r="E29" s="304" t="s">
        <v>3</v>
      </c>
      <c r="F29" s="304"/>
      <c r="G29" s="304"/>
      <c r="H29" s="304"/>
      <c r="I29" s="95"/>
      <c r="L29" s="94"/>
    </row>
    <row r="30" spans="2:12" s="1" customFormat="1" ht="6.95" customHeight="1">
      <c r="B30" s="31"/>
      <c r="I30" s="92"/>
      <c r="L30" s="31"/>
    </row>
    <row r="31" spans="2:12" s="1" customFormat="1" ht="6.95" customHeight="1">
      <c r="B31" s="31"/>
      <c r="D31" s="49"/>
      <c r="E31" s="49"/>
      <c r="F31" s="49"/>
      <c r="G31" s="49"/>
      <c r="H31" s="49"/>
      <c r="I31" s="96"/>
      <c r="J31" s="49"/>
      <c r="K31" s="49"/>
      <c r="L31" s="31"/>
    </row>
    <row r="32" spans="2:12" s="1" customFormat="1" ht="25.35" customHeight="1">
      <c r="B32" s="31"/>
      <c r="D32" s="97" t="s">
        <v>40</v>
      </c>
      <c r="I32" s="92"/>
      <c r="J32" s="62">
        <f>ROUND(J93,2)</f>
        <v>0</v>
      </c>
      <c r="L32" s="31"/>
    </row>
    <row r="33" spans="2:12" s="1" customFormat="1" ht="6.95" customHeight="1">
      <c r="B33" s="31"/>
      <c r="D33" s="49"/>
      <c r="E33" s="49"/>
      <c r="F33" s="49"/>
      <c r="G33" s="49"/>
      <c r="H33" s="49"/>
      <c r="I33" s="96"/>
      <c r="J33" s="49"/>
      <c r="K33" s="49"/>
      <c r="L33" s="31"/>
    </row>
    <row r="34" spans="2:12" s="1" customFormat="1" ht="14.45" customHeight="1">
      <c r="B34" s="31"/>
      <c r="F34" s="34" t="s">
        <v>42</v>
      </c>
      <c r="I34" s="98" t="s">
        <v>41</v>
      </c>
      <c r="J34" s="34" t="s">
        <v>43</v>
      </c>
      <c r="L34" s="31"/>
    </row>
    <row r="35" spans="2:12" s="1" customFormat="1" ht="14.45" customHeight="1">
      <c r="B35" s="31"/>
      <c r="D35" s="51" t="s">
        <v>44</v>
      </c>
      <c r="E35" s="26" t="s">
        <v>45</v>
      </c>
      <c r="F35" s="82">
        <f>ROUND((SUM(BE93:BE306)),2)</f>
        <v>0</v>
      </c>
      <c r="I35" s="99">
        <v>0.21</v>
      </c>
      <c r="J35" s="82">
        <f>ROUND(((SUM(BE93:BE306))*I35),2)</f>
        <v>0</v>
      </c>
      <c r="L35" s="31"/>
    </row>
    <row r="36" spans="2:12" s="1" customFormat="1" ht="14.45" customHeight="1">
      <c r="B36" s="31"/>
      <c r="E36" s="26" t="s">
        <v>46</v>
      </c>
      <c r="F36" s="82">
        <f>ROUND((SUM(BF93:BF306)),2)</f>
        <v>0</v>
      </c>
      <c r="I36" s="99">
        <v>0.15</v>
      </c>
      <c r="J36" s="82">
        <f>ROUND(((SUM(BF93:BF306))*I36),2)</f>
        <v>0</v>
      </c>
      <c r="L36" s="31"/>
    </row>
    <row r="37" spans="2:12" s="1" customFormat="1" ht="14.45" customHeight="1" hidden="1">
      <c r="B37" s="31"/>
      <c r="E37" s="26" t="s">
        <v>47</v>
      </c>
      <c r="F37" s="82">
        <f>ROUND((SUM(BG93:BG306)),2)</f>
        <v>0</v>
      </c>
      <c r="I37" s="99">
        <v>0.21</v>
      </c>
      <c r="J37" s="82">
        <f>0</f>
        <v>0</v>
      </c>
      <c r="L37" s="31"/>
    </row>
    <row r="38" spans="2:12" s="1" customFormat="1" ht="14.45" customHeight="1" hidden="1">
      <c r="B38" s="31"/>
      <c r="E38" s="26" t="s">
        <v>48</v>
      </c>
      <c r="F38" s="82">
        <f>ROUND((SUM(BH93:BH306)),2)</f>
        <v>0</v>
      </c>
      <c r="I38" s="99">
        <v>0.15</v>
      </c>
      <c r="J38" s="82">
        <f>0</f>
        <v>0</v>
      </c>
      <c r="L38" s="31"/>
    </row>
    <row r="39" spans="2:12" s="1" customFormat="1" ht="14.45" customHeight="1" hidden="1">
      <c r="B39" s="31"/>
      <c r="E39" s="26" t="s">
        <v>49</v>
      </c>
      <c r="F39" s="82">
        <f>ROUND((SUM(BI93:BI306)),2)</f>
        <v>0</v>
      </c>
      <c r="I39" s="99">
        <v>0</v>
      </c>
      <c r="J39" s="82">
        <f>0</f>
        <v>0</v>
      </c>
      <c r="L39" s="31"/>
    </row>
    <row r="40" spans="2:12" s="1" customFormat="1" ht="6.95" customHeight="1">
      <c r="B40" s="31"/>
      <c r="I40" s="92"/>
      <c r="L40" s="31"/>
    </row>
    <row r="41" spans="2:12" s="1" customFormat="1" ht="25.35" customHeight="1">
      <c r="B41" s="31"/>
      <c r="C41" s="100"/>
      <c r="D41" s="101" t="s">
        <v>50</v>
      </c>
      <c r="E41" s="53"/>
      <c r="F41" s="53"/>
      <c r="G41" s="102" t="s">
        <v>51</v>
      </c>
      <c r="H41" s="103" t="s">
        <v>52</v>
      </c>
      <c r="I41" s="104"/>
      <c r="J41" s="105">
        <f>SUM(J32:J39)</f>
        <v>0</v>
      </c>
      <c r="K41" s="106"/>
      <c r="L41" s="31"/>
    </row>
    <row r="42" spans="2:12" s="1" customFormat="1" ht="14.45" customHeight="1">
      <c r="B42" s="40"/>
      <c r="C42" s="41"/>
      <c r="D42" s="41"/>
      <c r="E42" s="41"/>
      <c r="F42" s="41"/>
      <c r="G42" s="41"/>
      <c r="H42" s="41"/>
      <c r="I42" s="107"/>
      <c r="J42" s="41"/>
      <c r="K42" s="41"/>
      <c r="L42" s="31"/>
    </row>
    <row r="46" spans="2:12" s="1" customFormat="1" ht="6.95" customHeight="1">
      <c r="B46" s="42"/>
      <c r="C46" s="43"/>
      <c r="D46" s="43"/>
      <c r="E46" s="43"/>
      <c r="F46" s="43"/>
      <c r="G46" s="43"/>
      <c r="H46" s="43"/>
      <c r="I46" s="108"/>
      <c r="J46" s="43"/>
      <c r="K46" s="43"/>
      <c r="L46" s="31"/>
    </row>
    <row r="47" spans="2:12" s="1" customFormat="1" ht="24.95" customHeight="1">
      <c r="B47" s="31"/>
      <c r="C47" s="20" t="s">
        <v>113</v>
      </c>
      <c r="I47" s="92"/>
      <c r="L47" s="31"/>
    </row>
    <row r="48" spans="2:12" s="1" customFormat="1" ht="6.95" customHeight="1">
      <c r="B48" s="31"/>
      <c r="I48" s="92"/>
      <c r="L48" s="31"/>
    </row>
    <row r="49" spans="2:12" s="1" customFormat="1" ht="12" customHeight="1">
      <c r="B49" s="31"/>
      <c r="C49" s="26" t="s">
        <v>17</v>
      </c>
      <c r="I49" s="92"/>
      <c r="L49" s="31"/>
    </row>
    <row r="50" spans="2:12" s="1" customFormat="1" ht="16.5" customHeight="1">
      <c r="B50" s="31"/>
      <c r="E50" s="312" t="str">
        <f>E7</f>
        <v>Rekonstrukce vodovodu - III.ETAPA</v>
      </c>
      <c r="F50" s="313"/>
      <c r="G50" s="313"/>
      <c r="H50" s="313"/>
      <c r="I50" s="92"/>
      <c r="L50" s="31"/>
    </row>
    <row r="51" spans="2:12" ht="12" customHeight="1">
      <c r="B51" s="19"/>
      <c r="C51" s="26" t="s">
        <v>109</v>
      </c>
      <c r="L51" s="19"/>
    </row>
    <row r="52" spans="2:12" s="1" customFormat="1" ht="16.5" customHeight="1">
      <c r="B52" s="31"/>
      <c r="E52" s="312" t="s">
        <v>110</v>
      </c>
      <c r="F52" s="311"/>
      <c r="G52" s="311"/>
      <c r="H52" s="311"/>
      <c r="I52" s="92"/>
      <c r="L52" s="31"/>
    </row>
    <row r="53" spans="2:12" s="1" customFormat="1" ht="12" customHeight="1">
      <c r="B53" s="31"/>
      <c r="C53" s="26" t="s">
        <v>111</v>
      </c>
      <c r="I53" s="92"/>
      <c r="L53" s="31"/>
    </row>
    <row r="54" spans="2:12" s="1" customFormat="1" ht="16.5" customHeight="1">
      <c r="B54" s="31"/>
      <c r="E54" s="295" t="str">
        <f>E11</f>
        <v>4 - větev</v>
      </c>
      <c r="F54" s="311"/>
      <c r="G54" s="311"/>
      <c r="H54" s="311"/>
      <c r="I54" s="92"/>
      <c r="L54" s="31"/>
    </row>
    <row r="55" spans="2:12" s="1" customFormat="1" ht="6.95" customHeight="1">
      <c r="B55" s="31"/>
      <c r="I55" s="92"/>
      <c r="L55" s="31"/>
    </row>
    <row r="56" spans="2:12" s="1" customFormat="1" ht="12" customHeight="1">
      <c r="B56" s="31"/>
      <c r="C56" s="26" t="s">
        <v>22</v>
      </c>
      <c r="F56" s="24" t="str">
        <f>F14</f>
        <v>k.ú.Český Rudolec</v>
      </c>
      <c r="I56" s="93" t="s">
        <v>24</v>
      </c>
      <c r="J56" s="48" t="str">
        <f>IF(J14="","",J14)</f>
        <v>10. 9. 2019</v>
      </c>
      <c r="L56" s="31"/>
    </row>
    <row r="57" spans="2:12" s="1" customFormat="1" ht="6.95" customHeight="1">
      <c r="B57" s="31"/>
      <c r="I57" s="92"/>
      <c r="L57" s="31"/>
    </row>
    <row r="58" spans="2:12" s="1" customFormat="1" ht="43.15" customHeight="1">
      <c r="B58" s="31"/>
      <c r="C58" s="26" t="s">
        <v>26</v>
      </c>
      <c r="F58" s="24" t="str">
        <f>E17</f>
        <v xml:space="preserve"> </v>
      </c>
      <c r="I58" s="93" t="s">
        <v>32</v>
      </c>
      <c r="J58" s="29" t="str">
        <f>E23</f>
        <v>ALCEDO - Ing. Martin Růžička CSc., Jindř.Hradec</v>
      </c>
      <c r="L58" s="31"/>
    </row>
    <row r="59" spans="2:12" s="1" customFormat="1" ht="15.2" customHeight="1">
      <c r="B59" s="31"/>
      <c r="C59" s="26" t="s">
        <v>30</v>
      </c>
      <c r="F59" s="24" t="str">
        <f>IF(E20="","",E20)</f>
        <v>Vyplň údaj</v>
      </c>
      <c r="I59" s="93" t="s">
        <v>37</v>
      </c>
      <c r="J59" s="29" t="str">
        <f>E26</f>
        <v xml:space="preserve"> </v>
      </c>
      <c r="L59" s="31"/>
    </row>
    <row r="60" spans="2:12" s="1" customFormat="1" ht="10.35" customHeight="1">
      <c r="B60" s="31"/>
      <c r="I60" s="92"/>
      <c r="L60" s="31"/>
    </row>
    <row r="61" spans="2:12" s="1" customFormat="1" ht="29.25" customHeight="1">
      <c r="B61" s="31"/>
      <c r="C61" s="109" t="s">
        <v>114</v>
      </c>
      <c r="D61" s="100"/>
      <c r="E61" s="100"/>
      <c r="F61" s="100"/>
      <c r="G61" s="100"/>
      <c r="H61" s="100"/>
      <c r="I61" s="110"/>
      <c r="J61" s="111" t="s">
        <v>115</v>
      </c>
      <c r="K61" s="100"/>
      <c r="L61" s="31"/>
    </row>
    <row r="62" spans="2:12" s="1" customFormat="1" ht="10.35" customHeight="1">
      <c r="B62" s="31"/>
      <c r="I62" s="92"/>
      <c r="L62" s="31"/>
    </row>
    <row r="63" spans="2:47" s="1" customFormat="1" ht="22.9" customHeight="1">
      <c r="B63" s="31"/>
      <c r="C63" s="112" t="s">
        <v>72</v>
      </c>
      <c r="I63" s="92"/>
      <c r="J63" s="62">
        <f>J93</f>
        <v>0</v>
      </c>
      <c r="L63" s="31"/>
      <c r="AU63" s="16" t="s">
        <v>116</v>
      </c>
    </row>
    <row r="64" spans="2:12" s="8" customFormat="1" ht="24.95" customHeight="1">
      <c r="B64" s="113"/>
      <c r="D64" s="114" t="s">
        <v>117</v>
      </c>
      <c r="E64" s="115"/>
      <c r="F64" s="115"/>
      <c r="G64" s="115"/>
      <c r="H64" s="115"/>
      <c r="I64" s="116"/>
      <c r="J64" s="117">
        <f>J94</f>
        <v>0</v>
      </c>
      <c r="L64" s="113"/>
    </row>
    <row r="65" spans="2:12" s="9" customFormat="1" ht="19.9" customHeight="1">
      <c r="B65" s="118"/>
      <c r="D65" s="119" t="s">
        <v>118</v>
      </c>
      <c r="E65" s="120"/>
      <c r="F65" s="120"/>
      <c r="G65" s="120"/>
      <c r="H65" s="120"/>
      <c r="I65" s="121"/>
      <c r="J65" s="122">
        <f>J95</f>
        <v>0</v>
      </c>
      <c r="L65" s="118"/>
    </row>
    <row r="66" spans="2:12" s="9" customFormat="1" ht="19.9" customHeight="1">
      <c r="B66" s="118"/>
      <c r="D66" s="119" t="s">
        <v>119</v>
      </c>
      <c r="E66" s="120"/>
      <c r="F66" s="120"/>
      <c r="G66" s="120"/>
      <c r="H66" s="120"/>
      <c r="I66" s="121"/>
      <c r="J66" s="122">
        <f>J201</f>
        <v>0</v>
      </c>
      <c r="L66" s="118"/>
    </row>
    <row r="67" spans="2:12" s="9" customFormat="1" ht="19.9" customHeight="1">
      <c r="B67" s="118"/>
      <c r="D67" s="119" t="s">
        <v>424</v>
      </c>
      <c r="E67" s="120"/>
      <c r="F67" s="120"/>
      <c r="G67" s="120"/>
      <c r="H67" s="120"/>
      <c r="I67" s="121"/>
      <c r="J67" s="122">
        <f>J205</f>
        <v>0</v>
      </c>
      <c r="L67" s="118"/>
    </row>
    <row r="68" spans="2:12" s="9" customFormat="1" ht="19.9" customHeight="1">
      <c r="B68" s="118"/>
      <c r="D68" s="119" t="s">
        <v>120</v>
      </c>
      <c r="E68" s="120"/>
      <c r="F68" s="120"/>
      <c r="G68" s="120"/>
      <c r="H68" s="120"/>
      <c r="I68" s="121"/>
      <c r="J68" s="122">
        <f>J223</f>
        <v>0</v>
      </c>
      <c r="L68" s="118"/>
    </row>
    <row r="69" spans="2:12" s="9" customFormat="1" ht="19.9" customHeight="1">
      <c r="B69" s="118"/>
      <c r="D69" s="119" t="s">
        <v>492</v>
      </c>
      <c r="E69" s="120"/>
      <c r="F69" s="120"/>
      <c r="G69" s="120"/>
      <c r="H69" s="120"/>
      <c r="I69" s="121"/>
      <c r="J69" s="122">
        <f>J271</f>
        <v>0</v>
      </c>
      <c r="L69" s="118"/>
    </row>
    <row r="70" spans="2:12" s="9" customFormat="1" ht="19.9" customHeight="1">
      <c r="B70" s="118"/>
      <c r="D70" s="119" t="s">
        <v>493</v>
      </c>
      <c r="E70" s="120"/>
      <c r="F70" s="120"/>
      <c r="G70" s="120"/>
      <c r="H70" s="120"/>
      <c r="I70" s="121"/>
      <c r="J70" s="122">
        <f>J292</f>
        <v>0</v>
      </c>
      <c r="L70" s="118"/>
    </row>
    <row r="71" spans="2:12" s="9" customFormat="1" ht="19.9" customHeight="1">
      <c r="B71" s="118"/>
      <c r="D71" s="119" t="s">
        <v>121</v>
      </c>
      <c r="E71" s="120"/>
      <c r="F71" s="120"/>
      <c r="G71" s="120"/>
      <c r="H71" s="120"/>
      <c r="I71" s="121"/>
      <c r="J71" s="122">
        <f>J304</f>
        <v>0</v>
      </c>
      <c r="L71" s="118"/>
    </row>
    <row r="72" spans="2:12" s="1" customFormat="1" ht="21.75" customHeight="1">
      <c r="B72" s="31"/>
      <c r="I72" s="92"/>
      <c r="L72" s="31"/>
    </row>
    <row r="73" spans="2:12" s="1" customFormat="1" ht="6.95" customHeight="1">
      <c r="B73" s="40"/>
      <c r="C73" s="41"/>
      <c r="D73" s="41"/>
      <c r="E73" s="41"/>
      <c r="F73" s="41"/>
      <c r="G73" s="41"/>
      <c r="H73" s="41"/>
      <c r="I73" s="107"/>
      <c r="J73" s="41"/>
      <c r="K73" s="41"/>
      <c r="L73" s="31"/>
    </row>
    <row r="77" spans="2:12" s="1" customFormat="1" ht="6.95" customHeight="1">
      <c r="B77" s="42"/>
      <c r="C77" s="43"/>
      <c r="D77" s="43"/>
      <c r="E77" s="43"/>
      <c r="F77" s="43"/>
      <c r="G77" s="43"/>
      <c r="H77" s="43"/>
      <c r="I77" s="108"/>
      <c r="J77" s="43"/>
      <c r="K77" s="43"/>
      <c r="L77" s="31"/>
    </row>
    <row r="78" spans="2:12" s="1" customFormat="1" ht="24.95" customHeight="1">
      <c r="B78" s="31"/>
      <c r="C78" s="20" t="s">
        <v>122</v>
      </c>
      <c r="I78" s="92"/>
      <c r="L78" s="31"/>
    </row>
    <row r="79" spans="2:12" s="1" customFormat="1" ht="6.95" customHeight="1">
      <c r="B79" s="31"/>
      <c r="I79" s="92"/>
      <c r="L79" s="31"/>
    </row>
    <row r="80" spans="2:12" s="1" customFormat="1" ht="12" customHeight="1">
      <c r="B80" s="31"/>
      <c r="C80" s="26" t="s">
        <v>17</v>
      </c>
      <c r="I80" s="92"/>
      <c r="L80" s="31"/>
    </row>
    <row r="81" spans="2:12" s="1" customFormat="1" ht="16.5" customHeight="1">
      <c r="B81" s="31"/>
      <c r="E81" s="312" t="str">
        <f>E7</f>
        <v>Rekonstrukce vodovodu - III.ETAPA</v>
      </c>
      <c r="F81" s="313"/>
      <c r="G81" s="313"/>
      <c r="H81" s="313"/>
      <c r="I81" s="92"/>
      <c r="L81" s="31"/>
    </row>
    <row r="82" spans="2:12" ht="12" customHeight="1">
      <c r="B82" s="19"/>
      <c r="C82" s="26" t="s">
        <v>109</v>
      </c>
      <c r="L82" s="19"/>
    </row>
    <row r="83" spans="2:12" s="1" customFormat="1" ht="16.5" customHeight="1">
      <c r="B83" s="31"/>
      <c r="E83" s="312" t="s">
        <v>110</v>
      </c>
      <c r="F83" s="311"/>
      <c r="G83" s="311"/>
      <c r="H83" s="311"/>
      <c r="I83" s="92"/>
      <c r="L83" s="31"/>
    </row>
    <row r="84" spans="2:12" s="1" customFormat="1" ht="12" customHeight="1">
      <c r="B84" s="31"/>
      <c r="C84" s="26" t="s">
        <v>111</v>
      </c>
      <c r="I84" s="92"/>
      <c r="L84" s="31"/>
    </row>
    <row r="85" spans="2:12" s="1" customFormat="1" ht="16.5" customHeight="1">
      <c r="B85" s="31"/>
      <c r="E85" s="295" t="str">
        <f>E11</f>
        <v>4 - větev</v>
      </c>
      <c r="F85" s="311"/>
      <c r="G85" s="311"/>
      <c r="H85" s="311"/>
      <c r="I85" s="92"/>
      <c r="L85" s="31"/>
    </row>
    <row r="86" spans="2:12" s="1" customFormat="1" ht="6.95" customHeight="1">
      <c r="B86" s="31"/>
      <c r="I86" s="92"/>
      <c r="L86" s="31"/>
    </row>
    <row r="87" spans="2:12" s="1" customFormat="1" ht="12" customHeight="1">
      <c r="B87" s="31"/>
      <c r="C87" s="26" t="s">
        <v>22</v>
      </c>
      <c r="F87" s="24" t="str">
        <f>F14</f>
        <v>k.ú.Český Rudolec</v>
      </c>
      <c r="I87" s="93" t="s">
        <v>24</v>
      </c>
      <c r="J87" s="48" t="str">
        <f>IF(J14="","",J14)</f>
        <v>10. 9. 2019</v>
      </c>
      <c r="L87" s="31"/>
    </row>
    <row r="88" spans="2:12" s="1" customFormat="1" ht="6.95" customHeight="1">
      <c r="B88" s="31"/>
      <c r="I88" s="92"/>
      <c r="L88" s="31"/>
    </row>
    <row r="89" spans="2:12" s="1" customFormat="1" ht="43.15" customHeight="1">
      <c r="B89" s="31"/>
      <c r="C89" s="26" t="s">
        <v>26</v>
      </c>
      <c r="F89" s="24" t="str">
        <f>E17</f>
        <v xml:space="preserve"> </v>
      </c>
      <c r="I89" s="93" t="s">
        <v>32</v>
      </c>
      <c r="J89" s="29" t="str">
        <f>E23</f>
        <v>ALCEDO - Ing. Martin Růžička CSc., Jindř.Hradec</v>
      </c>
      <c r="L89" s="31"/>
    </row>
    <row r="90" spans="2:12" s="1" customFormat="1" ht="15.2" customHeight="1">
      <c r="B90" s="31"/>
      <c r="C90" s="26" t="s">
        <v>30</v>
      </c>
      <c r="F90" s="24" t="str">
        <f>IF(E20="","",E20)</f>
        <v>Vyplň údaj</v>
      </c>
      <c r="I90" s="93" t="s">
        <v>37</v>
      </c>
      <c r="J90" s="29" t="str">
        <f>E26</f>
        <v xml:space="preserve"> </v>
      </c>
      <c r="L90" s="31"/>
    </row>
    <row r="91" spans="2:12" s="1" customFormat="1" ht="10.35" customHeight="1">
      <c r="B91" s="31"/>
      <c r="I91" s="92"/>
      <c r="L91" s="31"/>
    </row>
    <row r="92" spans="2:20" s="10" customFormat="1" ht="29.25" customHeight="1">
      <c r="B92" s="123"/>
      <c r="C92" s="124" t="s">
        <v>123</v>
      </c>
      <c r="D92" s="125" t="s">
        <v>59</v>
      </c>
      <c r="E92" s="125" t="s">
        <v>55</v>
      </c>
      <c r="F92" s="125" t="s">
        <v>56</v>
      </c>
      <c r="G92" s="125" t="s">
        <v>124</v>
      </c>
      <c r="H92" s="125" t="s">
        <v>125</v>
      </c>
      <c r="I92" s="126" t="s">
        <v>126</v>
      </c>
      <c r="J92" s="125" t="s">
        <v>115</v>
      </c>
      <c r="K92" s="127" t="s">
        <v>127</v>
      </c>
      <c r="L92" s="123"/>
      <c r="M92" s="55" t="s">
        <v>3</v>
      </c>
      <c r="N92" s="56" t="s">
        <v>44</v>
      </c>
      <c r="O92" s="56" t="s">
        <v>128</v>
      </c>
      <c r="P92" s="56" t="s">
        <v>129</v>
      </c>
      <c r="Q92" s="56" t="s">
        <v>130</v>
      </c>
      <c r="R92" s="56" t="s">
        <v>131</v>
      </c>
      <c r="S92" s="56" t="s">
        <v>132</v>
      </c>
      <c r="T92" s="57" t="s">
        <v>133</v>
      </c>
    </row>
    <row r="93" spans="2:63" s="1" customFormat="1" ht="22.9" customHeight="1">
      <c r="B93" s="31"/>
      <c r="C93" s="60" t="s">
        <v>134</v>
      </c>
      <c r="I93" s="92"/>
      <c r="J93" s="128">
        <f>BK93</f>
        <v>0</v>
      </c>
      <c r="L93" s="31"/>
      <c r="M93" s="58"/>
      <c r="N93" s="49"/>
      <c r="O93" s="49"/>
      <c r="P93" s="129">
        <f>P94</f>
        <v>0</v>
      </c>
      <c r="Q93" s="49"/>
      <c r="R93" s="129">
        <f>R94</f>
        <v>10.047053839999998</v>
      </c>
      <c r="S93" s="49"/>
      <c r="T93" s="130">
        <f>T94</f>
        <v>3.09</v>
      </c>
      <c r="AT93" s="16" t="s">
        <v>73</v>
      </c>
      <c r="AU93" s="16" t="s">
        <v>116</v>
      </c>
      <c r="BK93" s="131">
        <f>BK94</f>
        <v>0</v>
      </c>
    </row>
    <row r="94" spans="2:63" s="11" customFormat="1" ht="25.9" customHeight="1">
      <c r="B94" s="132"/>
      <c r="D94" s="133" t="s">
        <v>73</v>
      </c>
      <c r="E94" s="134" t="s">
        <v>135</v>
      </c>
      <c r="F94" s="134" t="s">
        <v>136</v>
      </c>
      <c r="I94" s="135"/>
      <c r="J94" s="136">
        <f>BK94</f>
        <v>0</v>
      </c>
      <c r="L94" s="132"/>
      <c r="M94" s="137"/>
      <c r="P94" s="138">
        <f>P95+P201+P205+P223+P271+P292+P304</f>
        <v>0</v>
      </c>
      <c r="R94" s="138">
        <f>R95+R201+R205+R223+R271+R292+R304</f>
        <v>10.047053839999998</v>
      </c>
      <c r="T94" s="139">
        <f>T95+T201+T205+T223+T271+T292+T304</f>
        <v>3.09</v>
      </c>
      <c r="AR94" s="133" t="s">
        <v>81</v>
      </c>
      <c r="AT94" s="140" t="s">
        <v>73</v>
      </c>
      <c r="AU94" s="140" t="s">
        <v>74</v>
      </c>
      <c r="AY94" s="133" t="s">
        <v>137</v>
      </c>
      <c r="BK94" s="141">
        <f>BK95+BK201+BK205+BK223+BK271+BK292+BK304</f>
        <v>0</v>
      </c>
    </row>
    <row r="95" spans="2:63" s="11" customFormat="1" ht="22.9" customHeight="1">
      <c r="B95" s="132"/>
      <c r="D95" s="133" t="s">
        <v>73</v>
      </c>
      <c r="E95" s="142" t="s">
        <v>81</v>
      </c>
      <c r="F95" s="142" t="s">
        <v>138</v>
      </c>
      <c r="I95" s="135"/>
      <c r="J95" s="143">
        <f>BK95</f>
        <v>0</v>
      </c>
      <c r="L95" s="132"/>
      <c r="M95" s="137"/>
      <c r="P95" s="138">
        <f>SUM(P96:P200)</f>
        <v>0</v>
      </c>
      <c r="R95" s="138">
        <f>SUM(R96:R200)</f>
        <v>2.8901440000000003</v>
      </c>
      <c r="T95" s="139">
        <f>SUM(T96:T200)</f>
        <v>3.09</v>
      </c>
      <c r="AR95" s="133" t="s">
        <v>81</v>
      </c>
      <c r="AT95" s="140" t="s">
        <v>73</v>
      </c>
      <c r="AU95" s="140" t="s">
        <v>81</v>
      </c>
      <c r="AY95" s="133" t="s">
        <v>137</v>
      </c>
      <c r="BK95" s="141">
        <f>SUM(BK96:BK200)</f>
        <v>0</v>
      </c>
    </row>
    <row r="96" spans="2:65" s="1" customFormat="1" ht="60" customHeight="1">
      <c r="B96" s="144"/>
      <c r="C96" s="145" t="s">
        <v>81</v>
      </c>
      <c r="D96" s="145" t="s">
        <v>139</v>
      </c>
      <c r="E96" s="146" t="s">
        <v>765</v>
      </c>
      <c r="F96" s="147" t="s">
        <v>766</v>
      </c>
      <c r="G96" s="148" t="s">
        <v>180</v>
      </c>
      <c r="H96" s="149">
        <v>3</v>
      </c>
      <c r="I96" s="150"/>
      <c r="J96" s="151">
        <f>ROUND(I96*H96,2)</f>
        <v>0</v>
      </c>
      <c r="K96" s="147" t="s">
        <v>143</v>
      </c>
      <c r="L96" s="31"/>
      <c r="M96" s="152" t="s">
        <v>3</v>
      </c>
      <c r="N96" s="153" t="s">
        <v>45</v>
      </c>
      <c r="P96" s="154">
        <f>O96*H96</f>
        <v>0</v>
      </c>
      <c r="Q96" s="154">
        <v>0</v>
      </c>
      <c r="R96" s="154">
        <f>Q96*H96</f>
        <v>0</v>
      </c>
      <c r="S96" s="154">
        <v>0</v>
      </c>
      <c r="T96" s="155">
        <f>S96*H96</f>
        <v>0</v>
      </c>
      <c r="AR96" s="156" t="s">
        <v>98</v>
      </c>
      <c r="AT96" s="156" t="s">
        <v>139</v>
      </c>
      <c r="AU96" s="156" t="s">
        <v>83</v>
      </c>
      <c r="AY96" s="16" t="s">
        <v>137</v>
      </c>
      <c r="BE96" s="157">
        <f>IF(N96="základní",J96,0)</f>
        <v>0</v>
      </c>
      <c r="BF96" s="157">
        <f>IF(N96="snížená",J96,0)</f>
        <v>0</v>
      </c>
      <c r="BG96" s="157">
        <f>IF(N96="zákl. přenesená",J96,0)</f>
        <v>0</v>
      </c>
      <c r="BH96" s="157">
        <f>IF(N96="sníž. přenesená",J96,0)</f>
        <v>0</v>
      </c>
      <c r="BI96" s="157">
        <f>IF(N96="nulová",J96,0)</f>
        <v>0</v>
      </c>
      <c r="BJ96" s="16" t="s">
        <v>81</v>
      </c>
      <c r="BK96" s="157">
        <f>ROUND(I96*H96,2)</f>
        <v>0</v>
      </c>
      <c r="BL96" s="16" t="s">
        <v>98</v>
      </c>
      <c r="BM96" s="156" t="s">
        <v>767</v>
      </c>
    </row>
    <row r="97" spans="2:47" s="1" customFormat="1" ht="175.5">
      <c r="B97" s="31"/>
      <c r="D97" s="158" t="s">
        <v>145</v>
      </c>
      <c r="F97" s="159" t="s">
        <v>768</v>
      </c>
      <c r="I97" s="92"/>
      <c r="L97" s="31"/>
      <c r="M97" s="160"/>
      <c r="T97" s="52"/>
      <c r="AT97" s="16" t="s">
        <v>145</v>
      </c>
      <c r="AU97" s="16" t="s">
        <v>83</v>
      </c>
    </row>
    <row r="98" spans="2:51" s="12" customFormat="1" ht="12">
      <c r="B98" s="161"/>
      <c r="D98" s="158" t="s">
        <v>147</v>
      </c>
      <c r="E98" s="162" t="s">
        <v>3</v>
      </c>
      <c r="F98" s="163" t="s">
        <v>769</v>
      </c>
      <c r="H98" s="164">
        <v>3</v>
      </c>
      <c r="I98" s="165"/>
      <c r="L98" s="161"/>
      <c r="M98" s="166"/>
      <c r="T98" s="167"/>
      <c r="AT98" s="162" t="s">
        <v>147</v>
      </c>
      <c r="AU98" s="162" t="s">
        <v>83</v>
      </c>
      <c r="AV98" s="12" t="s">
        <v>83</v>
      </c>
      <c r="AW98" s="12" t="s">
        <v>36</v>
      </c>
      <c r="AX98" s="12" t="s">
        <v>81</v>
      </c>
      <c r="AY98" s="162" t="s">
        <v>137</v>
      </c>
    </row>
    <row r="99" spans="2:65" s="1" customFormat="1" ht="72" customHeight="1">
      <c r="B99" s="144"/>
      <c r="C99" s="145" t="s">
        <v>83</v>
      </c>
      <c r="D99" s="145" t="s">
        <v>139</v>
      </c>
      <c r="E99" s="146" t="s">
        <v>499</v>
      </c>
      <c r="F99" s="147" t="s">
        <v>500</v>
      </c>
      <c r="G99" s="148" t="s">
        <v>180</v>
      </c>
      <c r="H99" s="149">
        <v>3</v>
      </c>
      <c r="I99" s="150"/>
      <c r="J99" s="151">
        <f>ROUND(I99*H99,2)</f>
        <v>0</v>
      </c>
      <c r="K99" s="147" t="s">
        <v>143</v>
      </c>
      <c r="L99" s="31"/>
      <c r="M99" s="152" t="s">
        <v>3</v>
      </c>
      <c r="N99" s="153" t="s">
        <v>45</v>
      </c>
      <c r="P99" s="154">
        <f>O99*H99</f>
        <v>0</v>
      </c>
      <c r="Q99" s="154">
        <v>0</v>
      </c>
      <c r="R99" s="154">
        <f>Q99*H99</f>
        <v>0</v>
      </c>
      <c r="S99" s="154">
        <v>0.58</v>
      </c>
      <c r="T99" s="155">
        <f>S99*H99</f>
        <v>1.7399999999999998</v>
      </c>
      <c r="AR99" s="156" t="s">
        <v>98</v>
      </c>
      <c r="AT99" s="156" t="s">
        <v>139</v>
      </c>
      <c r="AU99" s="156" t="s">
        <v>83</v>
      </c>
      <c r="AY99" s="16" t="s">
        <v>137</v>
      </c>
      <c r="BE99" s="157">
        <f>IF(N99="základní",J99,0)</f>
        <v>0</v>
      </c>
      <c r="BF99" s="157">
        <f>IF(N99="snížená",J99,0)</f>
        <v>0</v>
      </c>
      <c r="BG99" s="157">
        <f>IF(N99="zákl. přenesená",J99,0)</f>
        <v>0</v>
      </c>
      <c r="BH99" s="157">
        <f>IF(N99="sníž. přenesená",J99,0)</f>
        <v>0</v>
      </c>
      <c r="BI99" s="157">
        <f>IF(N99="nulová",J99,0)</f>
        <v>0</v>
      </c>
      <c r="BJ99" s="16" t="s">
        <v>81</v>
      </c>
      <c r="BK99" s="157">
        <f>ROUND(I99*H99,2)</f>
        <v>0</v>
      </c>
      <c r="BL99" s="16" t="s">
        <v>98</v>
      </c>
      <c r="BM99" s="156" t="s">
        <v>501</v>
      </c>
    </row>
    <row r="100" spans="2:47" s="1" customFormat="1" ht="282.75">
      <c r="B100" s="31"/>
      <c r="D100" s="158" t="s">
        <v>145</v>
      </c>
      <c r="F100" s="159" t="s">
        <v>502</v>
      </c>
      <c r="I100" s="92"/>
      <c r="L100" s="31"/>
      <c r="M100" s="160"/>
      <c r="T100" s="52"/>
      <c r="AT100" s="16" t="s">
        <v>145</v>
      </c>
      <c r="AU100" s="16" t="s">
        <v>83</v>
      </c>
    </row>
    <row r="101" spans="2:51" s="12" customFormat="1" ht="12">
      <c r="B101" s="161"/>
      <c r="D101" s="158" t="s">
        <v>147</v>
      </c>
      <c r="E101" s="162" t="s">
        <v>3</v>
      </c>
      <c r="F101" s="163" t="s">
        <v>769</v>
      </c>
      <c r="H101" s="164">
        <v>3</v>
      </c>
      <c r="I101" s="165"/>
      <c r="L101" s="161"/>
      <c r="M101" s="166"/>
      <c r="T101" s="167"/>
      <c r="AT101" s="162" t="s">
        <v>147</v>
      </c>
      <c r="AU101" s="162" t="s">
        <v>83</v>
      </c>
      <c r="AV101" s="12" t="s">
        <v>83</v>
      </c>
      <c r="AW101" s="12" t="s">
        <v>36</v>
      </c>
      <c r="AX101" s="12" t="s">
        <v>81</v>
      </c>
      <c r="AY101" s="162" t="s">
        <v>137</v>
      </c>
    </row>
    <row r="102" spans="2:65" s="1" customFormat="1" ht="60" customHeight="1">
      <c r="B102" s="144"/>
      <c r="C102" s="145" t="s">
        <v>96</v>
      </c>
      <c r="D102" s="145" t="s">
        <v>139</v>
      </c>
      <c r="E102" s="146" t="s">
        <v>504</v>
      </c>
      <c r="F102" s="147" t="s">
        <v>505</v>
      </c>
      <c r="G102" s="148" t="s">
        <v>180</v>
      </c>
      <c r="H102" s="149">
        <v>3</v>
      </c>
      <c r="I102" s="150"/>
      <c r="J102" s="151">
        <f>ROUND(I102*H102,2)</f>
        <v>0</v>
      </c>
      <c r="K102" s="147" t="s">
        <v>143</v>
      </c>
      <c r="L102" s="31"/>
      <c r="M102" s="152" t="s">
        <v>3</v>
      </c>
      <c r="N102" s="153" t="s">
        <v>45</v>
      </c>
      <c r="P102" s="154">
        <f>O102*H102</f>
        <v>0</v>
      </c>
      <c r="Q102" s="154">
        <v>0</v>
      </c>
      <c r="R102" s="154">
        <f>Q102*H102</f>
        <v>0</v>
      </c>
      <c r="S102" s="154">
        <v>0.45</v>
      </c>
      <c r="T102" s="155">
        <f>S102*H102</f>
        <v>1.35</v>
      </c>
      <c r="AR102" s="156" t="s">
        <v>98</v>
      </c>
      <c r="AT102" s="156" t="s">
        <v>139</v>
      </c>
      <c r="AU102" s="156" t="s">
        <v>83</v>
      </c>
      <c r="AY102" s="16" t="s">
        <v>137</v>
      </c>
      <c r="BE102" s="157">
        <f>IF(N102="základní",J102,0)</f>
        <v>0</v>
      </c>
      <c r="BF102" s="157">
        <f>IF(N102="snížená",J102,0)</f>
        <v>0</v>
      </c>
      <c r="BG102" s="157">
        <f>IF(N102="zákl. přenesená",J102,0)</f>
        <v>0</v>
      </c>
      <c r="BH102" s="157">
        <f>IF(N102="sníž. přenesená",J102,0)</f>
        <v>0</v>
      </c>
      <c r="BI102" s="157">
        <f>IF(N102="nulová",J102,0)</f>
        <v>0</v>
      </c>
      <c r="BJ102" s="16" t="s">
        <v>81</v>
      </c>
      <c r="BK102" s="157">
        <f>ROUND(I102*H102,2)</f>
        <v>0</v>
      </c>
      <c r="BL102" s="16" t="s">
        <v>98</v>
      </c>
      <c r="BM102" s="156" t="s">
        <v>506</v>
      </c>
    </row>
    <row r="103" spans="2:47" s="1" customFormat="1" ht="282.75">
      <c r="B103" s="31"/>
      <c r="D103" s="158" t="s">
        <v>145</v>
      </c>
      <c r="F103" s="159" t="s">
        <v>502</v>
      </c>
      <c r="I103" s="92"/>
      <c r="L103" s="31"/>
      <c r="M103" s="160"/>
      <c r="T103" s="52"/>
      <c r="AT103" s="16" t="s">
        <v>145</v>
      </c>
      <c r="AU103" s="16" t="s">
        <v>83</v>
      </c>
    </row>
    <row r="104" spans="2:51" s="12" customFormat="1" ht="12">
      <c r="B104" s="161"/>
      <c r="D104" s="158" t="s">
        <v>147</v>
      </c>
      <c r="E104" s="162" t="s">
        <v>3</v>
      </c>
      <c r="F104" s="163" t="s">
        <v>769</v>
      </c>
      <c r="H104" s="164">
        <v>3</v>
      </c>
      <c r="I104" s="165"/>
      <c r="L104" s="161"/>
      <c r="M104" s="166"/>
      <c r="T104" s="167"/>
      <c r="AT104" s="162" t="s">
        <v>147</v>
      </c>
      <c r="AU104" s="162" t="s">
        <v>83</v>
      </c>
      <c r="AV104" s="12" t="s">
        <v>83</v>
      </c>
      <c r="AW104" s="12" t="s">
        <v>36</v>
      </c>
      <c r="AX104" s="12" t="s">
        <v>81</v>
      </c>
      <c r="AY104" s="162" t="s">
        <v>137</v>
      </c>
    </row>
    <row r="105" spans="2:65" s="1" customFormat="1" ht="48" customHeight="1">
      <c r="B105" s="144"/>
      <c r="C105" s="145" t="s">
        <v>98</v>
      </c>
      <c r="D105" s="145" t="s">
        <v>139</v>
      </c>
      <c r="E105" s="146" t="s">
        <v>770</v>
      </c>
      <c r="F105" s="147" t="s">
        <v>771</v>
      </c>
      <c r="G105" s="148" t="s">
        <v>173</v>
      </c>
      <c r="H105" s="149">
        <v>4</v>
      </c>
      <c r="I105" s="150"/>
      <c r="J105" s="151">
        <f>ROUND(I105*H105,2)</f>
        <v>0</v>
      </c>
      <c r="K105" s="147" t="s">
        <v>143</v>
      </c>
      <c r="L105" s="31"/>
      <c r="M105" s="152" t="s">
        <v>3</v>
      </c>
      <c r="N105" s="153" t="s">
        <v>45</v>
      </c>
      <c r="P105" s="154">
        <f>O105*H105</f>
        <v>0</v>
      </c>
      <c r="Q105" s="154">
        <v>0</v>
      </c>
      <c r="R105" s="154">
        <f>Q105*H105</f>
        <v>0</v>
      </c>
      <c r="S105" s="154">
        <v>0</v>
      </c>
      <c r="T105" s="155">
        <f>S105*H105</f>
        <v>0</v>
      </c>
      <c r="AR105" s="156" t="s">
        <v>98</v>
      </c>
      <c r="AT105" s="156" t="s">
        <v>139</v>
      </c>
      <c r="AU105" s="156" t="s">
        <v>83</v>
      </c>
      <c r="AY105" s="16" t="s">
        <v>137</v>
      </c>
      <c r="BE105" s="157">
        <f>IF(N105="základní",J105,0)</f>
        <v>0</v>
      </c>
      <c r="BF105" s="157">
        <f>IF(N105="snížená",J105,0)</f>
        <v>0</v>
      </c>
      <c r="BG105" s="157">
        <f>IF(N105="zákl. přenesená",J105,0)</f>
        <v>0</v>
      </c>
      <c r="BH105" s="157">
        <f>IF(N105="sníž. přenesená",J105,0)</f>
        <v>0</v>
      </c>
      <c r="BI105" s="157">
        <f>IF(N105="nulová",J105,0)</f>
        <v>0</v>
      </c>
      <c r="BJ105" s="16" t="s">
        <v>81</v>
      </c>
      <c r="BK105" s="157">
        <f>ROUND(I105*H105,2)</f>
        <v>0</v>
      </c>
      <c r="BL105" s="16" t="s">
        <v>98</v>
      </c>
      <c r="BM105" s="156" t="s">
        <v>772</v>
      </c>
    </row>
    <row r="106" spans="2:47" s="1" customFormat="1" ht="195">
      <c r="B106" s="31"/>
      <c r="D106" s="158" t="s">
        <v>145</v>
      </c>
      <c r="F106" s="159" t="s">
        <v>773</v>
      </c>
      <c r="I106" s="92"/>
      <c r="L106" s="31"/>
      <c r="M106" s="160"/>
      <c r="T106" s="52"/>
      <c r="AT106" s="16" t="s">
        <v>145</v>
      </c>
      <c r="AU106" s="16" t="s">
        <v>83</v>
      </c>
    </row>
    <row r="107" spans="2:51" s="12" customFormat="1" ht="12">
      <c r="B107" s="161"/>
      <c r="D107" s="158" t="s">
        <v>147</v>
      </c>
      <c r="E107" s="162" t="s">
        <v>3</v>
      </c>
      <c r="F107" s="163" t="s">
        <v>774</v>
      </c>
      <c r="H107" s="164">
        <v>4</v>
      </c>
      <c r="I107" s="165"/>
      <c r="L107" s="161"/>
      <c r="M107" s="166"/>
      <c r="T107" s="167"/>
      <c r="AT107" s="162" t="s">
        <v>147</v>
      </c>
      <c r="AU107" s="162" t="s">
        <v>83</v>
      </c>
      <c r="AV107" s="12" t="s">
        <v>83</v>
      </c>
      <c r="AW107" s="12" t="s">
        <v>36</v>
      </c>
      <c r="AX107" s="12" t="s">
        <v>81</v>
      </c>
      <c r="AY107" s="162" t="s">
        <v>137</v>
      </c>
    </row>
    <row r="108" spans="2:65" s="1" customFormat="1" ht="48" customHeight="1">
      <c r="B108" s="144"/>
      <c r="C108" s="145" t="s">
        <v>100</v>
      </c>
      <c r="D108" s="145" t="s">
        <v>139</v>
      </c>
      <c r="E108" s="146" t="s">
        <v>140</v>
      </c>
      <c r="F108" s="147" t="s">
        <v>141</v>
      </c>
      <c r="G108" s="148" t="s">
        <v>142</v>
      </c>
      <c r="H108" s="149">
        <v>0.6</v>
      </c>
      <c r="I108" s="150"/>
      <c r="J108" s="151">
        <f>ROUND(I108*H108,2)</f>
        <v>0</v>
      </c>
      <c r="K108" s="147" t="s">
        <v>143</v>
      </c>
      <c r="L108" s="31"/>
      <c r="M108" s="152" t="s">
        <v>3</v>
      </c>
      <c r="N108" s="153" t="s">
        <v>45</v>
      </c>
      <c r="P108" s="154">
        <f>O108*H108</f>
        <v>0</v>
      </c>
      <c r="Q108" s="154">
        <v>0</v>
      </c>
      <c r="R108" s="154">
        <f>Q108*H108</f>
        <v>0</v>
      </c>
      <c r="S108" s="154">
        <v>0</v>
      </c>
      <c r="T108" s="155">
        <f>S108*H108</f>
        <v>0</v>
      </c>
      <c r="AR108" s="156" t="s">
        <v>98</v>
      </c>
      <c r="AT108" s="156" t="s">
        <v>139</v>
      </c>
      <c r="AU108" s="156" t="s">
        <v>83</v>
      </c>
      <c r="AY108" s="16" t="s">
        <v>137</v>
      </c>
      <c r="BE108" s="157">
        <f>IF(N108="základní",J108,0)</f>
        <v>0</v>
      </c>
      <c r="BF108" s="157">
        <f>IF(N108="snížená",J108,0)</f>
        <v>0</v>
      </c>
      <c r="BG108" s="157">
        <f>IF(N108="zákl. přenesená",J108,0)</f>
        <v>0</v>
      </c>
      <c r="BH108" s="157">
        <f>IF(N108="sníž. přenesená",J108,0)</f>
        <v>0</v>
      </c>
      <c r="BI108" s="157">
        <f>IF(N108="nulová",J108,0)</f>
        <v>0</v>
      </c>
      <c r="BJ108" s="16" t="s">
        <v>81</v>
      </c>
      <c r="BK108" s="157">
        <f>ROUND(I108*H108,2)</f>
        <v>0</v>
      </c>
      <c r="BL108" s="16" t="s">
        <v>98</v>
      </c>
      <c r="BM108" s="156" t="s">
        <v>775</v>
      </c>
    </row>
    <row r="109" spans="2:47" s="1" customFormat="1" ht="292.5">
      <c r="B109" s="31"/>
      <c r="D109" s="158" t="s">
        <v>145</v>
      </c>
      <c r="F109" s="159" t="s">
        <v>146</v>
      </c>
      <c r="I109" s="92"/>
      <c r="L109" s="31"/>
      <c r="M109" s="160"/>
      <c r="T109" s="52"/>
      <c r="AT109" s="16" t="s">
        <v>145</v>
      </c>
      <c r="AU109" s="16" t="s">
        <v>83</v>
      </c>
    </row>
    <row r="110" spans="2:51" s="12" customFormat="1" ht="12">
      <c r="B110" s="161"/>
      <c r="D110" s="158" t="s">
        <v>147</v>
      </c>
      <c r="E110" s="162" t="s">
        <v>3</v>
      </c>
      <c r="F110" s="163" t="s">
        <v>776</v>
      </c>
      <c r="H110" s="164">
        <v>0.6</v>
      </c>
      <c r="I110" s="165"/>
      <c r="L110" s="161"/>
      <c r="M110" s="166"/>
      <c r="T110" s="167"/>
      <c r="AT110" s="162" t="s">
        <v>147</v>
      </c>
      <c r="AU110" s="162" t="s">
        <v>83</v>
      </c>
      <c r="AV110" s="12" t="s">
        <v>83</v>
      </c>
      <c r="AW110" s="12" t="s">
        <v>36</v>
      </c>
      <c r="AX110" s="12" t="s">
        <v>81</v>
      </c>
      <c r="AY110" s="162" t="s">
        <v>137</v>
      </c>
    </row>
    <row r="111" spans="2:65" s="1" customFormat="1" ht="36" customHeight="1">
      <c r="B111" s="144"/>
      <c r="C111" s="145" t="s">
        <v>165</v>
      </c>
      <c r="D111" s="145" t="s">
        <v>139</v>
      </c>
      <c r="E111" s="146" t="s">
        <v>425</v>
      </c>
      <c r="F111" s="147" t="s">
        <v>426</v>
      </c>
      <c r="G111" s="148" t="s">
        <v>142</v>
      </c>
      <c r="H111" s="149">
        <v>4.2</v>
      </c>
      <c r="I111" s="150"/>
      <c r="J111" s="151">
        <f>ROUND(I111*H111,2)</f>
        <v>0</v>
      </c>
      <c r="K111" s="147" t="s">
        <v>143</v>
      </c>
      <c r="L111" s="31"/>
      <c r="M111" s="152" t="s">
        <v>3</v>
      </c>
      <c r="N111" s="153" t="s">
        <v>45</v>
      </c>
      <c r="P111" s="154">
        <f>O111*H111</f>
        <v>0</v>
      </c>
      <c r="Q111" s="154">
        <v>0</v>
      </c>
      <c r="R111" s="154">
        <f>Q111*H111</f>
        <v>0</v>
      </c>
      <c r="S111" s="154">
        <v>0</v>
      </c>
      <c r="T111" s="155">
        <f>S111*H111</f>
        <v>0</v>
      </c>
      <c r="AR111" s="156" t="s">
        <v>98</v>
      </c>
      <c r="AT111" s="156" t="s">
        <v>139</v>
      </c>
      <c r="AU111" s="156" t="s">
        <v>83</v>
      </c>
      <c r="AY111" s="16" t="s">
        <v>137</v>
      </c>
      <c r="BE111" s="157">
        <f>IF(N111="základní",J111,0)</f>
        <v>0</v>
      </c>
      <c r="BF111" s="157">
        <f>IF(N111="snížená",J111,0)</f>
        <v>0</v>
      </c>
      <c r="BG111" s="157">
        <f>IF(N111="zákl. přenesená",J111,0)</f>
        <v>0</v>
      </c>
      <c r="BH111" s="157">
        <f>IF(N111="sníž. přenesená",J111,0)</f>
        <v>0</v>
      </c>
      <c r="BI111" s="157">
        <f>IF(N111="nulová",J111,0)</f>
        <v>0</v>
      </c>
      <c r="BJ111" s="16" t="s">
        <v>81</v>
      </c>
      <c r="BK111" s="157">
        <f>ROUND(I111*H111,2)</f>
        <v>0</v>
      </c>
      <c r="BL111" s="16" t="s">
        <v>98</v>
      </c>
      <c r="BM111" s="156" t="s">
        <v>777</v>
      </c>
    </row>
    <row r="112" spans="2:47" s="1" customFormat="1" ht="243.75">
      <c r="B112" s="31"/>
      <c r="D112" s="158" t="s">
        <v>145</v>
      </c>
      <c r="F112" s="159" t="s">
        <v>428</v>
      </c>
      <c r="I112" s="92"/>
      <c r="L112" s="31"/>
      <c r="M112" s="160"/>
      <c r="T112" s="52"/>
      <c r="AT112" s="16" t="s">
        <v>145</v>
      </c>
      <c r="AU112" s="16" t="s">
        <v>83</v>
      </c>
    </row>
    <row r="113" spans="2:51" s="12" customFormat="1" ht="12">
      <c r="B113" s="161"/>
      <c r="D113" s="158" t="s">
        <v>147</v>
      </c>
      <c r="E113" s="162" t="s">
        <v>3</v>
      </c>
      <c r="F113" s="163" t="s">
        <v>778</v>
      </c>
      <c r="H113" s="164">
        <v>8.4</v>
      </c>
      <c r="I113" s="165"/>
      <c r="L113" s="161"/>
      <c r="M113" s="166"/>
      <c r="T113" s="167"/>
      <c r="AT113" s="162" t="s">
        <v>147</v>
      </c>
      <c r="AU113" s="162" t="s">
        <v>83</v>
      </c>
      <c r="AV113" s="12" t="s">
        <v>83</v>
      </c>
      <c r="AW113" s="12" t="s">
        <v>36</v>
      </c>
      <c r="AX113" s="12" t="s">
        <v>74</v>
      </c>
      <c r="AY113" s="162" t="s">
        <v>137</v>
      </c>
    </row>
    <row r="114" spans="2:51" s="12" customFormat="1" ht="12">
      <c r="B114" s="161"/>
      <c r="D114" s="158" t="s">
        <v>147</v>
      </c>
      <c r="E114" s="162" t="s">
        <v>3</v>
      </c>
      <c r="F114" s="163" t="s">
        <v>779</v>
      </c>
      <c r="H114" s="164">
        <v>4.2</v>
      </c>
      <c r="I114" s="165"/>
      <c r="L114" s="161"/>
      <c r="M114" s="166"/>
      <c r="T114" s="167"/>
      <c r="AT114" s="162" t="s">
        <v>147</v>
      </c>
      <c r="AU114" s="162" t="s">
        <v>83</v>
      </c>
      <c r="AV114" s="12" t="s">
        <v>83</v>
      </c>
      <c r="AW114" s="12" t="s">
        <v>36</v>
      </c>
      <c r="AX114" s="12" t="s">
        <v>81</v>
      </c>
      <c r="AY114" s="162" t="s">
        <v>137</v>
      </c>
    </row>
    <row r="115" spans="2:65" s="1" customFormat="1" ht="48" customHeight="1">
      <c r="B115" s="144"/>
      <c r="C115" s="145" t="s">
        <v>170</v>
      </c>
      <c r="D115" s="145" t="s">
        <v>139</v>
      </c>
      <c r="E115" s="146" t="s">
        <v>431</v>
      </c>
      <c r="F115" s="147" t="s">
        <v>432</v>
      </c>
      <c r="G115" s="148" t="s">
        <v>142</v>
      </c>
      <c r="H115" s="149">
        <v>4.2</v>
      </c>
      <c r="I115" s="150"/>
      <c r="J115" s="151">
        <f>ROUND(I115*H115,2)</f>
        <v>0</v>
      </c>
      <c r="K115" s="147" t="s">
        <v>143</v>
      </c>
      <c r="L115" s="31"/>
      <c r="M115" s="152" t="s">
        <v>3</v>
      </c>
      <c r="N115" s="153" t="s">
        <v>45</v>
      </c>
      <c r="P115" s="154">
        <f>O115*H115</f>
        <v>0</v>
      </c>
      <c r="Q115" s="154">
        <v>0</v>
      </c>
      <c r="R115" s="154">
        <f>Q115*H115</f>
        <v>0</v>
      </c>
      <c r="S115" s="154">
        <v>0</v>
      </c>
      <c r="T115" s="155">
        <f>S115*H115</f>
        <v>0</v>
      </c>
      <c r="AR115" s="156" t="s">
        <v>98</v>
      </c>
      <c r="AT115" s="156" t="s">
        <v>139</v>
      </c>
      <c r="AU115" s="156" t="s">
        <v>83</v>
      </c>
      <c r="AY115" s="16" t="s">
        <v>137</v>
      </c>
      <c r="BE115" s="157">
        <f>IF(N115="základní",J115,0)</f>
        <v>0</v>
      </c>
      <c r="BF115" s="157">
        <f>IF(N115="snížená",J115,0)</f>
        <v>0</v>
      </c>
      <c r="BG115" s="157">
        <f>IF(N115="zákl. přenesená",J115,0)</f>
        <v>0</v>
      </c>
      <c r="BH115" s="157">
        <f>IF(N115="sníž. přenesená",J115,0)</f>
        <v>0</v>
      </c>
      <c r="BI115" s="157">
        <f>IF(N115="nulová",J115,0)</f>
        <v>0</v>
      </c>
      <c r="BJ115" s="16" t="s">
        <v>81</v>
      </c>
      <c r="BK115" s="157">
        <f>ROUND(I115*H115,2)</f>
        <v>0</v>
      </c>
      <c r="BL115" s="16" t="s">
        <v>98</v>
      </c>
      <c r="BM115" s="156" t="s">
        <v>780</v>
      </c>
    </row>
    <row r="116" spans="2:47" s="1" customFormat="1" ht="243.75">
      <c r="B116" s="31"/>
      <c r="D116" s="158" t="s">
        <v>145</v>
      </c>
      <c r="F116" s="159" t="s">
        <v>428</v>
      </c>
      <c r="I116" s="92"/>
      <c r="L116" s="31"/>
      <c r="M116" s="160"/>
      <c r="T116" s="52"/>
      <c r="AT116" s="16" t="s">
        <v>145</v>
      </c>
      <c r="AU116" s="16" t="s">
        <v>83</v>
      </c>
    </row>
    <row r="117" spans="2:65" s="1" customFormat="1" ht="36" customHeight="1">
      <c r="B117" s="144"/>
      <c r="C117" s="145" t="s">
        <v>177</v>
      </c>
      <c r="D117" s="145" t="s">
        <v>139</v>
      </c>
      <c r="E117" s="146" t="s">
        <v>434</v>
      </c>
      <c r="F117" s="147" t="s">
        <v>435</v>
      </c>
      <c r="G117" s="148" t="s">
        <v>142</v>
      </c>
      <c r="H117" s="149">
        <v>2.52</v>
      </c>
      <c r="I117" s="150"/>
      <c r="J117" s="151">
        <f>ROUND(I117*H117,2)</f>
        <v>0</v>
      </c>
      <c r="K117" s="147" t="s">
        <v>143</v>
      </c>
      <c r="L117" s="31"/>
      <c r="M117" s="152" t="s">
        <v>3</v>
      </c>
      <c r="N117" s="153" t="s">
        <v>45</v>
      </c>
      <c r="P117" s="154">
        <f>O117*H117</f>
        <v>0</v>
      </c>
      <c r="Q117" s="154">
        <v>0</v>
      </c>
      <c r="R117" s="154">
        <f>Q117*H117</f>
        <v>0</v>
      </c>
      <c r="S117" s="154">
        <v>0</v>
      </c>
      <c r="T117" s="155">
        <f>S117*H117</f>
        <v>0</v>
      </c>
      <c r="AR117" s="156" t="s">
        <v>98</v>
      </c>
      <c r="AT117" s="156" t="s">
        <v>139</v>
      </c>
      <c r="AU117" s="156" t="s">
        <v>83</v>
      </c>
      <c r="AY117" s="16" t="s">
        <v>137</v>
      </c>
      <c r="BE117" s="157">
        <f>IF(N117="základní",J117,0)</f>
        <v>0</v>
      </c>
      <c r="BF117" s="157">
        <f>IF(N117="snížená",J117,0)</f>
        <v>0</v>
      </c>
      <c r="BG117" s="157">
        <f>IF(N117="zákl. přenesená",J117,0)</f>
        <v>0</v>
      </c>
      <c r="BH117" s="157">
        <f>IF(N117="sníž. přenesená",J117,0)</f>
        <v>0</v>
      </c>
      <c r="BI117" s="157">
        <f>IF(N117="nulová",J117,0)</f>
        <v>0</v>
      </c>
      <c r="BJ117" s="16" t="s">
        <v>81</v>
      </c>
      <c r="BK117" s="157">
        <f>ROUND(I117*H117,2)</f>
        <v>0</v>
      </c>
      <c r="BL117" s="16" t="s">
        <v>98</v>
      </c>
      <c r="BM117" s="156" t="s">
        <v>781</v>
      </c>
    </row>
    <row r="118" spans="2:47" s="1" customFormat="1" ht="243.75">
      <c r="B118" s="31"/>
      <c r="D118" s="158" t="s">
        <v>145</v>
      </c>
      <c r="F118" s="159" t="s">
        <v>428</v>
      </c>
      <c r="I118" s="92"/>
      <c r="L118" s="31"/>
      <c r="M118" s="160"/>
      <c r="T118" s="52"/>
      <c r="AT118" s="16" t="s">
        <v>145</v>
      </c>
      <c r="AU118" s="16" t="s">
        <v>83</v>
      </c>
    </row>
    <row r="119" spans="2:51" s="12" customFormat="1" ht="12">
      <c r="B119" s="161"/>
      <c r="D119" s="158" t="s">
        <v>147</v>
      </c>
      <c r="E119" s="162" t="s">
        <v>3</v>
      </c>
      <c r="F119" s="163" t="s">
        <v>778</v>
      </c>
      <c r="H119" s="164">
        <v>8.4</v>
      </c>
      <c r="I119" s="165"/>
      <c r="L119" s="161"/>
      <c r="M119" s="166"/>
      <c r="T119" s="167"/>
      <c r="AT119" s="162" t="s">
        <v>147</v>
      </c>
      <c r="AU119" s="162" t="s">
        <v>83</v>
      </c>
      <c r="AV119" s="12" t="s">
        <v>83</v>
      </c>
      <c r="AW119" s="12" t="s">
        <v>36</v>
      </c>
      <c r="AX119" s="12" t="s">
        <v>74</v>
      </c>
      <c r="AY119" s="162" t="s">
        <v>137</v>
      </c>
    </row>
    <row r="120" spans="2:51" s="12" customFormat="1" ht="12">
      <c r="B120" s="161"/>
      <c r="D120" s="158" t="s">
        <v>147</v>
      </c>
      <c r="E120" s="162" t="s">
        <v>3</v>
      </c>
      <c r="F120" s="163" t="s">
        <v>782</v>
      </c>
      <c r="H120" s="164">
        <v>2.52</v>
      </c>
      <c r="I120" s="165"/>
      <c r="L120" s="161"/>
      <c r="M120" s="166"/>
      <c r="T120" s="167"/>
      <c r="AT120" s="162" t="s">
        <v>147</v>
      </c>
      <c r="AU120" s="162" t="s">
        <v>83</v>
      </c>
      <c r="AV120" s="12" t="s">
        <v>83</v>
      </c>
      <c r="AW120" s="12" t="s">
        <v>36</v>
      </c>
      <c r="AX120" s="12" t="s">
        <v>81</v>
      </c>
      <c r="AY120" s="162" t="s">
        <v>137</v>
      </c>
    </row>
    <row r="121" spans="2:65" s="1" customFormat="1" ht="48" customHeight="1">
      <c r="B121" s="144"/>
      <c r="C121" s="145" t="s">
        <v>184</v>
      </c>
      <c r="D121" s="145" t="s">
        <v>139</v>
      </c>
      <c r="E121" s="146" t="s">
        <v>438</v>
      </c>
      <c r="F121" s="147" t="s">
        <v>439</v>
      </c>
      <c r="G121" s="148" t="s">
        <v>142</v>
      </c>
      <c r="H121" s="149">
        <v>2.52</v>
      </c>
      <c r="I121" s="150"/>
      <c r="J121" s="151">
        <f>ROUND(I121*H121,2)</f>
        <v>0</v>
      </c>
      <c r="K121" s="147" t="s">
        <v>143</v>
      </c>
      <c r="L121" s="31"/>
      <c r="M121" s="152" t="s">
        <v>3</v>
      </c>
      <c r="N121" s="153" t="s">
        <v>45</v>
      </c>
      <c r="P121" s="154">
        <f>O121*H121</f>
        <v>0</v>
      </c>
      <c r="Q121" s="154">
        <v>0</v>
      </c>
      <c r="R121" s="154">
        <f>Q121*H121</f>
        <v>0</v>
      </c>
      <c r="S121" s="154">
        <v>0</v>
      </c>
      <c r="T121" s="155">
        <f>S121*H121</f>
        <v>0</v>
      </c>
      <c r="AR121" s="156" t="s">
        <v>98</v>
      </c>
      <c r="AT121" s="156" t="s">
        <v>139</v>
      </c>
      <c r="AU121" s="156" t="s">
        <v>83</v>
      </c>
      <c r="AY121" s="16" t="s">
        <v>137</v>
      </c>
      <c r="BE121" s="157">
        <f>IF(N121="základní",J121,0)</f>
        <v>0</v>
      </c>
      <c r="BF121" s="157">
        <f>IF(N121="snížená",J121,0)</f>
        <v>0</v>
      </c>
      <c r="BG121" s="157">
        <f>IF(N121="zákl. přenesená",J121,0)</f>
        <v>0</v>
      </c>
      <c r="BH121" s="157">
        <f>IF(N121="sníž. přenesená",J121,0)</f>
        <v>0</v>
      </c>
      <c r="BI121" s="157">
        <f>IF(N121="nulová",J121,0)</f>
        <v>0</v>
      </c>
      <c r="BJ121" s="16" t="s">
        <v>81</v>
      </c>
      <c r="BK121" s="157">
        <f>ROUND(I121*H121,2)</f>
        <v>0</v>
      </c>
      <c r="BL121" s="16" t="s">
        <v>98</v>
      </c>
      <c r="BM121" s="156" t="s">
        <v>783</v>
      </c>
    </row>
    <row r="122" spans="2:47" s="1" customFormat="1" ht="243.75">
      <c r="B122" s="31"/>
      <c r="D122" s="158" t="s">
        <v>145</v>
      </c>
      <c r="F122" s="159" t="s">
        <v>428</v>
      </c>
      <c r="I122" s="92"/>
      <c r="L122" s="31"/>
      <c r="M122" s="160"/>
      <c r="T122" s="52"/>
      <c r="AT122" s="16" t="s">
        <v>145</v>
      </c>
      <c r="AU122" s="16" t="s">
        <v>83</v>
      </c>
    </row>
    <row r="123" spans="2:65" s="1" customFormat="1" ht="48" customHeight="1">
      <c r="B123" s="144"/>
      <c r="C123" s="145" t="s">
        <v>188</v>
      </c>
      <c r="D123" s="145" t="s">
        <v>139</v>
      </c>
      <c r="E123" s="146" t="s">
        <v>441</v>
      </c>
      <c r="F123" s="147" t="s">
        <v>442</v>
      </c>
      <c r="G123" s="148" t="s">
        <v>142</v>
      </c>
      <c r="H123" s="149">
        <v>1.68</v>
      </c>
      <c r="I123" s="150"/>
      <c r="J123" s="151">
        <f>ROUND(I123*H123,2)</f>
        <v>0</v>
      </c>
      <c r="K123" s="147" t="s">
        <v>143</v>
      </c>
      <c r="L123" s="31"/>
      <c r="M123" s="152" t="s">
        <v>3</v>
      </c>
      <c r="N123" s="153" t="s">
        <v>45</v>
      </c>
      <c r="P123" s="154">
        <f>O123*H123</f>
        <v>0</v>
      </c>
      <c r="Q123" s="154">
        <v>0.0103</v>
      </c>
      <c r="R123" s="154">
        <f>Q123*H123</f>
        <v>0.017304</v>
      </c>
      <c r="S123" s="154">
        <v>0</v>
      </c>
      <c r="T123" s="155">
        <f>S123*H123</f>
        <v>0</v>
      </c>
      <c r="AR123" s="156" t="s">
        <v>98</v>
      </c>
      <c r="AT123" s="156" t="s">
        <v>139</v>
      </c>
      <c r="AU123" s="156" t="s">
        <v>83</v>
      </c>
      <c r="AY123" s="16" t="s">
        <v>137</v>
      </c>
      <c r="BE123" s="157">
        <f>IF(N123="základní",J123,0)</f>
        <v>0</v>
      </c>
      <c r="BF123" s="157">
        <f>IF(N123="snížená",J123,0)</f>
        <v>0</v>
      </c>
      <c r="BG123" s="157">
        <f>IF(N123="zákl. přenesená",J123,0)</f>
        <v>0</v>
      </c>
      <c r="BH123" s="157">
        <f>IF(N123="sníž. přenesená",J123,0)</f>
        <v>0</v>
      </c>
      <c r="BI123" s="157">
        <f>IF(N123="nulová",J123,0)</f>
        <v>0</v>
      </c>
      <c r="BJ123" s="16" t="s">
        <v>81</v>
      </c>
      <c r="BK123" s="157">
        <f>ROUND(I123*H123,2)</f>
        <v>0</v>
      </c>
      <c r="BL123" s="16" t="s">
        <v>98</v>
      </c>
      <c r="BM123" s="156" t="s">
        <v>784</v>
      </c>
    </row>
    <row r="124" spans="2:47" s="1" customFormat="1" ht="243.75">
      <c r="B124" s="31"/>
      <c r="D124" s="158" t="s">
        <v>145</v>
      </c>
      <c r="F124" s="159" t="s">
        <v>428</v>
      </c>
      <c r="I124" s="92"/>
      <c r="L124" s="31"/>
      <c r="M124" s="160"/>
      <c r="T124" s="52"/>
      <c r="AT124" s="16" t="s">
        <v>145</v>
      </c>
      <c r="AU124" s="16" t="s">
        <v>83</v>
      </c>
    </row>
    <row r="125" spans="2:51" s="12" customFormat="1" ht="12">
      <c r="B125" s="161"/>
      <c r="D125" s="158" t="s">
        <v>147</v>
      </c>
      <c r="E125" s="162" t="s">
        <v>3</v>
      </c>
      <c r="F125" s="163" t="s">
        <v>778</v>
      </c>
      <c r="H125" s="164">
        <v>8.4</v>
      </c>
      <c r="I125" s="165"/>
      <c r="L125" s="161"/>
      <c r="M125" s="166"/>
      <c r="T125" s="167"/>
      <c r="AT125" s="162" t="s">
        <v>147</v>
      </c>
      <c r="AU125" s="162" t="s">
        <v>83</v>
      </c>
      <c r="AV125" s="12" t="s">
        <v>83</v>
      </c>
      <c r="AW125" s="12" t="s">
        <v>36</v>
      </c>
      <c r="AX125" s="12" t="s">
        <v>74</v>
      </c>
      <c r="AY125" s="162" t="s">
        <v>137</v>
      </c>
    </row>
    <row r="126" spans="2:51" s="12" customFormat="1" ht="12">
      <c r="B126" s="161"/>
      <c r="D126" s="158" t="s">
        <v>147</v>
      </c>
      <c r="E126" s="162" t="s">
        <v>3</v>
      </c>
      <c r="F126" s="163" t="s">
        <v>785</v>
      </c>
      <c r="H126" s="164">
        <v>1.68</v>
      </c>
      <c r="I126" s="165"/>
      <c r="L126" s="161"/>
      <c r="M126" s="166"/>
      <c r="T126" s="167"/>
      <c r="AT126" s="162" t="s">
        <v>147</v>
      </c>
      <c r="AU126" s="162" t="s">
        <v>83</v>
      </c>
      <c r="AV126" s="12" t="s">
        <v>83</v>
      </c>
      <c r="AW126" s="12" t="s">
        <v>36</v>
      </c>
      <c r="AX126" s="12" t="s">
        <v>81</v>
      </c>
      <c r="AY126" s="162" t="s">
        <v>137</v>
      </c>
    </row>
    <row r="127" spans="2:65" s="1" customFormat="1" ht="36" customHeight="1">
      <c r="B127" s="144"/>
      <c r="C127" s="145" t="s">
        <v>193</v>
      </c>
      <c r="D127" s="145" t="s">
        <v>139</v>
      </c>
      <c r="E127" s="146" t="s">
        <v>149</v>
      </c>
      <c r="F127" s="147" t="s">
        <v>150</v>
      </c>
      <c r="G127" s="148" t="s">
        <v>142</v>
      </c>
      <c r="H127" s="149">
        <v>4</v>
      </c>
      <c r="I127" s="150"/>
      <c r="J127" s="151">
        <f>ROUND(I127*H127,2)</f>
        <v>0</v>
      </c>
      <c r="K127" s="147" t="s">
        <v>143</v>
      </c>
      <c r="L127" s="31"/>
      <c r="M127" s="152" t="s">
        <v>3</v>
      </c>
      <c r="N127" s="153" t="s">
        <v>45</v>
      </c>
      <c r="P127" s="154">
        <f>O127*H127</f>
        <v>0</v>
      </c>
      <c r="Q127" s="154">
        <v>0</v>
      </c>
      <c r="R127" s="154">
        <f>Q127*H127</f>
        <v>0</v>
      </c>
      <c r="S127" s="154">
        <v>0</v>
      </c>
      <c r="T127" s="155">
        <f>S127*H127</f>
        <v>0</v>
      </c>
      <c r="AR127" s="156" t="s">
        <v>98</v>
      </c>
      <c r="AT127" s="156" t="s">
        <v>139</v>
      </c>
      <c r="AU127" s="156" t="s">
        <v>83</v>
      </c>
      <c r="AY127" s="16" t="s">
        <v>137</v>
      </c>
      <c r="BE127" s="157">
        <f>IF(N127="základní",J127,0)</f>
        <v>0</v>
      </c>
      <c r="BF127" s="157">
        <f>IF(N127="snížená",J127,0)</f>
        <v>0</v>
      </c>
      <c r="BG127" s="157">
        <f>IF(N127="zákl. přenesená",J127,0)</f>
        <v>0</v>
      </c>
      <c r="BH127" s="157">
        <f>IF(N127="sníž. přenesená",J127,0)</f>
        <v>0</v>
      </c>
      <c r="BI127" s="157">
        <f>IF(N127="nulová",J127,0)</f>
        <v>0</v>
      </c>
      <c r="BJ127" s="16" t="s">
        <v>81</v>
      </c>
      <c r="BK127" s="157">
        <f>ROUND(I127*H127,2)</f>
        <v>0</v>
      </c>
      <c r="BL127" s="16" t="s">
        <v>98</v>
      </c>
      <c r="BM127" s="156" t="s">
        <v>151</v>
      </c>
    </row>
    <row r="128" spans="2:47" s="1" customFormat="1" ht="234">
      <c r="B128" s="31"/>
      <c r="D128" s="158" t="s">
        <v>145</v>
      </c>
      <c r="F128" s="159" t="s">
        <v>152</v>
      </c>
      <c r="I128" s="92"/>
      <c r="L128" s="31"/>
      <c r="M128" s="160"/>
      <c r="T128" s="52"/>
      <c r="AT128" s="16" t="s">
        <v>145</v>
      </c>
      <c r="AU128" s="16" t="s">
        <v>83</v>
      </c>
    </row>
    <row r="129" spans="2:51" s="12" customFormat="1" ht="12">
      <c r="B129" s="161"/>
      <c r="D129" s="158" t="s">
        <v>147</v>
      </c>
      <c r="E129" s="162" t="s">
        <v>3</v>
      </c>
      <c r="F129" s="163" t="s">
        <v>786</v>
      </c>
      <c r="H129" s="164">
        <v>8</v>
      </c>
      <c r="I129" s="165"/>
      <c r="L129" s="161"/>
      <c r="M129" s="166"/>
      <c r="T129" s="167"/>
      <c r="AT129" s="162" t="s">
        <v>147</v>
      </c>
      <c r="AU129" s="162" t="s">
        <v>83</v>
      </c>
      <c r="AV129" s="12" t="s">
        <v>83</v>
      </c>
      <c r="AW129" s="12" t="s">
        <v>36</v>
      </c>
      <c r="AX129" s="12" t="s">
        <v>74</v>
      </c>
      <c r="AY129" s="162" t="s">
        <v>137</v>
      </c>
    </row>
    <row r="130" spans="2:51" s="12" customFormat="1" ht="12">
      <c r="B130" s="161"/>
      <c r="D130" s="158" t="s">
        <v>147</v>
      </c>
      <c r="E130" s="162" t="s">
        <v>3</v>
      </c>
      <c r="F130" s="163" t="s">
        <v>787</v>
      </c>
      <c r="H130" s="164">
        <v>4</v>
      </c>
      <c r="I130" s="165"/>
      <c r="L130" s="161"/>
      <c r="M130" s="166"/>
      <c r="T130" s="167"/>
      <c r="AT130" s="162" t="s">
        <v>147</v>
      </c>
      <c r="AU130" s="162" t="s">
        <v>83</v>
      </c>
      <c r="AV130" s="12" t="s">
        <v>83</v>
      </c>
      <c r="AW130" s="12" t="s">
        <v>36</v>
      </c>
      <c r="AX130" s="12" t="s">
        <v>81</v>
      </c>
      <c r="AY130" s="162" t="s">
        <v>137</v>
      </c>
    </row>
    <row r="131" spans="2:65" s="1" customFormat="1" ht="36" customHeight="1">
      <c r="B131" s="144"/>
      <c r="C131" s="145" t="s">
        <v>197</v>
      </c>
      <c r="D131" s="145" t="s">
        <v>139</v>
      </c>
      <c r="E131" s="146" t="s">
        <v>155</v>
      </c>
      <c r="F131" s="147" t="s">
        <v>156</v>
      </c>
      <c r="G131" s="148" t="s">
        <v>142</v>
      </c>
      <c r="H131" s="149">
        <v>4</v>
      </c>
      <c r="I131" s="150"/>
      <c r="J131" s="151">
        <f>ROUND(I131*H131,2)</f>
        <v>0</v>
      </c>
      <c r="K131" s="147" t="s">
        <v>143</v>
      </c>
      <c r="L131" s="31"/>
      <c r="M131" s="152" t="s">
        <v>3</v>
      </c>
      <c r="N131" s="153" t="s">
        <v>45</v>
      </c>
      <c r="P131" s="154">
        <f>O131*H131</f>
        <v>0</v>
      </c>
      <c r="Q131" s="154">
        <v>0</v>
      </c>
      <c r="R131" s="154">
        <f>Q131*H131</f>
        <v>0</v>
      </c>
      <c r="S131" s="154">
        <v>0</v>
      </c>
      <c r="T131" s="155">
        <f>S131*H131</f>
        <v>0</v>
      </c>
      <c r="AR131" s="156" t="s">
        <v>98</v>
      </c>
      <c r="AT131" s="156" t="s">
        <v>139</v>
      </c>
      <c r="AU131" s="156" t="s">
        <v>83</v>
      </c>
      <c r="AY131" s="16" t="s">
        <v>137</v>
      </c>
      <c r="BE131" s="157">
        <f>IF(N131="základní",J131,0)</f>
        <v>0</v>
      </c>
      <c r="BF131" s="157">
        <f>IF(N131="snížená",J131,0)</f>
        <v>0</v>
      </c>
      <c r="BG131" s="157">
        <f>IF(N131="zákl. přenesená",J131,0)</f>
        <v>0</v>
      </c>
      <c r="BH131" s="157">
        <f>IF(N131="sníž. přenesená",J131,0)</f>
        <v>0</v>
      </c>
      <c r="BI131" s="157">
        <f>IF(N131="nulová",J131,0)</f>
        <v>0</v>
      </c>
      <c r="BJ131" s="16" t="s">
        <v>81</v>
      </c>
      <c r="BK131" s="157">
        <f>ROUND(I131*H131,2)</f>
        <v>0</v>
      </c>
      <c r="BL131" s="16" t="s">
        <v>98</v>
      </c>
      <c r="BM131" s="156" t="s">
        <v>157</v>
      </c>
    </row>
    <row r="132" spans="2:47" s="1" customFormat="1" ht="234">
      <c r="B132" s="31"/>
      <c r="D132" s="158" t="s">
        <v>145</v>
      </c>
      <c r="F132" s="159" t="s">
        <v>152</v>
      </c>
      <c r="I132" s="92"/>
      <c r="L132" s="31"/>
      <c r="M132" s="160"/>
      <c r="T132" s="52"/>
      <c r="AT132" s="16" t="s">
        <v>145</v>
      </c>
      <c r="AU132" s="16" t="s">
        <v>83</v>
      </c>
    </row>
    <row r="133" spans="2:51" s="12" customFormat="1" ht="12">
      <c r="B133" s="161"/>
      <c r="D133" s="158" t="s">
        <v>147</v>
      </c>
      <c r="E133" s="162" t="s">
        <v>3</v>
      </c>
      <c r="F133" s="163" t="s">
        <v>786</v>
      </c>
      <c r="H133" s="164">
        <v>8</v>
      </c>
      <c r="I133" s="165"/>
      <c r="L133" s="161"/>
      <c r="M133" s="166"/>
      <c r="T133" s="167"/>
      <c r="AT133" s="162" t="s">
        <v>147</v>
      </c>
      <c r="AU133" s="162" t="s">
        <v>83</v>
      </c>
      <c r="AV133" s="12" t="s">
        <v>83</v>
      </c>
      <c r="AW133" s="12" t="s">
        <v>36</v>
      </c>
      <c r="AX133" s="12" t="s">
        <v>74</v>
      </c>
      <c r="AY133" s="162" t="s">
        <v>137</v>
      </c>
    </row>
    <row r="134" spans="2:51" s="12" customFormat="1" ht="12">
      <c r="B134" s="161"/>
      <c r="D134" s="158" t="s">
        <v>147</v>
      </c>
      <c r="E134" s="162" t="s">
        <v>3</v>
      </c>
      <c r="F134" s="163" t="s">
        <v>787</v>
      </c>
      <c r="H134" s="164">
        <v>4</v>
      </c>
      <c r="I134" s="165"/>
      <c r="L134" s="161"/>
      <c r="M134" s="166"/>
      <c r="T134" s="167"/>
      <c r="AT134" s="162" t="s">
        <v>147</v>
      </c>
      <c r="AU134" s="162" t="s">
        <v>83</v>
      </c>
      <c r="AV134" s="12" t="s">
        <v>83</v>
      </c>
      <c r="AW134" s="12" t="s">
        <v>36</v>
      </c>
      <c r="AX134" s="12" t="s">
        <v>81</v>
      </c>
      <c r="AY134" s="162" t="s">
        <v>137</v>
      </c>
    </row>
    <row r="135" spans="2:65" s="1" customFormat="1" ht="36" customHeight="1">
      <c r="B135" s="144"/>
      <c r="C135" s="145" t="s">
        <v>206</v>
      </c>
      <c r="D135" s="145" t="s">
        <v>139</v>
      </c>
      <c r="E135" s="146" t="s">
        <v>158</v>
      </c>
      <c r="F135" s="147" t="s">
        <v>159</v>
      </c>
      <c r="G135" s="148" t="s">
        <v>142</v>
      </c>
      <c r="H135" s="149">
        <v>2.4</v>
      </c>
      <c r="I135" s="150"/>
      <c r="J135" s="151">
        <f>ROUND(I135*H135,2)</f>
        <v>0</v>
      </c>
      <c r="K135" s="147" t="s">
        <v>143</v>
      </c>
      <c r="L135" s="31"/>
      <c r="M135" s="152" t="s">
        <v>3</v>
      </c>
      <c r="N135" s="153" t="s">
        <v>45</v>
      </c>
      <c r="P135" s="154">
        <f>O135*H135</f>
        <v>0</v>
      </c>
      <c r="Q135" s="154">
        <v>0</v>
      </c>
      <c r="R135" s="154">
        <f>Q135*H135</f>
        <v>0</v>
      </c>
      <c r="S135" s="154">
        <v>0</v>
      </c>
      <c r="T135" s="155">
        <f>S135*H135</f>
        <v>0</v>
      </c>
      <c r="AR135" s="156" t="s">
        <v>98</v>
      </c>
      <c r="AT135" s="156" t="s">
        <v>139</v>
      </c>
      <c r="AU135" s="156" t="s">
        <v>83</v>
      </c>
      <c r="AY135" s="16" t="s">
        <v>137</v>
      </c>
      <c r="BE135" s="157">
        <f>IF(N135="základní",J135,0)</f>
        <v>0</v>
      </c>
      <c r="BF135" s="157">
        <f>IF(N135="snížená",J135,0)</f>
        <v>0</v>
      </c>
      <c r="BG135" s="157">
        <f>IF(N135="zákl. přenesená",J135,0)</f>
        <v>0</v>
      </c>
      <c r="BH135" s="157">
        <f>IF(N135="sníž. přenesená",J135,0)</f>
        <v>0</v>
      </c>
      <c r="BI135" s="157">
        <f>IF(N135="nulová",J135,0)</f>
        <v>0</v>
      </c>
      <c r="BJ135" s="16" t="s">
        <v>81</v>
      </c>
      <c r="BK135" s="157">
        <f>ROUND(I135*H135,2)</f>
        <v>0</v>
      </c>
      <c r="BL135" s="16" t="s">
        <v>98</v>
      </c>
      <c r="BM135" s="156" t="s">
        <v>160</v>
      </c>
    </row>
    <row r="136" spans="2:47" s="1" customFormat="1" ht="234">
      <c r="B136" s="31"/>
      <c r="D136" s="158" t="s">
        <v>145</v>
      </c>
      <c r="F136" s="159" t="s">
        <v>152</v>
      </c>
      <c r="I136" s="92"/>
      <c r="L136" s="31"/>
      <c r="M136" s="160"/>
      <c r="T136" s="52"/>
      <c r="AT136" s="16" t="s">
        <v>145</v>
      </c>
      <c r="AU136" s="16" t="s">
        <v>83</v>
      </c>
    </row>
    <row r="137" spans="2:51" s="12" customFormat="1" ht="12">
      <c r="B137" s="161"/>
      <c r="D137" s="158" t="s">
        <v>147</v>
      </c>
      <c r="E137" s="162" t="s">
        <v>3</v>
      </c>
      <c r="F137" s="163" t="s">
        <v>786</v>
      </c>
      <c r="H137" s="164">
        <v>8</v>
      </c>
      <c r="I137" s="165"/>
      <c r="L137" s="161"/>
      <c r="M137" s="166"/>
      <c r="T137" s="167"/>
      <c r="AT137" s="162" t="s">
        <v>147</v>
      </c>
      <c r="AU137" s="162" t="s">
        <v>83</v>
      </c>
      <c r="AV137" s="12" t="s">
        <v>83</v>
      </c>
      <c r="AW137" s="12" t="s">
        <v>36</v>
      </c>
      <c r="AX137" s="12" t="s">
        <v>74</v>
      </c>
      <c r="AY137" s="162" t="s">
        <v>137</v>
      </c>
    </row>
    <row r="138" spans="2:51" s="12" customFormat="1" ht="12">
      <c r="B138" s="161"/>
      <c r="D138" s="158" t="s">
        <v>147</v>
      </c>
      <c r="E138" s="162" t="s">
        <v>3</v>
      </c>
      <c r="F138" s="163" t="s">
        <v>788</v>
      </c>
      <c r="H138" s="164">
        <v>2.4</v>
      </c>
      <c r="I138" s="165"/>
      <c r="L138" s="161"/>
      <c r="M138" s="166"/>
      <c r="T138" s="167"/>
      <c r="AT138" s="162" t="s">
        <v>147</v>
      </c>
      <c r="AU138" s="162" t="s">
        <v>83</v>
      </c>
      <c r="AV138" s="12" t="s">
        <v>83</v>
      </c>
      <c r="AW138" s="12" t="s">
        <v>36</v>
      </c>
      <c r="AX138" s="12" t="s">
        <v>81</v>
      </c>
      <c r="AY138" s="162" t="s">
        <v>137</v>
      </c>
    </row>
    <row r="139" spans="2:65" s="1" customFormat="1" ht="36" customHeight="1">
      <c r="B139" s="144"/>
      <c r="C139" s="145" t="s">
        <v>211</v>
      </c>
      <c r="D139" s="145" t="s">
        <v>139</v>
      </c>
      <c r="E139" s="146" t="s">
        <v>162</v>
      </c>
      <c r="F139" s="147" t="s">
        <v>163</v>
      </c>
      <c r="G139" s="148" t="s">
        <v>142</v>
      </c>
      <c r="H139" s="149">
        <v>2.4</v>
      </c>
      <c r="I139" s="150"/>
      <c r="J139" s="151">
        <f>ROUND(I139*H139,2)</f>
        <v>0</v>
      </c>
      <c r="K139" s="147" t="s">
        <v>143</v>
      </c>
      <c r="L139" s="31"/>
      <c r="M139" s="152" t="s">
        <v>3</v>
      </c>
      <c r="N139" s="153" t="s">
        <v>45</v>
      </c>
      <c r="P139" s="154">
        <f>O139*H139</f>
        <v>0</v>
      </c>
      <c r="Q139" s="154">
        <v>0</v>
      </c>
      <c r="R139" s="154">
        <f>Q139*H139</f>
        <v>0</v>
      </c>
      <c r="S139" s="154">
        <v>0</v>
      </c>
      <c r="T139" s="155">
        <f>S139*H139</f>
        <v>0</v>
      </c>
      <c r="AR139" s="156" t="s">
        <v>98</v>
      </c>
      <c r="AT139" s="156" t="s">
        <v>139</v>
      </c>
      <c r="AU139" s="156" t="s">
        <v>83</v>
      </c>
      <c r="AY139" s="16" t="s">
        <v>137</v>
      </c>
      <c r="BE139" s="157">
        <f>IF(N139="základní",J139,0)</f>
        <v>0</v>
      </c>
      <c r="BF139" s="157">
        <f>IF(N139="snížená",J139,0)</f>
        <v>0</v>
      </c>
      <c r="BG139" s="157">
        <f>IF(N139="zákl. přenesená",J139,0)</f>
        <v>0</v>
      </c>
      <c r="BH139" s="157">
        <f>IF(N139="sníž. přenesená",J139,0)</f>
        <v>0</v>
      </c>
      <c r="BI139" s="157">
        <f>IF(N139="nulová",J139,0)</f>
        <v>0</v>
      </c>
      <c r="BJ139" s="16" t="s">
        <v>81</v>
      </c>
      <c r="BK139" s="157">
        <f>ROUND(I139*H139,2)</f>
        <v>0</v>
      </c>
      <c r="BL139" s="16" t="s">
        <v>98</v>
      </c>
      <c r="BM139" s="156" t="s">
        <v>164</v>
      </c>
    </row>
    <row r="140" spans="2:47" s="1" customFormat="1" ht="234">
      <c r="B140" s="31"/>
      <c r="D140" s="158" t="s">
        <v>145</v>
      </c>
      <c r="F140" s="159" t="s">
        <v>152</v>
      </c>
      <c r="I140" s="92"/>
      <c r="L140" s="31"/>
      <c r="M140" s="160"/>
      <c r="T140" s="52"/>
      <c r="AT140" s="16" t="s">
        <v>145</v>
      </c>
      <c r="AU140" s="16" t="s">
        <v>83</v>
      </c>
    </row>
    <row r="141" spans="2:51" s="12" customFormat="1" ht="12">
      <c r="B141" s="161"/>
      <c r="D141" s="158" t="s">
        <v>147</v>
      </c>
      <c r="E141" s="162" t="s">
        <v>3</v>
      </c>
      <c r="F141" s="163" t="s">
        <v>786</v>
      </c>
      <c r="H141" s="164">
        <v>8</v>
      </c>
      <c r="I141" s="165"/>
      <c r="L141" s="161"/>
      <c r="M141" s="166"/>
      <c r="T141" s="167"/>
      <c r="AT141" s="162" t="s">
        <v>147</v>
      </c>
      <c r="AU141" s="162" t="s">
        <v>83</v>
      </c>
      <c r="AV141" s="12" t="s">
        <v>83</v>
      </c>
      <c r="AW141" s="12" t="s">
        <v>36</v>
      </c>
      <c r="AX141" s="12" t="s">
        <v>74</v>
      </c>
      <c r="AY141" s="162" t="s">
        <v>137</v>
      </c>
    </row>
    <row r="142" spans="2:51" s="12" customFormat="1" ht="12">
      <c r="B142" s="161"/>
      <c r="D142" s="158" t="s">
        <v>147</v>
      </c>
      <c r="E142" s="162" t="s">
        <v>3</v>
      </c>
      <c r="F142" s="163" t="s">
        <v>788</v>
      </c>
      <c r="H142" s="164">
        <v>2.4</v>
      </c>
      <c r="I142" s="165"/>
      <c r="L142" s="161"/>
      <c r="M142" s="166"/>
      <c r="T142" s="167"/>
      <c r="AT142" s="162" t="s">
        <v>147</v>
      </c>
      <c r="AU142" s="162" t="s">
        <v>83</v>
      </c>
      <c r="AV142" s="12" t="s">
        <v>83</v>
      </c>
      <c r="AW142" s="12" t="s">
        <v>36</v>
      </c>
      <c r="AX142" s="12" t="s">
        <v>81</v>
      </c>
      <c r="AY142" s="162" t="s">
        <v>137</v>
      </c>
    </row>
    <row r="143" spans="2:65" s="1" customFormat="1" ht="36" customHeight="1">
      <c r="B143" s="144"/>
      <c r="C143" s="145" t="s">
        <v>9</v>
      </c>
      <c r="D143" s="145" t="s">
        <v>139</v>
      </c>
      <c r="E143" s="146" t="s">
        <v>166</v>
      </c>
      <c r="F143" s="147" t="s">
        <v>167</v>
      </c>
      <c r="G143" s="148" t="s">
        <v>142</v>
      </c>
      <c r="H143" s="149">
        <v>1.6</v>
      </c>
      <c r="I143" s="150"/>
      <c r="J143" s="151">
        <f>ROUND(I143*H143,2)</f>
        <v>0</v>
      </c>
      <c r="K143" s="147" t="s">
        <v>143</v>
      </c>
      <c r="L143" s="31"/>
      <c r="M143" s="152" t="s">
        <v>3</v>
      </c>
      <c r="N143" s="153" t="s">
        <v>45</v>
      </c>
      <c r="P143" s="154">
        <f>O143*H143</f>
        <v>0</v>
      </c>
      <c r="Q143" s="154">
        <v>0.00355</v>
      </c>
      <c r="R143" s="154">
        <f>Q143*H143</f>
        <v>0.005680000000000001</v>
      </c>
      <c r="S143" s="154">
        <v>0</v>
      </c>
      <c r="T143" s="155">
        <f>S143*H143</f>
        <v>0</v>
      </c>
      <c r="AR143" s="156" t="s">
        <v>98</v>
      </c>
      <c r="AT143" s="156" t="s">
        <v>139</v>
      </c>
      <c r="AU143" s="156" t="s">
        <v>83</v>
      </c>
      <c r="AY143" s="16" t="s">
        <v>137</v>
      </c>
      <c r="BE143" s="157">
        <f>IF(N143="základní",J143,0)</f>
        <v>0</v>
      </c>
      <c r="BF143" s="157">
        <f>IF(N143="snížená",J143,0)</f>
        <v>0</v>
      </c>
      <c r="BG143" s="157">
        <f>IF(N143="zákl. přenesená",J143,0)</f>
        <v>0</v>
      </c>
      <c r="BH143" s="157">
        <f>IF(N143="sníž. přenesená",J143,0)</f>
        <v>0</v>
      </c>
      <c r="BI143" s="157">
        <f>IF(N143="nulová",J143,0)</f>
        <v>0</v>
      </c>
      <c r="BJ143" s="16" t="s">
        <v>81</v>
      </c>
      <c r="BK143" s="157">
        <f>ROUND(I143*H143,2)</f>
        <v>0</v>
      </c>
      <c r="BL143" s="16" t="s">
        <v>98</v>
      </c>
      <c r="BM143" s="156" t="s">
        <v>168</v>
      </c>
    </row>
    <row r="144" spans="2:47" s="1" customFormat="1" ht="234">
      <c r="B144" s="31"/>
      <c r="D144" s="158" t="s">
        <v>145</v>
      </c>
      <c r="F144" s="159" t="s">
        <v>152</v>
      </c>
      <c r="I144" s="92"/>
      <c r="L144" s="31"/>
      <c r="M144" s="160"/>
      <c r="T144" s="52"/>
      <c r="AT144" s="16" t="s">
        <v>145</v>
      </c>
      <c r="AU144" s="16" t="s">
        <v>83</v>
      </c>
    </row>
    <row r="145" spans="2:51" s="12" customFormat="1" ht="12">
      <c r="B145" s="161"/>
      <c r="D145" s="158" t="s">
        <v>147</v>
      </c>
      <c r="E145" s="162" t="s">
        <v>3</v>
      </c>
      <c r="F145" s="163" t="s">
        <v>786</v>
      </c>
      <c r="H145" s="164">
        <v>8</v>
      </c>
      <c r="I145" s="165"/>
      <c r="L145" s="161"/>
      <c r="M145" s="166"/>
      <c r="T145" s="167"/>
      <c r="AT145" s="162" t="s">
        <v>147</v>
      </c>
      <c r="AU145" s="162" t="s">
        <v>83</v>
      </c>
      <c r="AV145" s="12" t="s">
        <v>83</v>
      </c>
      <c r="AW145" s="12" t="s">
        <v>36</v>
      </c>
      <c r="AX145" s="12" t="s">
        <v>74</v>
      </c>
      <c r="AY145" s="162" t="s">
        <v>137</v>
      </c>
    </row>
    <row r="146" spans="2:51" s="12" customFormat="1" ht="12">
      <c r="B146" s="161"/>
      <c r="D146" s="158" t="s">
        <v>147</v>
      </c>
      <c r="E146" s="162" t="s">
        <v>3</v>
      </c>
      <c r="F146" s="163" t="s">
        <v>789</v>
      </c>
      <c r="H146" s="164">
        <v>1.6</v>
      </c>
      <c r="I146" s="165"/>
      <c r="L146" s="161"/>
      <c r="M146" s="166"/>
      <c r="T146" s="167"/>
      <c r="AT146" s="162" t="s">
        <v>147</v>
      </c>
      <c r="AU146" s="162" t="s">
        <v>83</v>
      </c>
      <c r="AV146" s="12" t="s">
        <v>83</v>
      </c>
      <c r="AW146" s="12" t="s">
        <v>36</v>
      </c>
      <c r="AX146" s="12" t="s">
        <v>81</v>
      </c>
      <c r="AY146" s="162" t="s">
        <v>137</v>
      </c>
    </row>
    <row r="147" spans="2:65" s="1" customFormat="1" ht="24" customHeight="1">
      <c r="B147" s="144"/>
      <c r="C147" s="145" t="s">
        <v>223</v>
      </c>
      <c r="D147" s="145" t="s">
        <v>139</v>
      </c>
      <c r="E147" s="146" t="s">
        <v>178</v>
      </c>
      <c r="F147" s="147" t="s">
        <v>179</v>
      </c>
      <c r="G147" s="148" t="s">
        <v>180</v>
      </c>
      <c r="H147" s="149">
        <v>16</v>
      </c>
      <c r="I147" s="150"/>
      <c r="J147" s="151">
        <f>ROUND(I147*H147,2)</f>
        <v>0</v>
      </c>
      <c r="K147" s="147" t="s">
        <v>143</v>
      </c>
      <c r="L147" s="31"/>
      <c r="M147" s="152" t="s">
        <v>3</v>
      </c>
      <c r="N147" s="153" t="s">
        <v>45</v>
      </c>
      <c r="P147" s="154">
        <f>O147*H147</f>
        <v>0</v>
      </c>
      <c r="Q147" s="154">
        <v>0.0007</v>
      </c>
      <c r="R147" s="154">
        <f>Q147*H147</f>
        <v>0.0112</v>
      </c>
      <c r="S147" s="154">
        <v>0</v>
      </c>
      <c r="T147" s="155">
        <f>S147*H147</f>
        <v>0</v>
      </c>
      <c r="AR147" s="156" t="s">
        <v>98</v>
      </c>
      <c r="AT147" s="156" t="s">
        <v>139</v>
      </c>
      <c r="AU147" s="156" t="s">
        <v>83</v>
      </c>
      <c r="AY147" s="16" t="s">
        <v>137</v>
      </c>
      <c r="BE147" s="157">
        <f>IF(N147="základní",J147,0)</f>
        <v>0</v>
      </c>
      <c r="BF147" s="157">
        <f>IF(N147="snížená",J147,0)</f>
        <v>0</v>
      </c>
      <c r="BG147" s="157">
        <f>IF(N147="zákl. přenesená",J147,0)</f>
        <v>0</v>
      </c>
      <c r="BH147" s="157">
        <f>IF(N147="sníž. přenesená",J147,0)</f>
        <v>0</v>
      </c>
      <c r="BI147" s="157">
        <f>IF(N147="nulová",J147,0)</f>
        <v>0</v>
      </c>
      <c r="BJ147" s="16" t="s">
        <v>81</v>
      </c>
      <c r="BK147" s="157">
        <f>ROUND(I147*H147,2)</f>
        <v>0</v>
      </c>
      <c r="BL147" s="16" t="s">
        <v>98</v>
      </c>
      <c r="BM147" s="156" t="s">
        <v>181</v>
      </c>
    </row>
    <row r="148" spans="2:47" s="1" customFormat="1" ht="87.75">
      <c r="B148" s="31"/>
      <c r="D148" s="158" t="s">
        <v>145</v>
      </c>
      <c r="F148" s="159" t="s">
        <v>182</v>
      </c>
      <c r="I148" s="92"/>
      <c r="L148" s="31"/>
      <c r="M148" s="160"/>
      <c r="T148" s="52"/>
      <c r="AT148" s="16" t="s">
        <v>145</v>
      </c>
      <c r="AU148" s="16" t="s">
        <v>83</v>
      </c>
    </row>
    <row r="149" spans="2:51" s="12" customFormat="1" ht="12">
      <c r="B149" s="161"/>
      <c r="D149" s="158" t="s">
        <v>147</v>
      </c>
      <c r="E149" s="162" t="s">
        <v>3</v>
      </c>
      <c r="F149" s="163" t="s">
        <v>790</v>
      </c>
      <c r="H149" s="164">
        <v>16</v>
      </c>
      <c r="I149" s="165"/>
      <c r="L149" s="161"/>
      <c r="M149" s="166"/>
      <c r="T149" s="167"/>
      <c r="AT149" s="162" t="s">
        <v>147</v>
      </c>
      <c r="AU149" s="162" t="s">
        <v>83</v>
      </c>
      <c r="AV149" s="12" t="s">
        <v>83</v>
      </c>
      <c r="AW149" s="12" t="s">
        <v>36</v>
      </c>
      <c r="AX149" s="12" t="s">
        <v>81</v>
      </c>
      <c r="AY149" s="162" t="s">
        <v>137</v>
      </c>
    </row>
    <row r="150" spans="2:65" s="1" customFormat="1" ht="36" customHeight="1">
      <c r="B150" s="144"/>
      <c r="C150" s="145" t="s">
        <v>229</v>
      </c>
      <c r="D150" s="145" t="s">
        <v>139</v>
      </c>
      <c r="E150" s="146" t="s">
        <v>185</v>
      </c>
      <c r="F150" s="147" t="s">
        <v>186</v>
      </c>
      <c r="G150" s="148" t="s">
        <v>180</v>
      </c>
      <c r="H150" s="149">
        <v>16</v>
      </c>
      <c r="I150" s="150"/>
      <c r="J150" s="151">
        <f>ROUND(I150*H150,2)</f>
        <v>0</v>
      </c>
      <c r="K150" s="147" t="s">
        <v>143</v>
      </c>
      <c r="L150" s="31"/>
      <c r="M150" s="152" t="s">
        <v>3</v>
      </c>
      <c r="N150" s="153" t="s">
        <v>45</v>
      </c>
      <c r="P150" s="154">
        <f>O150*H150</f>
        <v>0</v>
      </c>
      <c r="Q150" s="154">
        <v>0</v>
      </c>
      <c r="R150" s="154">
        <f>Q150*H150</f>
        <v>0</v>
      </c>
      <c r="S150" s="154">
        <v>0</v>
      </c>
      <c r="T150" s="155">
        <f>S150*H150</f>
        <v>0</v>
      </c>
      <c r="AR150" s="156" t="s">
        <v>98</v>
      </c>
      <c r="AT150" s="156" t="s">
        <v>139</v>
      </c>
      <c r="AU150" s="156" t="s">
        <v>83</v>
      </c>
      <c r="AY150" s="16" t="s">
        <v>137</v>
      </c>
      <c r="BE150" s="157">
        <f>IF(N150="základní",J150,0)</f>
        <v>0</v>
      </c>
      <c r="BF150" s="157">
        <f>IF(N150="snížená",J150,0)</f>
        <v>0</v>
      </c>
      <c r="BG150" s="157">
        <f>IF(N150="zákl. přenesená",J150,0)</f>
        <v>0</v>
      </c>
      <c r="BH150" s="157">
        <f>IF(N150="sníž. přenesená",J150,0)</f>
        <v>0</v>
      </c>
      <c r="BI150" s="157">
        <f>IF(N150="nulová",J150,0)</f>
        <v>0</v>
      </c>
      <c r="BJ150" s="16" t="s">
        <v>81</v>
      </c>
      <c r="BK150" s="157">
        <f>ROUND(I150*H150,2)</f>
        <v>0</v>
      </c>
      <c r="BL150" s="16" t="s">
        <v>98</v>
      </c>
      <c r="BM150" s="156" t="s">
        <v>187</v>
      </c>
    </row>
    <row r="151" spans="2:51" s="12" customFormat="1" ht="12">
      <c r="B151" s="161"/>
      <c r="D151" s="158" t="s">
        <v>147</v>
      </c>
      <c r="E151" s="162" t="s">
        <v>3</v>
      </c>
      <c r="F151" s="163" t="s">
        <v>790</v>
      </c>
      <c r="H151" s="164">
        <v>16</v>
      </c>
      <c r="I151" s="165"/>
      <c r="L151" s="161"/>
      <c r="M151" s="166"/>
      <c r="T151" s="167"/>
      <c r="AT151" s="162" t="s">
        <v>147</v>
      </c>
      <c r="AU151" s="162" t="s">
        <v>83</v>
      </c>
      <c r="AV151" s="12" t="s">
        <v>83</v>
      </c>
      <c r="AW151" s="12" t="s">
        <v>36</v>
      </c>
      <c r="AX151" s="12" t="s">
        <v>81</v>
      </c>
      <c r="AY151" s="162" t="s">
        <v>137</v>
      </c>
    </row>
    <row r="152" spans="2:65" s="1" customFormat="1" ht="24" customHeight="1">
      <c r="B152" s="144"/>
      <c r="C152" s="145" t="s">
        <v>236</v>
      </c>
      <c r="D152" s="145" t="s">
        <v>139</v>
      </c>
      <c r="E152" s="146" t="s">
        <v>189</v>
      </c>
      <c r="F152" s="147" t="s">
        <v>190</v>
      </c>
      <c r="G152" s="148" t="s">
        <v>142</v>
      </c>
      <c r="H152" s="149">
        <v>8</v>
      </c>
      <c r="I152" s="150"/>
      <c r="J152" s="151">
        <f>ROUND(I152*H152,2)</f>
        <v>0</v>
      </c>
      <c r="K152" s="147" t="s">
        <v>143</v>
      </c>
      <c r="L152" s="31"/>
      <c r="M152" s="152" t="s">
        <v>3</v>
      </c>
      <c r="N152" s="153" t="s">
        <v>45</v>
      </c>
      <c r="P152" s="154">
        <f>O152*H152</f>
        <v>0</v>
      </c>
      <c r="Q152" s="154">
        <v>0.00046</v>
      </c>
      <c r="R152" s="154">
        <f>Q152*H152</f>
        <v>0.00368</v>
      </c>
      <c r="S152" s="154">
        <v>0</v>
      </c>
      <c r="T152" s="155">
        <f>S152*H152</f>
        <v>0</v>
      </c>
      <c r="AR152" s="156" t="s">
        <v>98</v>
      </c>
      <c r="AT152" s="156" t="s">
        <v>139</v>
      </c>
      <c r="AU152" s="156" t="s">
        <v>83</v>
      </c>
      <c r="AY152" s="16" t="s">
        <v>137</v>
      </c>
      <c r="BE152" s="157">
        <f>IF(N152="základní",J152,0)</f>
        <v>0</v>
      </c>
      <c r="BF152" s="157">
        <f>IF(N152="snížená",J152,0)</f>
        <v>0</v>
      </c>
      <c r="BG152" s="157">
        <f>IF(N152="zákl. přenesená",J152,0)</f>
        <v>0</v>
      </c>
      <c r="BH152" s="157">
        <f>IF(N152="sníž. přenesená",J152,0)</f>
        <v>0</v>
      </c>
      <c r="BI152" s="157">
        <f>IF(N152="nulová",J152,0)</f>
        <v>0</v>
      </c>
      <c r="BJ152" s="16" t="s">
        <v>81</v>
      </c>
      <c r="BK152" s="157">
        <f>ROUND(I152*H152,2)</f>
        <v>0</v>
      </c>
      <c r="BL152" s="16" t="s">
        <v>98</v>
      </c>
      <c r="BM152" s="156" t="s">
        <v>191</v>
      </c>
    </row>
    <row r="153" spans="2:47" s="1" customFormat="1" ht="58.5">
      <c r="B153" s="31"/>
      <c r="D153" s="158" t="s">
        <v>145</v>
      </c>
      <c r="F153" s="159" t="s">
        <v>192</v>
      </c>
      <c r="I153" s="92"/>
      <c r="L153" s="31"/>
      <c r="M153" s="160"/>
      <c r="T153" s="52"/>
      <c r="AT153" s="16" t="s">
        <v>145</v>
      </c>
      <c r="AU153" s="16" t="s">
        <v>83</v>
      </c>
    </row>
    <row r="154" spans="2:51" s="12" customFormat="1" ht="12">
      <c r="B154" s="161"/>
      <c r="D154" s="158" t="s">
        <v>147</v>
      </c>
      <c r="E154" s="162" t="s">
        <v>3</v>
      </c>
      <c r="F154" s="163" t="s">
        <v>791</v>
      </c>
      <c r="H154" s="164">
        <v>8</v>
      </c>
      <c r="I154" s="165"/>
      <c r="L154" s="161"/>
      <c r="M154" s="166"/>
      <c r="T154" s="167"/>
      <c r="AT154" s="162" t="s">
        <v>147</v>
      </c>
      <c r="AU154" s="162" t="s">
        <v>83</v>
      </c>
      <c r="AV154" s="12" t="s">
        <v>83</v>
      </c>
      <c r="AW154" s="12" t="s">
        <v>36</v>
      </c>
      <c r="AX154" s="12" t="s">
        <v>81</v>
      </c>
      <c r="AY154" s="162" t="s">
        <v>137</v>
      </c>
    </row>
    <row r="155" spans="2:65" s="1" customFormat="1" ht="36" customHeight="1">
      <c r="B155" s="144"/>
      <c r="C155" s="145" t="s">
        <v>242</v>
      </c>
      <c r="D155" s="145" t="s">
        <v>139</v>
      </c>
      <c r="E155" s="146" t="s">
        <v>194</v>
      </c>
      <c r="F155" s="147" t="s">
        <v>195</v>
      </c>
      <c r="G155" s="148" t="s">
        <v>142</v>
      </c>
      <c r="H155" s="149">
        <v>8</v>
      </c>
      <c r="I155" s="150"/>
      <c r="J155" s="151">
        <f>ROUND(I155*H155,2)</f>
        <v>0</v>
      </c>
      <c r="K155" s="147" t="s">
        <v>143</v>
      </c>
      <c r="L155" s="31"/>
      <c r="M155" s="152" t="s">
        <v>3</v>
      </c>
      <c r="N155" s="153" t="s">
        <v>45</v>
      </c>
      <c r="P155" s="154">
        <f>O155*H155</f>
        <v>0</v>
      </c>
      <c r="Q155" s="154">
        <v>0</v>
      </c>
      <c r="R155" s="154">
        <f>Q155*H155</f>
        <v>0</v>
      </c>
      <c r="S155" s="154">
        <v>0</v>
      </c>
      <c r="T155" s="155">
        <f>S155*H155</f>
        <v>0</v>
      </c>
      <c r="AR155" s="156" t="s">
        <v>98</v>
      </c>
      <c r="AT155" s="156" t="s">
        <v>139</v>
      </c>
      <c r="AU155" s="156" t="s">
        <v>83</v>
      </c>
      <c r="AY155" s="16" t="s">
        <v>137</v>
      </c>
      <c r="BE155" s="157">
        <f>IF(N155="základní",J155,0)</f>
        <v>0</v>
      </c>
      <c r="BF155" s="157">
        <f>IF(N155="snížená",J155,0)</f>
        <v>0</v>
      </c>
      <c r="BG155" s="157">
        <f>IF(N155="zákl. přenesená",J155,0)</f>
        <v>0</v>
      </c>
      <c r="BH155" s="157">
        <f>IF(N155="sníž. přenesená",J155,0)</f>
        <v>0</v>
      </c>
      <c r="BI155" s="157">
        <f>IF(N155="nulová",J155,0)</f>
        <v>0</v>
      </c>
      <c r="BJ155" s="16" t="s">
        <v>81</v>
      </c>
      <c r="BK155" s="157">
        <f>ROUND(I155*H155,2)</f>
        <v>0</v>
      </c>
      <c r="BL155" s="16" t="s">
        <v>98</v>
      </c>
      <c r="BM155" s="156" t="s">
        <v>196</v>
      </c>
    </row>
    <row r="156" spans="2:51" s="12" customFormat="1" ht="12">
      <c r="B156" s="161"/>
      <c r="D156" s="158" t="s">
        <v>147</v>
      </c>
      <c r="E156" s="162" t="s">
        <v>3</v>
      </c>
      <c r="F156" s="163" t="s">
        <v>791</v>
      </c>
      <c r="H156" s="164">
        <v>8</v>
      </c>
      <c r="I156" s="165"/>
      <c r="L156" s="161"/>
      <c r="M156" s="166"/>
      <c r="T156" s="167"/>
      <c r="AT156" s="162" t="s">
        <v>147</v>
      </c>
      <c r="AU156" s="162" t="s">
        <v>83</v>
      </c>
      <c r="AV156" s="12" t="s">
        <v>83</v>
      </c>
      <c r="AW156" s="12" t="s">
        <v>36</v>
      </c>
      <c r="AX156" s="12" t="s">
        <v>81</v>
      </c>
      <c r="AY156" s="162" t="s">
        <v>137</v>
      </c>
    </row>
    <row r="157" spans="2:65" s="1" customFormat="1" ht="36" customHeight="1">
      <c r="B157" s="144"/>
      <c r="C157" s="145" t="s">
        <v>247</v>
      </c>
      <c r="D157" s="145" t="s">
        <v>139</v>
      </c>
      <c r="E157" s="146" t="s">
        <v>445</v>
      </c>
      <c r="F157" s="147" t="s">
        <v>446</v>
      </c>
      <c r="G157" s="148" t="s">
        <v>180</v>
      </c>
      <c r="H157" s="149">
        <v>21</v>
      </c>
      <c r="I157" s="150"/>
      <c r="J157" s="151">
        <f>ROUND(I157*H157,2)</f>
        <v>0</v>
      </c>
      <c r="K157" s="147" t="s">
        <v>143</v>
      </c>
      <c r="L157" s="31"/>
      <c r="M157" s="152" t="s">
        <v>3</v>
      </c>
      <c r="N157" s="153" t="s">
        <v>45</v>
      </c>
      <c r="P157" s="154">
        <f>O157*H157</f>
        <v>0</v>
      </c>
      <c r="Q157" s="154">
        <v>0.00058</v>
      </c>
      <c r="R157" s="154">
        <f>Q157*H157</f>
        <v>0.01218</v>
      </c>
      <c r="S157" s="154">
        <v>0</v>
      </c>
      <c r="T157" s="155">
        <f>S157*H157</f>
        <v>0</v>
      </c>
      <c r="AR157" s="156" t="s">
        <v>98</v>
      </c>
      <c r="AT157" s="156" t="s">
        <v>139</v>
      </c>
      <c r="AU157" s="156" t="s">
        <v>83</v>
      </c>
      <c r="AY157" s="16" t="s">
        <v>137</v>
      </c>
      <c r="BE157" s="157">
        <f>IF(N157="základní",J157,0)</f>
        <v>0</v>
      </c>
      <c r="BF157" s="157">
        <f>IF(N157="snížená",J157,0)</f>
        <v>0</v>
      </c>
      <c r="BG157" s="157">
        <f>IF(N157="zákl. přenesená",J157,0)</f>
        <v>0</v>
      </c>
      <c r="BH157" s="157">
        <f>IF(N157="sníž. přenesená",J157,0)</f>
        <v>0</v>
      </c>
      <c r="BI157" s="157">
        <f>IF(N157="nulová",J157,0)</f>
        <v>0</v>
      </c>
      <c r="BJ157" s="16" t="s">
        <v>81</v>
      </c>
      <c r="BK157" s="157">
        <f>ROUND(I157*H157,2)</f>
        <v>0</v>
      </c>
      <c r="BL157" s="16" t="s">
        <v>98</v>
      </c>
      <c r="BM157" s="156" t="s">
        <v>792</v>
      </c>
    </row>
    <row r="158" spans="2:47" s="1" customFormat="1" ht="39">
      <c r="B158" s="31"/>
      <c r="D158" s="158" t="s">
        <v>145</v>
      </c>
      <c r="F158" s="159" t="s">
        <v>448</v>
      </c>
      <c r="I158" s="92"/>
      <c r="L158" s="31"/>
      <c r="M158" s="160"/>
      <c r="T158" s="52"/>
      <c r="AT158" s="16" t="s">
        <v>145</v>
      </c>
      <c r="AU158" s="16" t="s">
        <v>83</v>
      </c>
    </row>
    <row r="159" spans="2:51" s="12" customFormat="1" ht="12">
      <c r="B159" s="161"/>
      <c r="D159" s="158" t="s">
        <v>147</v>
      </c>
      <c r="E159" s="162" t="s">
        <v>3</v>
      </c>
      <c r="F159" s="163" t="s">
        <v>793</v>
      </c>
      <c r="H159" s="164">
        <v>21</v>
      </c>
      <c r="I159" s="165"/>
      <c r="L159" s="161"/>
      <c r="M159" s="166"/>
      <c r="T159" s="167"/>
      <c r="AT159" s="162" t="s">
        <v>147</v>
      </c>
      <c r="AU159" s="162" t="s">
        <v>83</v>
      </c>
      <c r="AV159" s="12" t="s">
        <v>83</v>
      </c>
      <c r="AW159" s="12" t="s">
        <v>36</v>
      </c>
      <c r="AX159" s="12" t="s">
        <v>81</v>
      </c>
      <c r="AY159" s="162" t="s">
        <v>137</v>
      </c>
    </row>
    <row r="160" spans="2:65" s="1" customFormat="1" ht="36" customHeight="1">
      <c r="B160" s="144"/>
      <c r="C160" s="145" t="s">
        <v>8</v>
      </c>
      <c r="D160" s="145" t="s">
        <v>139</v>
      </c>
      <c r="E160" s="146" t="s">
        <v>450</v>
      </c>
      <c r="F160" s="147" t="s">
        <v>451</v>
      </c>
      <c r="G160" s="148" t="s">
        <v>180</v>
      </c>
      <c r="H160" s="149">
        <v>21</v>
      </c>
      <c r="I160" s="150"/>
      <c r="J160" s="151">
        <f>ROUND(I160*H160,2)</f>
        <v>0</v>
      </c>
      <c r="K160" s="147" t="s">
        <v>143</v>
      </c>
      <c r="L160" s="31"/>
      <c r="M160" s="152" t="s">
        <v>3</v>
      </c>
      <c r="N160" s="153" t="s">
        <v>45</v>
      </c>
      <c r="P160" s="154">
        <f>O160*H160</f>
        <v>0</v>
      </c>
      <c r="Q160" s="154">
        <v>0</v>
      </c>
      <c r="R160" s="154">
        <f>Q160*H160</f>
        <v>0</v>
      </c>
      <c r="S160" s="154">
        <v>0</v>
      </c>
      <c r="T160" s="155">
        <f>S160*H160</f>
        <v>0</v>
      </c>
      <c r="AR160" s="156" t="s">
        <v>98</v>
      </c>
      <c r="AT160" s="156" t="s">
        <v>139</v>
      </c>
      <c r="AU160" s="156" t="s">
        <v>83</v>
      </c>
      <c r="AY160" s="16" t="s">
        <v>137</v>
      </c>
      <c r="BE160" s="157">
        <f>IF(N160="základní",J160,0)</f>
        <v>0</v>
      </c>
      <c r="BF160" s="157">
        <f>IF(N160="snížená",J160,0)</f>
        <v>0</v>
      </c>
      <c r="BG160" s="157">
        <f>IF(N160="zákl. přenesená",J160,0)</f>
        <v>0</v>
      </c>
      <c r="BH160" s="157">
        <f>IF(N160="sníž. přenesená",J160,0)</f>
        <v>0</v>
      </c>
      <c r="BI160" s="157">
        <f>IF(N160="nulová",J160,0)</f>
        <v>0</v>
      </c>
      <c r="BJ160" s="16" t="s">
        <v>81</v>
      </c>
      <c r="BK160" s="157">
        <f>ROUND(I160*H160,2)</f>
        <v>0</v>
      </c>
      <c r="BL160" s="16" t="s">
        <v>98</v>
      </c>
      <c r="BM160" s="156" t="s">
        <v>794</v>
      </c>
    </row>
    <row r="161" spans="2:65" s="1" customFormat="1" ht="48" customHeight="1">
      <c r="B161" s="144"/>
      <c r="C161" s="145" t="s">
        <v>260</v>
      </c>
      <c r="D161" s="145" t="s">
        <v>139</v>
      </c>
      <c r="E161" s="146" t="s">
        <v>453</v>
      </c>
      <c r="F161" s="147" t="s">
        <v>454</v>
      </c>
      <c r="G161" s="148" t="s">
        <v>142</v>
      </c>
      <c r="H161" s="149">
        <v>8.4</v>
      </c>
      <c r="I161" s="150"/>
      <c r="J161" s="151">
        <f>ROUND(I161*H161,2)</f>
        <v>0</v>
      </c>
      <c r="K161" s="147" t="s">
        <v>143</v>
      </c>
      <c r="L161" s="31"/>
      <c r="M161" s="152" t="s">
        <v>3</v>
      </c>
      <c r="N161" s="153" t="s">
        <v>45</v>
      </c>
      <c r="P161" s="154">
        <f>O161*H161</f>
        <v>0</v>
      </c>
      <c r="Q161" s="154">
        <v>0</v>
      </c>
      <c r="R161" s="154">
        <f>Q161*H161</f>
        <v>0</v>
      </c>
      <c r="S161" s="154">
        <v>0</v>
      </c>
      <c r="T161" s="155">
        <f>S161*H161</f>
        <v>0</v>
      </c>
      <c r="AR161" s="156" t="s">
        <v>98</v>
      </c>
      <c r="AT161" s="156" t="s">
        <v>139</v>
      </c>
      <c r="AU161" s="156" t="s">
        <v>83</v>
      </c>
      <c r="AY161" s="16" t="s">
        <v>137</v>
      </c>
      <c r="BE161" s="157">
        <f>IF(N161="základní",J161,0)</f>
        <v>0</v>
      </c>
      <c r="BF161" s="157">
        <f>IF(N161="snížená",J161,0)</f>
        <v>0</v>
      </c>
      <c r="BG161" s="157">
        <f>IF(N161="zákl. přenesená",J161,0)</f>
        <v>0</v>
      </c>
      <c r="BH161" s="157">
        <f>IF(N161="sníž. přenesená",J161,0)</f>
        <v>0</v>
      </c>
      <c r="BI161" s="157">
        <f>IF(N161="nulová",J161,0)</f>
        <v>0</v>
      </c>
      <c r="BJ161" s="16" t="s">
        <v>81</v>
      </c>
      <c r="BK161" s="157">
        <f>ROUND(I161*H161,2)</f>
        <v>0</v>
      </c>
      <c r="BL161" s="16" t="s">
        <v>98</v>
      </c>
      <c r="BM161" s="156" t="s">
        <v>795</v>
      </c>
    </row>
    <row r="162" spans="2:47" s="1" customFormat="1" ht="107.25">
      <c r="B162" s="31"/>
      <c r="D162" s="158" t="s">
        <v>145</v>
      </c>
      <c r="F162" s="159" t="s">
        <v>456</v>
      </c>
      <c r="I162" s="92"/>
      <c r="L162" s="31"/>
      <c r="M162" s="160"/>
      <c r="T162" s="52"/>
      <c r="AT162" s="16" t="s">
        <v>145</v>
      </c>
      <c r="AU162" s="16" t="s">
        <v>83</v>
      </c>
    </row>
    <row r="163" spans="2:51" s="12" customFormat="1" ht="12">
      <c r="B163" s="161"/>
      <c r="D163" s="158" t="s">
        <v>147</v>
      </c>
      <c r="E163" s="162" t="s">
        <v>3</v>
      </c>
      <c r="F163" s="163" t="s">
        <v>778</v>
      </c>
      <c r="H163" s="164">
        <v>8.4</v>
      </c>
      <c r="I163" s="165"/>
      <c r="L163" s="161"/>
      <c r="M163" s="166"/>
      <c r="T163" s="167"/>
      <c r="AT163" s="162" t="s">
        <v>147</v>
      </c>
      <c r="AU163" s="162" t="s">
        <v>83</v>
      </c>
      <c r="AV163" s="12" t="s">
        <v>83</v>
      </c>
      <c r="AW163" s="12" t="s">
        <v>36</v>
      </c>
      <c r="AX163" s="12" t="s">
        <v>81</v>
      </c>
      <c r="AY163" s="162" t="s">
        <v>137</v>
      </c>
    </row>
    <row r="164" spans="2:65" s="1" customFormat="1" ht="48" customHeight="1">
      <c r="B164" s="144"/>
      <c r="C164" s="145" t="s">
        <v>267</v>
      </c>
      <c r="D164" s="145" t="s">
        <v>139</v>
      </c>
      <c r="E164" s="146" t="s">
        <v>198</v>
      </c>
      <c r="F164" s="147" t="s">
        <v>199</v>
      </c>
      <c r="G164" s="148" t="s">
        <v>142</v>
      </c>
      <c r="H164" s="149">
        <v>2.033</v>
      </c>
      <c r="I164" s="150"/>
      <c r="J164" s="151">
        <f>ROUND(I164*H164,2)</f>
        <v>0</v>
      </c>
      <c r="K164" s="147" t="s">
        <v>143</v>
      </c>
      <c r="L164" s="31"/>
      <c r="M164" s="152" t="s">
        <v>3</v>
      </c>
      <c r="N164" s="153" t="s">
        <v>45</v>
      </c>
      <c r="P164" s="154">
        <f>O164*H164</f>
        <v>0</v>
      </c>
      <c r="Q164" s="154">
        <v>0</v>
      </c>
      <c r="R164" s="154">
        <f>Q164*H164</f>
        <v>0</v>
      </c>
      <c r="S164" s="154">
        <v>0</v>
      </c>
      <c r="T164" s="155">
        <f>S164*H164</f>
        <v>0</v>
      </c>
      <c r="AR164" s="156" t="s">
        <v>98</v>
      </c>
      <c r="AT164" s="156" t="s">
        <v>139</v>
      </c>
      <c r="AU164" s="156" t="s">
        <v>83</v>
      </c>
      <c r="AY164" s="16" t="s">
        <v>137</v>
      </c>
      <c r="BE164" s="157">
        <f>IF(N164="základní",J164,0)</f>
        <v>0</v>
      </c>
      <c r="BF164" s="157">
        <f>IF(N164="snížená",J164,0)</f>
        <v>0</v>
      </c>
      <c r="BG164" s="157">
        <f>IF(N164="zákl. přenesená",J164,0)</f>
        <v>0</v>
      </c>
      <c r="BH164" s="157">
        <f>IF(N164="sníž. přenesená",J164,0)</f>
        <v>0</v>
      </c>
      <c r="BI164" s="157">
        <f>IF(N164="nulová",J164,0)</f>
        <v>0</v>
      </c>
      <c r="BJ164" s="16" t="s">
        <v>81</v>
      </c>
      <c r="BK164" s="157">
        <f>ROUND(I164*H164,2)</f>
        <v>0</v>
      </c>
      <c r="BL164" s="16" t="s">
        <v>98</v>
      </c>
      <c r="BM164" s="156" t="s">
        <v>200</v>
      </c>
    </row>
    <row r="165" spans="2:47" s="1" customFormat="1" ht="224.25">
      <c r="B165" s="31"/>
      <c r="D165" s="158" t="s">
        <v>145</v>
      </c>
      <c r="F165" s="159" t="s">
        <v>201</v>
      </c>
      <c r="I165" s="92"/>
      <c r="L165" s="31"/>
      <c r="M165" s="160"/>
      <c r="T165" s="52"/>
      <c r="AT165" s="16" t="s">
        <v>145</v>
      </c>
      <c r="AU165" s="16" t="s">
        <v>83</v>
      </c>
    </row>
    <row r="166" spans="2:51" s="12" customFormat="1" ht="12">
      <c r="B166" s="161"/>
      <c r="D166" s="158" t="s">
        <v>147</v>
      </c>
      <c r="E166" s="162" t="s">
        <v>3</v>
      </c>
      <c r="F166" s="163" t="s">
        <v>796</v>
      </c>
      <c r="H166" s="164">
        <v>16.4</v>
      </c>
      <c r="I166" s="165"/>
      <c r="L166" s="161"/>
      <c r="M166" s="166"/>
      <c r="T166" s="167"/>
      <c r="AT166" s="162" t="s">
        <v>147</v>
      </c>
      <c r="AU166" s="162" t="s">
        <v>83</v>
      </c>
      <c r="AV166" s="12" t="s">
        <v>83</v>
      </c>
      <c r="AW166" s="12" t="s">
        <v>36</v>
      </c>
      <c r="AX166" s="12" t="s">
        <v>74</v>
      </c>
      <c r="AY166" s="162" t="s">
        <v>137</v>
      </c>
    </row>
    <row r="167" spans="2:51" s="12" customFormat="1" ht="12">
      <c r="B167" s="161"/>
      <c r="D167" s="158" t="s">
        <v>147</v>
      </c>
      <c r="E167" s="162" t="s">
        <v>3</v>
      </c>
      <c r="F167" s="163" t="s">
        <v>797</v>
      </c>
      <c r="H167" s="164">
        <v>-14.412</v>
      </c>
      <c r="I167" s="165"/>
      <c r="L167" s="161"/>
      <c r="M167" s="166"/>
      <c r="T167" s="167"/>
      <c r="AT167" s="162" t="s">
        <v>147</v>
      </c>
      <c r="AU167" s="162" t="s">
        <v>83</v>
      </c>
      <c r="AV167" s="12" t="s">
        <v>83</v>
      </c>
      <c r="AW167" s="12" t="s">
        <v>36</v>
      </c>
      <c r="AX167" s="12" t="s">
        <v>74</v>
      </c>
      <c r="AY167" s="162" t="s">
        <v>137</v>
      </c>
    </row>
    <row r="168" spans="2:51" s="12" customFormat="1" ht="12">
      <c r="B168" s="161"/>
      <c r="D168" s="158" t="s">
        <v>147</v>
      </c>
      <c r="E168" s="162" t="s">
        <v>3</v>
      </c>
      <c r="F168" s="163" t="s">
        <v>798</v>
      </c>
      <c r="H168" s="164">
        <v>0.045</v>
      </c>
      <c r="I168" s="165"/>
      <c r="L168" s="161"/>
      <c r="M168" s="166"/>
      <c r="T168" s="167"/>
      <c r="AT168" s="162" t="s">
        <v>147</v>
      </c>
      <c r="AU168" s="162" t="s">
        <v>83</v>
      </c>
      <c r="AV168" s="12" t="s">
        <v>83</v>
      </c>
      <c r="AW168" s="12" t="s">
        <v>36</v>
      </c>
      <c r="AX168" s="12" t="s">
        <v>74</v>
      </c>
      <c r="AY168" s="162" t="s">
        <v>137</v>
      </c>
    </row>
    <row r="169" spans="2:51" s="13" customFormat="1" ht="12">
      <c r="B169" s="168"/>
      <c r="D169" s="158" t="s">
        <v>147</v>
      </c>
      <c r="E169" s="169" t="s">
        <v>3</v>
      </c>
      <c r="F169" s="170" t="s">
        <v>205</v>
      </c>
      <c r="H169" s="171">
        <v>2.0329999999999977</v>
      </c>
      <c r="I169" s="172"/>
      <c r="L169" s="168"/>
      <c r="M169" s="173"/>
      <c r="T169" s="174"/>
      <c r="AT169" s="169" t="s">
        <v>147</v>
      </c>
      <c r="AU169" s="169" t="s">
        <v>83</v>
      </c>
      <c r="AV169" s="13" t="s">
        <v>98</v>
      </c>
      <c r="AW169" s="13" t="s">
        <v>36</v>
      </c>
      <c r="AX169" s="13" t="s">
        <v>81</v>
      </c>
      <c r="AY169" s="169" t="s">
        <v>137</v>
      </c>
    </row>
    <row r="170" spans="2:65" s="1" customFormat="1" ht="36" customHeight="1">
      <c r="B170" s="144"/>
      <c r="C170" s="145" t="s">
        <v>271</v>
      </c>
      <c r="D170" s="145" t="s">
        <v>139</v>
      </c>
      <c r="E170" s="146" t="s">
        <v>207</v>
      </c>
      <c r="F170" s="147" t="s">
        <v>208</v>
      </c>
      <c r="G170" s="148" t="s">
        <v>142</v>
      </c>
      <c r="H170" s="149">
        <v>2.033</v>
      </c>
      <c r="I170" s="150"/>
      <c r="J170" s="151">
        <f>ROUND(I170*H170,2)</f>
        <v>0</v>
      </c>
      <c r="K170" s="147" t="s">
        <v>143</v>
      </c>
      <c r="L170" s="31"/>
      <c r="M170" s="152" t="s">
        <v>3</v>
      </c>
      <c r="N170" s="153" t="s">
        <v>45</v>
      </c>
      <c r="P170" s="154">
        <f>O170*H170</f>
        <v>0</v>
      </c>
      <c r="Q170" s="154">
        <v>0</v>
      </c>
      <c r="R170" s="154">
        <f>Q170*H170</f>
        <v>0</v>
      </c>
      <c r="S170" s="154">
        <v>0</v>
      </c>
      <c r="T170" s="155">
        <f>S170*H170</f>
        <v>0</v>
      </c>
      <c r="AR170" s="156" t="s">
        <v>98</v>
      </c>
      <c r="AT170" s="156" t="s">
        <v>139</v>
      </c>
      <c r="AU170" s="156" t="s">
        <v>83</v>
      </c>
      <c r="AY170" s="16" t="s">
        <v>137</v>
      </c>
      <c r="BE170" s="157">
        <f>IF(N170="základní",J170,0)</f>
        <v>0</v>
      </c>
      <c r="BF170" s="157">
        <f>IF(N170="snížená",J170,0)</f>
        <v>0</v>
      </c>
      <c r="BG170" s="157">
        <f>IF(N170="zákl. přenesená",J170,0)</f>
        <v>0</v>
      </c>
      <c r="BH170" s="157">
        <f>IF(N170="sníž. přenesená",J170,0)</f>
        <v>0</v>
      </c>
      <c r="BI170" s="157">
        <f>IF(N170="nulová",J170,0)</f>
        <v>0</v>
      </c>
      <c r="BJ170" s="16" t="s">
        <v>81</v>
      </c>
      <c r="BK170" s="157">
        <f>ROUND(I170*H170,2)</f>
        <v>0</v>
      </c>
      <c r="BL170" s="16" t="s">
        <v>98</v>
      </c>
      <c r="BM170" s="156" t="s">
        <v>209</v>
      </c>
    </row>
    <row r="171" spans="2:47" s="1" customFormat="1" ht="175.5">
      <c r="B171" s="31"/>
      <c r="D171" s="158" t="s">
        <v>145</v>
      </c>
      <c r="F171" s="159" t="s">
        <v>210</v>
      </c>
      <c r="I171" s="92"/>
      <c r="L171" s="31"/>
      <c r="M171" s="160"/>
      <c r="T171" s="52"/>
      <c r="AT171" s="16" t="s">
        <v>145</v>
      </c>
      <c r="AU171" s="16" t="s">
        <v>83</v>
      </c>
    </row>
    <row r="172" spans="2:51" s="12" customFormat="1" ht="12">
      <c r="B172" s="161"/>
      <c r="D172" s="158" t="s">
        <v>147</v>
      </c>
      <c r="E172" s="162" t="s">
        <v>3</v>
      </c>
      <c r="F172" s="163" t="s">
        <v>796</v>
      </c>
      <c r="H172" s="164">
        <v>16.4</v>
      </c>
      <c r="I172" s="165"/>
      <c r="L172" s="161"/>
      <c r="M172" s="166"/>
      <c r="T172" s="167"/>
      <c r="AT172" s="162" t="s">
        <v>147</v>
      </c>
      <c r="AU172" s="162" t="s">
        <v>83</v>
      </c>
      <c r="AV172" s="12" t="s">
        <v>83</v>
      </c>
      <c r="AW172" s="12" t="s">
        <v>36</v>
      </c>
      <c r="AX172" s="12" t="s">
        <v>74</v>
      </c>
      <c r="AY172" s="162" t="s">
        <v>137</v>
      </c>
    </row>
    <row r="173" spans="2:51" s="12" customFormat="1" ht="12">
      <c r="B173" s="161"/>
      <c r="D173" s="158" t="s">
        <v>147</v>
      </c>
      <c r="E173" s="162" t="s">
        <v>3</v>
      </c>
      <c r="F173" s="163" t="s">
        <v>797</v>
      </c>
      <c r="H173" s="164">
        <v>-14.412</v>
      </c>
      <c r="I173" s="165"/>
      <c r="L173" s="161"/>
      <c r="M173" s="166"/>
      <c r="T173" s="167"/>
      <c r="AT173" s="162" t="s">
        <v>147</v>
      </c>
      <c r="AU173" s="162" t="s">
        <v>83</v>
      </c>
      <c r="AV173" s="12" t="s">
        <v>83</v>
      </c>
      <c r="AW173" s="12" t="s">
        <v>36</v>
      </c>
      <c r="AX173" s="12" t="s">
        <v>74</v>
      </c>
      <c r="AY173" s="162" t="s">
        <v>137</v>
      </c>
    </row>
    <row r="174" spans="2:51" s="12" customFormat="1" ht="12">
      <c r="B174" s="161"/>
      <c r="D174" s="158" t="s">
        <v>147</v>
      </c>
      <c r="E174" s="162" t="s">
        <v>3</v>
      </c>
      <c r="F174" s="163" t="s">
        <v>798</v>
      </c>
      <c r="H174" s="164">
        <v>0.045</v>
      </c>
      <c r="I174" s="165"/>
      <c r="L174" s="161"/>
      <c r="M174" s="166"/>
      <c r="T174" s="167"/>
      <c r="AT174" s="162" t="s">
        <v>147</v>
      </c>
      <c r="AU174" s="162" t="s">
        <v>83</v>
      </c>
      <c r="AV174" s="12" t="s">
        <v>83</v>
      </c>
      <c r="AW174" s="12" t="s">
        <v>36</v>
      </c>
      <c r="AX174" s="12" t="s">
        <v>74</v>
      </c>
      <c r="AY174" s="162" t="s">
        <v>137</v>
      </c>
    </row>
    <row r="175" spans="2:51" s="13" customFormat="1" ht="12">
      <c r="B175" s="168"/>
      <c r="D175" s="158" t="s">
        <v>147</v>
      </c>
      <c r="E175" s="169" t="s">
        <v>3</v>
      </c>
      <c r="F175" s="170" t="s">
        <v>205</v>
      </c>
      <c r="H175" s="171">
        <v>2.0329999999999977</v>
      </c>
      <c r="I175" s="172"/>
      <c r="L175" s="168"/>
      <c r="M175" s="173"/>
      <c r="T175" s="174"/>
      <c r="AT175" s="169" t="s">
        <v>147</v>
      </c>
      <c r="AU175" s="169" t="s">
        <v>83</v>
      </c>
      <c r="AV175" s="13" t="s">
        <v>98</v>
      </c>
      <c r="AW175" s="13" t="s">
        <v>36</v>
      </c>
      <c r="AX175" s="13" t="s">
        <v>81</v>
      </c>
      <c r="AY175" s="169" t="s">
        <v>137</v>
      </c>
    </row>
    <row r="176" spans="2:65" s="1" customFormat="1" ht="16.5" customHeight="1">
      <c r="B176" s="144"/>
      <c r="C176" s="145" t="s">
        <v>275</v>
      </c>
      <c r="D176" s="145" t="s">
        <v>139</v>
      </c>
      <c r="E176" s="146" t="s">
        <v>212</v>
      </c>
      <c r="F176" s="147" t="s">
        <v>213</v>
      </c>
      <c r="G176" s="148" t="s">
        <v>142</v>
      </c>
      <c r="H176" s="149">
        <v>2.033</v>
      </c>
      <c r="I176" s="150"/>
      <c r="J176" s="151">
        <f>ROUND(I176*H176,2)</f>
        <v>0</v>
      </c>
      <c r="K176" s="147" t="s">
        <v>143</v>
      </c>
      <c r="L176" s="31"/>
      <c r="M176" s="152" t="s">
        <v>3</v>
      </c>
      <c r="N176" s="153" t="s">
        <v>45</v>
      </c>
      <c r="P176" s="154">
        <f>O176*H176</f>
        <v>0</v>
      </c>
      <c r="Q176" s="154">
        <v>0</v>
      </c>
      <c r="R176" s="154">
        <f>Q176*H176</f>
        <v>0</v>
      </c>
      <c r="S176" s="154">
        <v>0</v>
      </c>
      <c r="T176" s="155">
        <f>S176*H176</f>
        <v>0</v>
      </c>
      <c r="AR176" s="156" t="s">
        <v>98</v>
      </c>
      <c r="AT176" s="156" t="s">
        <v>139</v>
      </c>
      <c r="AU176" s="156" t="s">
        <v>83</v>
      </c>
      <c r="AY176" s="16" t="s">
        <v>137</v>
      </c>
      <c r="BE176" s="157">
        <f>IF(N176="základní",J176,0)</f>
        <v>0</v>
      </c>
      <c r="BF176" s="157">
        <f>IF(N176="snížená",J176,0)</f>
        <v>0</v>
      </c>
      <c r="BG176" s="157">
        <f>IF(N176="zákl. přenesená",J176,0)</f>
        <v>0</v>
      </c>
      <c r="BH176" s="157">
        <f>IF(N176="sníž. přenesená",J176,0)</f>
        <v>0</v>
      </c>
      <c r="BI176" s="157">
        <f>IF(N176="nulová",J176,0)</f>
        <v>0</v>
      </c>
      <c r="BJ176" s="16" t="s">
        <v>81</v>
      </c>
      <c r="BK176" s="157">
        <f>ROUND(I176*H176,2)</f>
        <v>0</v>
      </c>
      <c r="BL176" s="16" t="s">
        <v>98</v>
      </c>
      <c r="BM176" s="156" t="s">
        <v>214</v>
      </c>
    </row>
    <row r="177" spans="2:47" s="1" customFormat="1" ht="370.5">
      <c r="B177" s="31"/>
      <c r="D177" s="158" t="s">
        <v>145</v>
      </c>
      <c r="F177" s="159" t="s">
        <v>215</v>
      </c>
      <c r="I177" s="92"/>
      <c r="L177" s="31"/>
      <c r="M177" s="160"/>
      <c r="T177" s="52"/>
      <c r="AT177" s="16" t="s">
        <v>145</v>
      </c>
      <c r="AU177" s="16" t="s">
        <v>83</v>
      </c>
    </row>
    <row r="178" spans="2:51" s="12" customFormat="1" ht="12">
      <c r="B178" s="161"/>
      <c r="D178" s="158" t="s">
        <v>147</v>
      </c>
      <c r="E178" s="162" t="s">
        <v>3</v>
      </c>
      <c r="F178" s="163" t="s">
        <v>796</v>
      </c>
      <c r="H178" s="164">
        <v>16.4</v>
      </c>
      <c r="I178" s="165"/>
      <c r="L178" s="161"/>
      <c r="M178" s="166"/>
      <c r="T178" s="167"/>
      <c r="AT178" s="162" t="s">
        <v>147</v>
      </c>
      <c r="AU178" s="162" t="s">
        <v>83</v>
      </c>
      <c r="AV178" s="12" t="s">
        <v>83</v>
      </c>
      <c r="AW178" s="12" t="s">
        <v>36</v>
      </c>
      <c r="AX178" s="12" t="s">
        <v>74</v>
      </c>
      <c r="AY178" s="162" t="s">
        <v>137</v>
      </c>
    </row>
    <row r="179" spans="2:51" s="12" customFormat="1" ht="12">
      <c r="B179" s="161"/>
      <c r="D179" s="158" t="s">
        <v>147</v>
      </c>
      <c r="E179" s="162" t="s">
        <v>3</v>
      </c>
      <c r="F179" s="163" t="s">
        <v>797</v>
      </c>
      <c r="H179" s="164">
        <v>-14.412</v>
      </c>
      <c r="I179" s="165"/>
      <c r="L179" s="161"/>
      <c r="M179" s="166"/>
      <c r="T179" s="167"/>
      <c r="AT179" s="162" t="s">
        <v>147</v>
      </c>
      <c r="AU179" s="162" t="s">
        <v>83</v>
      </c>
      <c r="AV179" s="12" t="s">
        <v>83</v>
      </c>
      <c r="AW179" s="12" t="s">
        <v>36</v>
      </c>
      <c r="AX179" s="12" t="s">
        <v>74</v>
      </c>
      <c r="AY179" s="162" t="s">
        <v>137</v>
      </c>
    </row>
    <row r="180" spans="2:51" s="12" customFormat="1" ht="12">
      <c r="B180" s="161"/>
      <c r="D180" s="158" t="s">
        <v>147</v>
      </c>
      <c r="E180" s="162" t="s">
        <v>3</v>
      </c>
      <c r="F180" s="163" t="s">
        <v>798</v>
      </c>
      <c r="H180" s="164">
        <v>0.045</v>
      </c>
      <c r="I180" s="165"/>
      <c r="L180" s="161"/>
      <c r="M180" s="166"/>
      <c r="T180" s="167"/>
      <c r="AT180" s="162" t="s">
        <v>147</v>
      </c>
      <c r="AU180" s="162" t="s">
        <v>83</v>
      </c>
      <c r="AV180" s="12" t="s">
        <v>83</v>
      </c>
      <c r="AW180" s="12" t="s">
        <v>36</v>
      </c>
      <c r="AX180" s="12" t="s">
        <v>74</v>
      </c>
      <c r="AY180" s="162" t="s">
        <v>137</v>
      </c>
    </row>
    <row r="181" spans="2:51" s="13" customFormat="1" ht="12">
      <c r="B181" s="168"/>
      <c r="D181" s="158" t="s">
        <v>147</v>
      </c>
      <c r="E181" s="169" t="s">
        <v>3</v>
      </c>
      <c r="F181" s="170" t="s">
        <v>205</v>
      </c>
      <c r="H181" s="171">
        <v>2.0329999999999977</v>
      </c>
      <c r="I181" s="172"/>
      <c r="L181" s="168"/>
      <c r="M181" s="173"/>
      <c r="T181" s="174"/>
      <c r="AT181" s="169" t="s">
        <v>147</v>
      </c>
      <c r="AU181" s="169" t="s">
        <v>83</v>
      </c>
      <c r="AV181" s="13" t="s">
        <v>98</v>
      </c>
      <c r="AW181" s="13" t="s">
        <v>36</v>
      </c>
      <c r="AX181" s="13" t="s">
        <v>81</v>
      </c>
      <c r="AY181" s="169" t="s">
        <v>137</v>
      </c>
    </row>
    <row r="182" spans="2:65" s="1" customFormat="1" ht="36" customHeight="1">
      <c r="B182" s="144"/>
      <c r="C182" s="145" t="s">
        <v>279</v>
      </c>
      <c r="D182" s="145" t="s">
        <v>139</v>
      </c>
      <c r="E182" s="146" t="s">
        <v>216</v>
      </c>
      <c r="F182" s="147" t="s">
        <v>217</v>
      </c>
      <c r="G182" s="148" t="s">
        <v>142</v>
      </c>
      <c r="H182" s="149">
        <v>14.412</v>
      </c>
      <c r="I182" s="150"/>
      <c r="J182" s="151">
        <f>ROUND(I182*H182,2)</f>
        <v>0</v>
      </c>
      <c r="K182" s="147" t="s">
        <v>143</v>
      </c>
      <c r="L182" s="31"/>
      <c r="M182" s="152" t="s">
        <v>3</v>
      </c>
      <c r="N182" s="153" t="s">
        <v>45</v>
      </c>
      <c r="P182" s="154">
        <f>O182*H182</f>
        <v>0</v>
      </c>
      <c r="Q182" s="154">
        <v>0</v>
      </c>
      <c r="R182" s="154">
        <f>Q182*H182</f>
        <v>0</v>
      </c>
      <c r="S182" s="154">
        <v>0</v>
      </c>
      <c r="T182" s="155">
        <f>S182*H182</f>
        <v>0</v>
      </c>
      <c r="AR182" s="156" t="s">
        <v>98</v>
      </c>
      <c r="AT182" s="156" t="s">
        <v>139</v>
      </c>
      <c r="AU182" s="156" t="s">
        <v>83</v>
      </c>
      <c r="AY182" s="16" t="s">
        <v>137</v>
      </c>
      <c r="BE182" s="157">
        <f>IF(N182="základní",J182,0)</f>
        <v>0</v>
      </c>
      <c r="BF182" s="157">
        <f>IF(N182="snížená",J182,0)</f>
        <v>0</v>
      </c>
      <c r="BG182" s="157">
        <f>IF(N182="zákl. přenesená",J182,0)</f>
        <v>0</v>
      </c>
      <c r="BH182" s="157">
        <f>IF(N182="sníž. přenesená",J182,0)</f>
        <v>0</v>
      </c>
      <c r="BI182" s="157">
        <f>IF(N182="nulová",J182,0)</f>
        <v>0</v>
      </c>
      <c r="BJ182" s="16" t="s">
        <v>81</v>
      </c>
      <c r="BK182" s="157">
        <f>ROUND(I182*H182,2)</f>
        <v>0</v>
      </c>
      <c r="BL182" s="16" t="s">
        <v>98</v>
      </c>
      <c r="BM182" s="156" t="s">
        <v>218</v>
      </c>
    </row>
    <row r="183" spans="2:47" s="1" customFormat="1" ht="409.5">
      <c r="B183" s="31"/>
      <c r="D183" s="158" t="s">
        <v>145</v>
      </c>
      <c r="F183" s="175" t="s">
        <v>219</v>
      </c>
      <c r="I183" s="92"/>
      <c r="L183" s="31"/>
      <c r="M183" s="160"/>
      <c r="T183" s="52"/>
      <c r="AT183" s="16" t="s">
        <v>145</v>
      </c>
      <c r="AU183" s="16" t="s">
        <v>83</v>
      </c>
    </row>
    <row r="184" spans="2:51" s="12" customFormat="1" ht="12">
      <c r="B184" s="161"/>
      <c r="D184" s="158" t="s">
        <v>147</v>
      </c>
      <c r="E184" s="162" t="s">
        <v>3</v>
      </c>
      <c r="F184" s="163" t="s">
        <v>799</v>
      </c>
      <c r="H184" s="164">
        <v>16.4</v>
      </c>
      <c r="I184" s="165"/>
      <c r="L184" s="161"/>
      <c r="M184" s="166"/>
      <c r="T184" s="167"/>
      <c r="AT184" s="162" t="s">
        <v>147</v>
      </c>
      <c r="AU184" s="162" t="s">
        <v>83</v>
      </c>
      <c r="AV184" s="12" t="s">
        <v>83</v>
      </c>
      <c r="AW184" s="12" t="s">
        <v>36</v>
      </c>
      <c r="AX184" s="12" t="s">
        <v>74</v>
      </c>
      <c r="AY184" s="162" t="s">
        <v>137</v>
      </c>
    </row>
    <row r="185" spans="2:51" s="12" customFormat="1" ht="12">
      <c r="B185" s="161"/>
      <c r="D185" s="158" t="s">
        <v>147</v>
      </c>
      <c r="E185" s="162" t="s">
        <v>3</v>
      </c>
      <c r="F185" s="163" t="s">
        <v>800</v>
      </c>
      <c r="H185" s="164">
        <v>-0.568</v>
      </c>
      <c r="I185" s="165"/>
      <c r="L185" s="161"/>
      <c r="M185" s="166"/>
      <c r="T185" s="167"/>
      <c r="AT185" s="162" t="s">
        <v>147</v>
      </c>
      <c r="AU185" s="162" t="s">
        <v>83</v>
      </c>
      <c r="AV185" s="12" t="s">
        <v>83</v>
      </c>
      <c r="AW185" s="12" t="s">
        <v>36</v>
      </c>
      <c r="AX185" s="12" t="s">
        <v>74</v>
      </c>
      <c r="AY185" s="162" t="s">
        <v>137</v>
      </c>
    </row>
    <row r="186" spans="2:51" s="12" customFormat="1" ht="12">
      <c r="B186" s="161"/>
      <c r="D186" s="158" t="s">
        <v>147</v>
      </c>
      <c r="E186" s="162" t="s">
        <v>3</v>
      </c>
      <c r="F186" s="163" t="s">
        <v>801</v>
      </c>
      <c r="H186" s="164">
        <v>-1.42</v>
      </c>
      <c r="I186" s="165"/>
      <c r="L186" s="161"/>
      <c r="M186" s="166"/>
      <c r="T186" s="167"/>
      <c r="AT186" s="162" t="s">
        <v>147</v>
      </c>
      <c r="AU186" s="162" t="s">
        <v>83</v>
      </c>
      <c r="AV186" s="12" t="s">
        <v>83</v>
      </c>
      <c r="AW186" s="12" t="s">
        <v>36</v>
      </c>
      <c r="AX186" s="12" t="s">
        <v>74</v>
      </c>
      <c r="AY186" s="162" t="s">
        <v>137</v>
      </c>
    </row>
    <row r="187" spans="2:51" s="13" customFormat="1" ht="12">
      <c r="B187" s="168"/>
      <c r="D187" s="158" t="s">
        <v>147</v>
      </c>
      <c r="E187" s="169" t="s">
        <v>3</v>
      </c>
      <c r="F187" s="170" t="s">
        <v>205</v>
      </c>
      <c r="H187" s="171">
        <v>14.411999999999999</v>
      </c>
      <c r="I187" s="172"/>
      <c r="L187" s="168"/>
      <c r="M187" s="173"/>
      <c r="T187" s="174"/>
      <c r="AT187" s="169" t="s">
        <v>147</v>
      </c>
      <c r="AU187" s="169" t="s">
        <v>83</v>
      </c>
      <c r="AV187" s="13" t="s">
        <v>98</v>
      </c>
      <c r="AW187" s="13" t="s">
        <v>36</v>
      </c>
      <c r="AX187" s="13" t="s">
        <v>81</v>
      </c>
      <c r="AY187" s="169" t="s">
        <v>137</v>
      </c>
    </row>
    <row r="188" spans="2:65" s="1" customFormat="1" ht="60" customHeight="1">
      <c r="B188" s="144"/>
      <c r="C188" s="145" t="s">
        <v>283</v>
      </c>
      <c r="D188" s="145" t="s">
        <v>139</v>
      </c>
      <c r="E188" s="146" t="s">
        <v>224</v>
      </c>
      <c r="F188" s="147" t="s">
        <v>225</v>
      </c>
      <c r="G188" s="148" t="s">
        <v>142</v>
      </c>
      <c r="H188" s="149">
        <v>1.42</v>
      </c>
      <c r="I188" s="150"/>
      <c r="J188" s="151">
        <f>ROUND(I188*H188,2)</f>
        <v>0</v>
      </c>
      <c r="K188" s="147" t="s">
        <v>143</v>
      </c>
      <c r="L188" s="31"/>
      <c r="M188" s="152" t="s">
        <v>3</v>
      </c>
      <c r="N188" s="153" t="s">
        <v>45</v>
      </c>
      <c r="P188" s="154">
        <f>O188*H188</f>
        <v>0</v>
      </c>
      <c r="Q188" s="154">
        <v>0</v>
      </c>
      <c r="R188" s="154">
        <f>Q188*H188</f>
        <v>0</v>
      </c>
      <c r="S188" s="154">
        <v>0</v>
      </c>
      <c r="T188" s="155">
        <f>S188*H188</f>
        <v>0</v>
      </c>
      <c r="AR188" s="156" t="s">
        <v>98</v>
      </c>
      <c r="AT188" s="156" t="s">
        <v>139</v>
      </c>
      <c r="AU188" s="156" t="s">
        <v>83</v>
      </c>
      <c r="AY188" s="16" t="s">
        <v>137</v>
      </c>
      <c r="BE188" s="157">
        <f>IF(N188="základní",J188,0)</f>
        <v>0</v>
      </c>
      <c r="BF188" s="157">
        <f>IF(N188="snížená",J188,0)</f>
        <v>0</v>
      </c>
      <c r="BG188" s="157">
        <f>IF(N188="zákl. přenesená",J188,0)</f>
        <v>0</v>
      </c>
      <c r="BH188" s="157">
        <f>IF(N188="sníž. přenesená",J188,0)</f>
        <v>0</v>
      </c>
      <c r="BI188" s="157">
        <f>IF(N188="nulová",J188,0)</f>
        <v>0</v>
      </c>
      <c r="BJ188" s="16" t="s">
        <v>81</v>
      </c>
      <c r="BK188" s="157">
        <f>ROUND(I188*H188,2)</f>
        <v>0</v>
      </c>
      <c r="BL188" s="16" t="s">
        <v>98</v>
      </c>
      <c r="BM188" s="156" t="s">
        <v>226</v>
      </c>
    </row>
    <row r="189" spans="2:47" s="1" customFormat="1" ht="136.5">
      <c r="B189" s="31"/>
      <c r="D189" s="158" t="s">
        <v>145</v>
      </c>
      <c r="F189" s="159" t="s">
        <v>227</v>
      </c>
      <c r="I189" s="92"/>
      <c r="L189" s="31"/>
      <c r="M189" s="160"/>
      <c r="T189" s="52"/>
      <c r="AT189" s="16" t="s">
        <v>145</v>
      </c>
      <c r="AU189" s="16" t="s">
        <v>83</v>
      </c>
    </row>
    <row r="190" spans="2:51" s="12" customFormat="1" ht="12">
      <c r="B190" s="161"/>
      <c r="D190" s="158" t="s">
        <v>147</v>
      </c>
      <c r="E190" s="162" t="s">
        <v>3</v>
      </c>
      <c r="F190" s="163" t="s">
        <v>802</v>
      </c>
      <c r="H190" s="164">
        <v>1.42</v>
      </c>
      <c r="I190" s="165"/>
      <c r="L190" s="161"/>
      <c r="M190" s="166"/>
      <c r="T190" s="167"/>
      <c r="AT190" s="162" t="s">
        <v>147</v>
      </c>
      <c r="AU190" s="162" t="s">
        <v>83</v>
      </c>
      <c r="AV190" s="12" t="s">
        <v>83</v>
      </c>
      <c r="AW190" s="12" t="s">
        <v>36</v>
      </c>
      <c r="AX190" s="12" t="s">
        <v>81</v>
      </c>
      <c r="AY190" s="162" t="s">
        <v>137</v>
      </c>
    </row>
    <row r="191" spans="2:65" s="1" customFormat="1" ht="16.5" customHeight="1">
      <c r="B191" s="144"/>
      <c r="C191" s="176" t="s">
        <v>288</v>
      </c>
      <c r="D191" s="176" t="s">
        <v>230</v>
      </c>
      <c r="E191" s="177" t="s">
        <v>231</v>
      </c>
      <c r="F191" s="178" t="s">
        <v>232</v>
      </c>
      <c r="G191" s="179" t="s">
        <v>233</v>
      </c>
      <c r="H191" s="180">
        <v>2.84</v>
      </c>
      <c r="I191" s="181"/>
      <c r="J191" s="182">
        <f>ROUND(I191*H191,2)</f>
        <v>0</v>
      </c>
      <c r="K191" s="178" t="s">
        <v>143</v>
      </c>
      <c r="L191" s="183"/>
      <c r="M191" s="184" t="s">
        <v>3</v>
      </c>
      <c r="N191" s="185" t="s">
        <v>45</v>
      </c>
      <c r="P191" s="154">
        <f>O191*H191</f>
        <v>0</v>
      </c>
      <c r="Q191" s="154">
        <v>1</v>
      </c>
      <c r="R191" s="154">
        <f>Q191*H191</f>
        <v>2.84</v>
      </c>
      <c r="S191" s="154">
        <v>0</v>
      </c>
      <c r="T191" s="155">
        <f>S191*H191</f>
        <v>0</v>
      </c>
      <c r="AR191" s="156" t="s">
        <v>177</v>
      </c>
      <c r="AT191" s="156" t="s">
        <v>230</v>
      </c>
      <c r="AU191" s="156" t="s">
        <v>83</v>
      </c>
      <c r="AY191" s="16" t="s">
        <v>137</v>
      </c>
      <c r="BE191" s="157">
        <f>IF(N191="základní",J191,0)</f>
        <v>0</v>
      </c>
      <c r="BF191" s="157">
        <f>IF(N191="snížená",J191,0)</f>
        <v>0</v>
      </c>
      <c r="BG191" s="157">
        <f>IF(N191="zákl. přenesená",J191,0)</f>
        <v>0</v>
      </c>
      <c r="BH191" s="157">
        <f>IF(N191="sníž. přenesená",J191,0)</f>
        <v>0</v>
      </c>
      <c r="BI191" s="157">
        <f>IF(N191="nulová",J191,0)</f>
        <v>0</v>
      </c>
      <c r="BJ191" s="16" t="s">
        <v>81</v>
      </c>
      <c r="BK191" s="157">
        <f>ROUND(I191*H191,2)</f>
        <v>0</v>
      </c>
      <c r="BL191" s="16" t="s">
        <v>98</v>
      </c>
      <c r="BM191" s="156" t="s">
        <v>234</v>
      </c>
    </row>
    <row r="192" spans="2:51" s="12" customFormat="1" ht="12">
      <c r="B192" s="161"/>
      <c r="D192" s="158" t="s">
        <v>147</v>
      </c>
      <c r="F192" s="163" t="s">
        <v>803</v>
      </c>
      <c r="H192" s="164">
        <v>2.84</v>
      </c>
      <c r="I192" s="165"/>
      <c r="L192" s="161"/>
      <c r="M192" s="166"/>
      <c r="T192" s="167"/>
      <c r="AT192" s="162" t="s">
        <v>147</v>
      </c>
      <c r="AU192" s="162" t="s">
        <v>83</v>
      </c>
      <c r="AV192" s="12" t="s">
        <v>83</v>
      </c>
      <c r="AW192" s="12" t="s">
        <v>4</v>
      </c>
      <c r="AX192" s="12" t="s">
        <v>81</v>
      </c>
      <c r="AY192" s="162" t="s">
        <v>137</v>
      </c>
    </row>
    <row r="193" spans="2:65" s="1" customFormat="1" ht="36" customHeight="1">
      <c r="B193" s="144"/>
      <c r="C193" s="145" t="s">
        <v>292</v>
      </c>
      <c r="D193" s="145" t="s">
        <v>139</v>
      </c>
      <c r="E193" s="146" t="s">
        <v>237</v>
      </c>
      <c r="F193" s="147" t="s">
        <v>238</v>
      </c>
      <c r="G193" s="148" t="s">
        <v>180</v>
      </c>
      <c r="H193" s="149">
        <v>4</v>
      </c>
      <c r="I193" s="150"/>
      <c r="J193" s="151">
        <f>ROUND(I193*H193,2)</f>
        <v>0</v>
      </c>
      <c r="K193" s="147" t="s">
        <v>143</v>
      </c>
      <c r="L193" s="31"/>
      <c r="M193" s="152" t="s">
        <v>3</v>
      </c>
      <c r="N193" s="153" t="s">
        <v>45</v>
      </c>
      <c r="P193" s="154">
        <f>O193*H193</f>
        <v>0</v>
      </c>
      <c r="Q193" s="154">
        <v>0</v>
      </c>
      <c r="R193" s="154">
        <f>Q193*H193</f>
        <v>0</v>
      </c>
      <c r="S193" s="154">
        <v>0</v>
      </c>
      <c r="T193" s="155">
        <f>S193*H193</f>
        <v>0</v>
      </c>
      <c r="AR193" s="156" t="s">
        <v>98</v>
      </c>
      <c r="AT193" s="156" t="s">
        <v>139</v>
      </c>
      <c r="AU193" s="156" t="s">
        <v>83</v>
      </c>
      <c r="AY193" s="16" t="s">
        <v>137</v>
      </c>
      <c r="BE193" s="157">
        <f>IF(N193="základní",J193,0)</f>
        <v>0</v>
      </c>
      <c r="BF193" s="157">
        <f>IF(N193="snížená",J193,0)</f>
        <v>0</v>
      </c>
      <c r="BG193" s="157">
        <f>IF(N193="zákl. přenesená",J193,0)</f>
        <v>0</v>
      </c>
      <c r="BH193" s="157">
        <f>IF(N193="sníž. přenesená",J193,0)</f>
        <v>0</v>
      </c>
      <c r="BI193" s="157">
        <f>IF(N193="nulová",J193,0)</f>
        <v>0</v>
      </c>
      <c r="BJ193" s="16" t="s">
        <v>81</v>
      </c>
      <c r="BK193" s="157">
        <f>ROUND(I193*H193,2)</f>
        <v>0</v>
      </c>
      <c r="BL193" s="16" t="s">
        <v>98</v>
      </c>
      <c r="BM193" s="156" t="s">
        <v>804</v>
      </c>
    </row>
    <row r="194" spans="2:47" s="1" customFormat="1" ht="146.25">
      <c r="B194" s="31"/>
      <c r="D194" s="158" t="s">
        <v>145</v>
      </c>
      <c r="F194" s="159" t="s">
        <v>240</v>
      </c>
      <c r="I194" s="92"/>
      <c r="L194" s="31"/>
      <c r="M194" s="160"/>
      <c r="T194" s="52"/>
      <c r="AT194" s="16" t="s">
        <v>145</v>
      </c>
      <c r="AU194" s="16" t="s">
        <v>83</v>
      </c>
    </row>
    <row r="195" spans="2:51" s="12" customFormat="1" ht="12">
      <c r="B195" s="161"/>
      <c r="D195" s="158" t="s">
        <v>147</v>
      </c>
      <c r="E195" s="162" t="s">
        <v>3</v>
      </c>
      <c r="F195" s="163" t="s">
        <v>805</v>
      </c>
      <c r="H195" s="164">
        <v>4</v>
      </c>
      <c r="I195" s="165"/>
      <c r="L195" s="161"/>
      <c r="M195" s="166"/>
      <c r="T195" s="167"/>
      <c r="AT195" s="162" t="s">
        <v>147</v>
      </c>
      <c r="AU195" s="162" t="s">
        <v>83</v>
      </c>
      <c r="AV195" s="12" t="s">
        <v>83</v>
      </c>
      <c r="AW195" s="12" t="s">
        <v>36</v>
      </c>
      <c r="AX195" s="12" t="s">
        <v>81</v>
      </c>
      <c r="AY195" s="162" t="s">
        <v>137</v>
      </c>
    </row>
    <row r="196" spans="2:65" s="1" customFormat="1" ht="36" customHeight="1">
      <c r="B196" s="144"/>
      <c r="C196" s="145" t="s">
        <v>297</v>
      </c>
      <c r="D196" s="145" t="s">
        <v>139</v>
      </c>
      <c r="E196" s="146" t="s">
        <v>243</v>
      </c>
      <c r="F196" s="147" t="s">
        <v>244</v>
      </c>
      <c r="G196" s="148" t="s">
        <v>180</v>
      </c>
      <c r="H196" s="149">
        <v>4</v>
      </c>
      <c r="I196" s="150"/>
      <c r="J196" s="151">
        <f>ROUND(I196*H196,2)</f>
        <v>0</v>
      </c>
      <c r="K196" s="147" t="s">
        <v>143</v>
      </c>
      <c r="L196" s="31"/>
      <c r="M196" s="152" t="s">
        <v>3</v>
      </c>
      <c r="N196" s="153" t="s">
        <v>45</v>
      </c>
      <c r="P196" s="154">
        <f>O196*H196</f>
        <v>0</v>
      </c>
      <c r="Q196" s="154">
        <v>0</v>
      </c>
      <c r="R196" s="154">
        <f>Q196*H196</f>
        <v>0</v>
      </c>
      <c r="S196" s="154">
        <v>0</v>
      </c>
      <c r="T196" s="155">
        <f>S196*H196</f>
        <v>0</v>
      </c>
      <c r="AR196" s="156" t="s">
        <v>98</v>
      </c>
      <c r="AT196" s="156" t="s">
        <v>139</v>
      </c>
      <c r="AU196" s="156" t="s">
        <v>83</v>
      </c>
      <c r="AY196" s="16" t="s">
        <v>137</v>
      </c>
      <c r="BE196" s="157">
        <f>IF(N196="základní",J196,0)</f>
        <v>0</v>
      </c>
      <c r="BF196" s="157">
        <f>IF(N196="snížená",J196,0)</f>
        <v>0</v>
      </c>
      <c r="BG196" s="157">
        <f>IF(N196="zákl. přenesená",J196,0)</f>
        <v>0</v>
      </c>
      <c r="BH196" s="157">
        <f>IF(N196="sníž. přenesená",J196,0)</f>
        <v>0</v>
      </c>
      <c r="BI196" s="157">
        <f>IF(N196="nulová",J196,0)</f>
        <v>0</v>
      </c>
      <c r="BJ196" s="16" t="s">
        <v>81</v>
      </c>
      <c r="BK196" s="157">
        <f>ROUND(I196*H196,2)</f>
        <v>0</v>
      </c>
      <c r="BL196" s="16" t="s">
        <v>98</v>
      </c>
      <c r="BM196" s="156" t="s">
        <v>806</v>
      </c>
    </row>
    <row r="197" spans="2:47" s="1" customFormat="1" ht="156">
      <c r="B197" s="31"/>
      <c r="D197" s="158" t="s">
        <v>145</v>
      </c>
      <c r="F197" s="159" t="s">
        <v>246</v>
      </c>
      <c r="I197" s="92"/>
      <c r="L197" s="31"/>
      <c r="M197" s="160"/>
      <c r="T197" s="52"/>
      <c r="AT197" s="16" t="s">
        <v>145</v>
      </c>
      <c r="AU197" s="16" t="s">
        <v>83</v>
      </c>
    </row>
    <row r="198" spans="2:51" s="12" customFormat="1" ht="12">
      <c r="B198" s="161"/>
      <c r="D198" s="158" t="s">
        <v>147</v>
      </c>
      <c r="E198" s="162" t="s">
        <v>3</v>
      </c>
      <c r="F198" s="163" t="s">
        <v>805</v>
      </c>
      <c r="H198" s="164">
        <v>4</v>
      </c>
      <c r="I198" s="165"/>
      <c r="L198" s="161"/>
      <c r="M198" s="166"/>
      <c r="T198" s="167"/>
      <c r="AT198" s="162" t="s">
        <v>147</v>
      </c>
      <c r="AU198" s="162" t="s">
        <v>83</v>
      </c>
      <c r="AV198" s="12" t="s">
        <v>83</v>
      </c>
      <c r="AW198" s="12" t="s">
        <v>36</v>
      </c>
      <c r="AX198" s="12" t="s">
        <v>81</v>
      </c>
      <c r="AY198" s="162" t="s">
        <v>137</v>
      </c>
    </row>
    <row r="199" spans="2:65" s="1" customFormat="1" ht="16.5" customHeight="1">
      <c r="B199" s="144"/>
      <c r="C199" s="176" t="s">
        <v>301</v>
      </c>
      <c r="D199" s="176" t="s">
        <v>230</v>
      </c>
      <c r="E199" s="177" t="s">
        <v>248</v>
      </c>
      <c r="F199" s="178" t="s">
        <v>249</v>
      </c>
      <c r="G199" s="179" t="s">
        <v>250</v>
      </c>
      <c r="H199" s="180">
        <v>0.1</v>
      </c>
      <c r="I199" s="181"/>
      <c r="J199" s="182">
        <f>ROUND(I199*H199,2)</f>
        <v>0</v>
      </c>
      <c r="K199" s="178" t="s">
        <v>143</v>
      </c>
      <c r="L199" s="183"/>
      <c r="M199" s="184" t="s">
        <v>3</v>
      </c>
      <c r="N199" s="185" t="s">
        <v>45</v>
      </c>
      <c r="P199" s="154">
        <f>O199*H199</f>
        <v>0</v>
      </c>
      <c r="Q199" s="154">
        <v>0.001</v>
      </c>
      <c r="R199" s="154">
        <f>Q199*H199</f>
        <v>0.0001</v>
      </c>
      <c r="S199" s="154">
        <v>0</v>
      </c>
      <c r="T199" s="155">
        <f>S199*H199</f>
        <v>0</v>
      </c>
      <c r="AR199" s="156" t="s">
        <v>177</v>
      </c>
      <c r="AT199" s="156" t="s">
        <v>230</v>
      </c>
      <c r="AU199" s="156" t="s">
        <v>83</v>
      </c>
      <c r="AY199" s="16" t="s">
        <v>137</v>
      </c>
      <c r="BE199" s="157">
        <f>IF(N199="základní",J199,0)</f>
        <v>0</v>
      </c>
      <c r="BF199" s="157">
        <f>IF(N199="snížená",J199,0)</f>
        <v>0</v>
      </c>
      <c r="BG199" s="157">
        <f>IF(N199="zákl. přenesená",J199,0)</f>
        <v>0</v>
      </c>
      <c r="BH199" s="157">
        <f>IF(N199="sníž. přenesená",J199,0)</f>
        <v>0</v>
      </c>
      <c r="BI199" s="157">
        <f>IF(N199="nulová",J199,0)</f>
        <v>0</v>
      </c>
      <c r="BJ199" s="16" t="s">
        <v>81</v>
      </c>
      <c r="BK199" s="157">
        <f>ROUND(I199*H199,2)</f>
        <v>0</v>
      </c>
      <c r="BL199" s="16" t="s">
        <v>98</v>
      </c>
      <c r="BM199" s="156" t="s">
        <v>807</v>
      </c>
    </row>
    <row r="200" spans="2:51" s="12" customFormat="1" ht="12">
      <c r="B200" s="161"/>
      <c r="D200" s="158" t="s">
        <v>147</v>
      </c>
      <c r="F200" s="163" t="s">
        <v>808</v>
      </c>
      <c r="H200" s="164">
        <v>0.1</v>
      </c>
      <c r="I200" s="165"/>
      <c r="L200" s="161"/>
      <c r="M200" s="166"/>
      <c r="T200" s="167"/>
      <c r="AT200" s="162" t="s">
        <v>147</v>
      </c>
      <c r="AU200" s="162" t="s">
        <v>83</v>
      </c>
      <c r="AV200" s="12" t="s">
        <v>83</v>
      </c>
      <c r="AW200" s="12" t="s">
        <v>4</v>
      </c>
      <c r="AX200" s="12" t="s">
        <v>81</v>
      </c>
      <c r="AY200" s="162" t="s">
        <v>137</v>
      </c>
    </row>
    <row r="201" spans="2:63" s="11" customFormat="1" ht="22.9" customHeight="1">
      <c r="B201" s="132"/>
      <c r="D201" s="133" t="s">
        <v>73</v>
      </c>
      <c r="E201" s="142" t="s">
        <v>98</v>
      </c>
      <c r="F201" s="142" t="s">
        <v>253</v>
      </c>
      <c r="I201" s="135"/>
      <c r="J201" s="143">
        <f>BK201</f>
        <v>0</v>
      </c>
      <c r="L201" s="132"/>
      <c r="M201" s="137"/>
      <c r="P201" s="138">
        <f>SUM(P202:P204)</f>
        <v>0</v>
      </c>
      <c r="R201" s="138">
        <f>SUM(R202:R204)</f>
        <v>0</v>
      </c>
      <c r="T201" s="139">
        <f>SUM(T202:T204)</f>
        <v>0</v>
      </c>
      <c r="AR201" s="133" t="s">
        <v>81</v>
      </c>
      <c r="AT201" s="140" t="s">
        <v>73</v>
      </c>
      <c r="AU201" s="140" t="s">
        <v>81</v>
      </c>
      <c r="AY201" s="133" t="s">
        <v>137</v>
      </c>
      <c r="BK201" s="141">
        <f>SUM(BK202:BK204)</f>
        <v>0</v>
      </c>
    </row>
    <row r="202" spans="2:65" s="1" customFormat="1" ht="24" customHeight="1">
      <c r="B202" s="144"/>
      <c r="C202" s="145" t="s">
        <v>305</v>
      </c>
      <c r="D202" s="145" t="s">
        <v>139</v>
      </c>
      <c r="E202" s="146" t="s">
        <v>254</v>
      </c>
      <c r="F202" s="147" t="s">
        <v>255</v>
      </c>
      <c r="G202" s="148" t="s">
        <v>142</v>
      </c>
      <c r="H202" s="149">
        <v>0.568</v>
      </c>
      <c r="I202" s="150"/>
      <c r="J202" s="151">
        <f>ROUND(I202*H202,2)</f>
        <v>0</v>
      </c>
      <c r="K202" s="147" t="s">
        <v>143</v>
      </c>
      <c r="L202" s="31"/>
      <c r="M202" s="152" t="s">
        <v>3</v>
      </c>
      <c r="N202" s="153" t="s">
        <v>45</v>
      </c>
      <c r="P202" s="154">
        <f>O202*H202</f>
        <v>0</v>
      </c>
      <c r="Q202" s="154">
        <v>0</v>
      </c>
      <c r="R202" s="154">
        <f>Q202*H202</f>
        <v>0</v>
      </c>
      <c r="S202" s="154">
        <v>0</v>
      </c>
      <c r="T202" s="155">
        <f>S202*H202</f>
        <v>0</v>
      </c>
      <c r="AR202" s="156" t="s">
        <v>98</v>
      </c>
      <c r="AT202" s="156" t="s">
        <v>139</v>
      </c>
      <c r="AU202" s="156" t="s">
        <v>83</v>
      </c>
      <c r="AY202" s="16" t="s">
        <v>137</v>
      </c>
      <c r="BE202" s="157">
        <f>IF(N202="základní",J202,0)</f>
        <v>0</v>
      </c>
      <c r="BF202" s="157">
        <f>IF(N202="snížená",J202,0)</f>
        <v>0</v>
      </c>
      <c r="BG202" s="157">
        <f>IF(N202="zákl. přenesená",J202,0)</f>
        <v>0</v>
      </c>
      <c r="BH202" s="157">
        <f>IF(N202="sníž. přenesená",J202,0)</f>
        <v>0</v>
      </c>
      <c r="BI202" s="157">
        <f>IF(N202="nulová",J202,0)</f>
        <v>0</v>
      </c>
      <c r="BJ202" s="16" t="s">
        <v>81</v>
      </c>
      <c r="BK202" s="157">
        <f>ROUND(I202*H202,2)</f>
        <v>0</v>
      </c>
      <c r="BL202" s="16" t="s">
        <v>98</v>
      </c>
      <c r="BM202" s="156" t="s">
        <v>256</v>
      </c>
    </row>
    <row r="203" spans="2:47" s="1" customFormat="1" ht="58.5">
      <c r="B203" s="31"/>
      <c r="D203" s="158" t="s">
        <v>145</v>
      </c>
      <c r="F203" s="159" t="s">
        <v>257</v>
      </c>
      <c r="I203" s="92"/>
      <c r="L203" s="31"/>
      <c r="M203" s="160"/>
      <c r="T203" s="52"/>
      <c r="AT203" s="16" t="s">
        <v>145</v>
      </c>
      <c r="AU203" s="16" t="s">
        <v>83</v>
      </c>
    </row>
    <row r="204" spans="2:51" s="12" customFormat="1" ht="12">
      <c r="B204" s="161"/>
      <c r="D204" s="158" t="s">
        <v>147</v>
      </c>
      <c r="E204" s="162" t="s">
        <v>3</v>
      </c>
      <c r="F204" s="163" t="s">
        <v>809</v>
      </c>
      <c r="H204" s="164">
        <v>0.568</v>
      </c>
      <c r="I204" s="165"/>
      <c r="L204" s="161"/>
      <c r="M204" s="166"/>
      <c r="T204" s="167"/>
      <c r="AT204" s="162" t="s">
        <v>147</v>
      </c>
      <c r="AU204" s="162" t="s">
        <v>83</v>
      </c>
      <c r="AV204" s="12" t="s">
        <v>83</v>
      </c>
      <c r="AW204" s="12" t="s">
        <v>36</v>
      </c>
      <c r="AX204" s="12" t="s">
        <v>81</v>
      </c>
      <c r="AY204" s="162" t="s">
        <v>137</v>
      </c>
    </row>
    <row r="205" spans="2:63" s="11" customFormat="1" ht="22.9" customHeight="1">
      <c r="B205" s="132"/>
      <c r="D205" s="133" t="s">
        <v>73</v>
      </c>
      <c r="E205" s="142" t="s">
        <v>100</v>
      </c>
      <c r="F205" s="142" t="s">
        <v>472</v>
      </c>
      <c r="I205" s="135"/>
      <c r="J205" s="143">
        <f>BK205</f>
        <v>0</v>
      </c>
      <c r="L205" s="132"/>
      <c r="M205" s="137"/>
      <c r="P205" s="138">
        <f>SUM(P206:P222)</f>
        <v>0</v>
      </c>
      <c r="R205" s="138">
        <f>SUM(R206:R222)</f>
        <v>5.15919</v>
      </c>
      <c r="T205" s="139">
        <f>SUM(T206:T222)</f>
        <v>0</v>
      </c>
      <c r="AR205" s="133" t="s">
        <v>81</v>
      </c>
      <c r="AT205" s="140" t="s">
        <v>73</v>
      </c>
      <c r="AU205" s="140" t="s">
        <v>81</v>
      </c>
      <c r="AY205" s="133" t="s">
        <v>137</v>
      </c>
      <c r="BK205" s="141">
        <f>SUM(BK206:BK222)</f>
        <v>0</v>
      </c>
    </row>
    <row r="206" spans="2:65" s="1" customFormat="1" ht="36" customHeight="1">
      <c r="B206" s="144"/>
      <c r="C206" s="145" t="s">
        <v>309</v>
      </c>
      <c r="D206" s="145" t="s">
        <v>139</v>
      </c>
      <c r="E206" s="146" t="s">
        <v>545</v>
      </c>
      <c r="F206" s="147" t="s">
        <v>546</v>
      </c>
      <c r="G206" s="148" t="s">
        <v>180</v>
      </c>
      <c r="H206" s="149">
        <v>9</v>
      </c>
      <c r="I206" s="150"/>
      <c r="J206" s="151">
        <f>ROUND(I206*H206,2)</f>
        <v>0</v>
      </c>
      <c r="K206" s="147" t="s">
        <v>143</v>
      </c>
      <c r="L206" s="31"/>
      <c r="M206" s="152" t="s">
        <v>3</v>
      </c>
      <c r="N206" s="153" t="s">
        <v>45</v>
      </c>
      <c r="P206" s="154">
        <f>O206*H206</f>
        <v>0</v>
      </c>
      <c r="Q206" s="154">
        <v>0.3708</v>
      </c>
      <c r="R206" s="154">
        <f>Q206*H206</f>
        <v>3.3372</v>
      </c>
      <c r="S206" s="154">
        <v>0</v>
      </c>
      <c r="T206" s="155">
        <f>S206*H206</f>
        <v>0</v>
      </c>
      <c r="AR206" s="156" t="s">
        <v>98</v>
      </c>
      <c r="AT206" s="156" t="s">
        <v>139</v>
      </c>
      <c r="AU206" s="156" t="s">
        <v>83</v>
      </c>
      <c r="AY206" s="16" t="s">
        <v>137</v>
      </c>
      <c r="BE206" s="157">
        <f>IF(N206="základní",J206,0)</f>
        <v>0</v>
      </c>
      <c r="BF206" s="157">
        <f>IF(N206="snížená",J206,0)</f>
        <v>0</v>
      </c>
      <c r="BG206" s="157">
        <f>IF(N206="zákl. přenesená",J206,0)</f>
        <v>0</v>
      </c>
      <c r="BH206" s="157">
        <f>IF(N206="sníž. přenesená",J206,0)</f>
        <v>0</v>
      </c>
      <c r="BI206" s="157">
        <f>IF(N206="nulová",J206,0)</f>
        <v>0</v>
      </c>
      <c r="BJ206" s="16" t="s">
        <v>81</v>
      </c>
      <c r="BK206" s="157">
        <f>ROUND(I206*H206,2)</f>
        <v>0</v>
      </c>
      <c r="BL206" s="16" t="s">
        <v>98</v>
      </c>
      <c r="BM206" s="156" t="s">
        <v>547</v>
      </c>
    </row>
    <row r="207" spans="2:47" s="1" customFormat="1" ht="97.5">
      <c r="B207" s="31"/>
      <c r="D207" s="158" t="s">
        <v>145</v>
      </c>
      <c r="F207" s="159" t="s">
        <v>548</v>
      </c>
      <c r="I207" s="92"/>
      <c r="L207" s="31"/>
      <c r="M207" s="160"/>
      <c r="T207" s="52"/>
      <c r="AT207" s="16" t="s">
        <v>145</v>
      </c>
      <c r="AU207" s="16" t="s">
        <v>83</v>
      </c>
    </row>
    <row r="208" spans="2:51" s="12" customFormat="1" ht="12">
      <c r="B208" s="161"/>
      <c r="D208" s="158" t="s">
        <v>147</v>
      </c>
      <c r="E208" s="162" t="s">
        <v>3</v>
      </c>
      <c r="F208" s="163" t="s">
        <v>810</v>
      </c>
      <c r="H208" s="164">
        <v>9</v>
      </c>
      <c r="I208" s="165"/>
      <c r="L208" s="161"/>
      <c r="M208" s="166"/>
      <c r="T208" s="167"/>
      <c r="AT208" s="162" t="s">
        <v>147</v>
      </c>
      <c r="AU208" s="162" t="s">
        <v>83</v>
      </c>
      <c r="AV208" s="12" t="s">
        <v>83</v>
      </c>
      <c r="AW208" s="12" t="s">
        <v>36</v>
      </c>
      <c r="AX208" s="12" t="s">
        <v>81</v>
      </c>
      <c r="AY208" s="162" t="s">
        <v>137</v>
      </c>
    </row>
    <row r="209" spans="2:65" s="1" customFormat="1" ht="36" customHeight="1">
      <c r="B209" s="144"/>
      <c r="C209" s="145" t="s">
        <v>313</v>
      </c>
      <c r="D209" s="145" t="s">
        <v>139</v>
      </c>
      <c r="E209" s="146" t="s">
        <v>549</v>
      </c>
      <c r="F209" s="147" t="s">
        <v>550</v>
      </c>
      <c r="G209" s="148" t="s">
        <v>180</v>
      </c>
      <c r="H209" s="149">
        <v>3</v>
      </c>
      <c r="I209" s="150"/>
      <c r="J209" s="151">
        <f>ROUND(I209*H209,2)</f>
        <v>0</v>
      </c>
      <c r="K209" s="147" t="s">
        <v>143</v>
      </c>
      <c r="L209" s="31"/>
      <c r="M209" s="152" t="s">
        <v>3</v>
      </c>
      <c r="N209" s="153" t="s">
        <v>45</v>
      </c>
      <c r="P209" s="154">
        <f>O209*H209</f>
        <v>0</v>
      </c>
      <c r="Q209" s="154">
        <v>0.26376</v>
      </c>
      <c r="R209" s="154">
        <f>Q209*H209</f>
        <v>0.79128</v>
      </c>
      <c r="S209" s="154">
        <v>0</v>
      </c>
      <c r="T209" s="155">
        <f>S209*H209</f>
        <v>0</v>
      </c>
      <c r="AR209" s="156" t="s">
        <v>98</v>
      </c>
      <c r="AT209" s="156" t="s">
        <v>139</v>
      </c>
      <c r="AU209" s="156" t="s">
        <v>83</v>
      </c>
      <c r="AY209" s="16" t="s">
        <v>137</v>
      </c>
      <c r="BE209" s="157">
        <f>IF(N209="základní",J209,0)</f>
        <v>0</v>
      </c>
      <c r="BF209" s="157">
        <f>IF(N209="snížená",J209,0)</f>
        <v>0</v>
      </c>
      <c r="BG209" s="157">
        <f>IF(N209="zákl. přenesená",J209,0)</f>
        <v>0</v>
      </c>
      <c r="BH209" s="157">
        <f>IF(N209="sníž. přenesená",J209,0)</f>
        <v>0</v>
      </c>
      <c r="BI209" s="157">
        <f>IF(N209="nulová",J209,0)</f>
        <v>0</v>
      </c>
      <c r="BJ209" s="16" t="s">
        <v>81</v>
      </c>
      <c r="BK209" s="157">
        <f>ROUND(I209*H209,2)</f>
        <v>0</v>
      </c>
      <c r="BL209" s="16" t="s">
        <v>98</v>
      </c>
      <c r="BM209" s="156" t="s">
        <v>551</v>
      </c>
    </row>
    <row r="210" spans="2:47" s="1" customFormat="1" ht="97.5">
      <c r="B210" s="31"/>
      <c r="D210" s="158" t="s">
        <v>145</v>
      </c>
      <c r="F210" s="159" t="s">
        <v>548</v>
      </c>
      <c r="I210" s="92"/>
      <c r="L210" s="31"/>
      <c r="M210" s="160"/>
      <c r="T210" s="52"/>
      <c r="AT210" s="16" t="s">
        <v>145</v>
      </c>
      <c r="AU210" s="16" t="s">
        <v>83</v>
      </c>
    </row>
    <row r="211" spans="2:51" s="12" customFormat="1" ht="12">
      <c r="B211" s="161"/>
      <c r="D211" s="158" t="s">
        <v>147</v>
      </c>
      <c r="E211" s="162" t="s">
        <v>3</v>
      </c>
      <c r="F211" s="163" t="s">
        <v>769</v>
      </c>
      <c r="H211" s="164">
        <v>3</v>
      </c>
      <c r="I211" s="165"/>
      <c r="L211" s="161"/>
      <c r="M211" s="166"/>
      <c r="T211" s="167"/>
      <c r="AT211" s="162" t="s">
        <v>147</v>
      </c>
      <c r="AU211" s="162" t="s">
        <v>83</v>
      </c>
      <c r="AV211" s="12" t="s">
        <v>83</v>
      </c>
      <c r="AW211" s="12" t="s">
        <v>36</v>
      </c>
      <c r="AX211" s="12" t="s">
        <v>81</v>
      </c>
      <c r="AY211" s="162" t="s">
        <v>137</v>
      </c>
    </row>
    <row r="212" spans="2:65" s="1" customFormat="1" ht="36" customHeight="1">
      <c r="B212" s="144"/>
      <c r="C212" s="145" t="s">
        <v>318</v>
      </c>
      <c r="D212" s="145" t="s">
        <v>139</v>
      </c>
      <c r="E212" s="146" t="s">
        <v>552</v>
      </c>
      <c r="F212" s="147" t="s">
        <v>553</v>
      </c>
      <c r="G212" s="148" t="s">
        <v>180</v>
      </c>
      <c r="H212" s="149">
        <v>3</v>
      </c>
      <c r="I212" s="150"/>
      <c r="J212" s="151">
        <f>ROUND(I212*H212,2)</f>
        <v>0</v>
      </c>
      <c r="K212" s="147" t="s">
        <v>3</v>
      </c>
      <c r="L212" s="31"/>
      <c r="M212" s="152" t="s">
        <v>3</v>
      </c>
      <c r="N212" s="153" t="s">
        <v>45</v>
      </c>
      <c r="P212" s="154">
        <f>O212*H212</f>
        <v>0</v>
      </c>
      <c r="Q212" s="154">
        <v>0.12966</v>
      </c>
      <c r="R212" s="154">
        <f>Q212*H212</f>
        <v>0.38898</v>
      </c>
      <c r="S212" s="154">
        <v>0</v>
      </c>
      <c r="T212" s="155">
        <f>S212*H212</f>
        <v>0</v>
      </c>
      <c r="AR212" s="156" t="s">
        <v>98</v>
      </c>
      <c r="AT212" s="156" t="s">
        <v>139</v>
      </c>
      <c r="AU212" s="156" t="s">
        <v>83</v>
      </c>
      <c r="AY212" s="16" t="s">
        <v>137</v>
      </c>
      <c r="BE212" s="157">
        <f>IF(N212="základní",J212,0)</f>
        <v>0</v>
      </c>
      <c r="BF212" s="157">
        <f>IF(N212="snížená",J212,0)</f>
        <v>0</v>
      </c>
      <c r="BG212" s="157">
        <f>IF(N212="zákl. přenesená",J212,0)</f>
        <v>0</v>
      </c>
      <c r="BH212" s="157">
        <f>IF(N212="sníž. přenesená",J212,0)</f>
        <v>0</v>
      </c>
      <c r="BI212" s="157">
        <f>IF(N212="nulová",J212,0)</f>
        <v>0</v>
      </c>
      <c r="BJ212" s="16" t="s">
        <v>81</v>
      </c>
      <c r="BK212" s="157">
        <f>ROUND(I212*H212,2)</f>
        <v>0</v>
      </c>
      <c r="BL212" s="16" t="s">
        <v>98</v>
      </c>
      <c r="BM212" s="156" t="s">
        <v>554</v>
      </c>
    </row>
    <row r="213" spans="2:47" s="1" customFormat="1" ht="136.5">
      <c r="B213" s="31"/>
      <c r="D213" s="158" t="s">
        <v>145</v>
      </c>
      <c r="F213" s="159" t="s">
        <v>555</v>
      </c>
      <c r="I213" s="92"/>
      <c r="L213" s="31"/>
      <c r="M213" s="160"/>
      <c r="T213" s="52"/>
      <c r="AT213" s="16" t="s">
        <v>145</v>
      </c>
      <c r="AU213" s="16" t="s">
        <v>83</v>
      </c>
    </row>
    <row r="214" spans="2:51" s="12" customFormat="1" ht="12">
      <c r="B214" s="161"/>
      <c r="D214" s="158" t="s">
        <v>147</v>
      </c>
      <c r="E214" s="162" t="s">
        <v>3</v>
      </c>
      <c r="F214" s="163" t="s">
        <v>769</v>
      </c>
      <c r="H214" s="164">
        <v>3</v>
      </c>
      <c r="I214" s="165"/>
      <c r="L214" s="161"/>
      <c r="M214" s="166"/>
      <c r="T214" s="167"/>
      <c r="AT214" s="162" t="s">
        <v>147</v>
      </c>
      <c r="AU214" s="162" t="s">
        <v>83</v>
      </c>
      <c r="AV214" s="12" t="s">
        <v>83</v>
      </c>
      <c r="AW214" s="12" t="s">
        <v>36</v>
      </c>
      <c r="AX214" s="12" t="s">
        <v>81</v>
      </c>
      <c r="AY214" s="162" t="s">
        <v>137</v>
      </c>
    </row>
    <row r="215" spans="2:65" s="1" customFormat="1" ht="36" customHeight="1">
      <c r="B215" s="144"/>
      <c r="C215" s="145" t="s">
        <v>322</v>
      </c>
      <c r="D215" s="145" t="s">
        <v>139</v>
      </c>
      <c r="E215" s="146" t="s">
        <v>556</v>
      </c>
      <c r="F215" s="147" t="s">
        <v>557</v>
      </c>
      <c r="G215" s="148" t="s">
        <v>180</v>
      </c>
      <c r="H215" s="149">
        <v>3</v>
      </c>
      <c r="I215" s="150"/>
      <c r="J215" s="151">
        <f>ROUND(I215*H215,2)</f>
        <v>0</v>
      </c>
      <c r="K215" s="147" t="s">
        <v>143</v>
      </c>
      <c r="L215" s="31"/>
      <c r="M215" s="152" t="s">
        <v>3</v>
      </c>
      <c r="N215" s="153" t="s">
        <v>45</v>
      </c>
      <c r="P215" s="154">
        <f>O215*H215</f>
        <v>0</v>
      </c>
      <c r="Q215" s="154">
        <v>0.12966</v>
      </c>
      <c r="R215" s="154">
        <f>Q215*H215</f>
        <v>0.38898</v>
      </c>
      <c r="S215" s="154">
        <v>0</v>
      </c>
      <c r="T215" s="155">
        <f>S215*H215</f>
        <v>0</v>
      </c>
      <c r="AR215" s="156" t="s">
        <v>98</v>
      </c>
      <c r="AT215" s="156" t="s">
        <v>139</v>
      </c>
      <c r="AU215" s="156" t="s">
        <v>83</v>
      </c>
      <c r="AY215" s="16" t="s">
        <v>137</v>
      </c>
      <c r="BE215" s="157">
        <f>IF(N215="základní",J215,0)</f>
        <v>0</v>
      </c>
      <c r="BF215" s="157">
        <f>IF(N215="snížená",J215,0)</f>
        <v>0</v>
      </c>
      <c r="BG215" s="157">
        <f>IF(N215="zákl. přenesená",J215,0)</f>
        <v>0</v>
      </c>
      <c r="BH215" s="157">
        <f>IF(N215="sníž. přenesená",J215,0)</f>
        <v>0</v>
      </c>
      <c r="BI215" s="157">
        <f>IF(N215="nulová",J215,0)</f>
        <v>0</v>
      </c>
      <c r="BJ215" s="16" t="s">
        <v>81</v>
      </c>
      <c r="BK215" s="157">
        <f>ROUND(I215*H215,2)</f>
        <v>0</v>
      </c>
      <c r="BL215" s="16" t="s">
        <v>98</v>
      </c>
      <c r="BM215" s="156" t="s">
        <v>558</v>
      </c>
    </row>
    <row r="216" spans="2:47" s="1" customFormat="1" ht="136.5">
      <c r="B216" s="31"/>
      <c r="D216" s="158" t="s">
        <v>145</v>
      </c>
      <c r="F216" s="159" t="s">
        <v>555</v>
      </c>
      <c r="I216" s="92"/>
      <c r="L216" s="31"/>
      <c r="M216" s="160"/>
      <c r="T216" s="52"/>
      <c r="AT216" s="16" t="s">
        <v>145</v>
      </c>
      <c r="AU216" s="16" t="s">
        <v>83</v>
      </c>
    </row>
    <row r="217" spans="2:51" s="12" customFormat="1" ht="12">
      <c r="B217" s="161"/>
      <c r="D217" s="158" t="s">
        <v>147</v>
      </c>
      <c r="E217" s="162" t="s">
        <v>3</v>
      </c>
      <c r="F217" s="163" t="s">
        <v>769</v>
      </c>
      <c r="H217" s="164">
        <v>3</v>
      </c>
      <c r="I217" s="165"/>
      <c r="L217" s="161"/>
      <c r="M217" s="166"/>
      <c r="T217" s="167"/>
      <c r="AT217" s="162" t="s">
        <v>147</v>
      </c>
      <c r="AU217" s="162" t="s">
        <v>83</v>
      </c>
      <c r="AV217" s="12" t="s">
        <v>83</v>
      </c>
      <c r="AW217" s="12" t="s">
        <v>36</v>
      </c>
      <c r="AX217" s="12" t="s">
        <v>81</v>
      </c>
      <c r="AY217" s="162" t="s">
        <v>137</v>
      </c>
    </row>
    <row r="218" spans="2:65" s="1" customFormat="1" ht="24" customHeight="1">
      <c r="B218" s="144"/>
      <c r="C218" s="145" t="s">
        <v>327</v>
      </c>
      <c r="D218" s="145" t="s">
        <v>139</v>
      </c>
      <c r="E218" s="146" t="s">
        <v>559</v>
      </c>
      <c r="F218" s="147" t="s">
        <v>560</v>
      </c>
      <c r="G218" s="148" t="s">
        <v>180</v>
      </c>
      <c r="H218" s="149">
        <v>6</v>
      </c>
      <c r="I218" s="150"/>
      <c r="J218" s="151">
        <f>ROUND(I218*H218,2)</f>
        <v>0</v>
      </c>
      <c r="K218" s="147" t="s">
        <v>143</v>
      </c>
      <c r="L218" s="31"/>
      <c r="M218" s="152" t="s">
        <v>3</v>
      </c>
      <c r="N218" s="153" t="s">
        <v>45</v>
      </c>
      <c r="P218" s="154">
        <f>O218*H218</f>
        <v>0</v>
      </c>
      <c r="Q218" s="154">
        <v>0</v>
      </c>
      <c r="R218" s="154">
        <f>Q218*H218</f>
        <v>0</v>
      </c>
      <c r="S218" s="154">
        <v>0</v>
      </c>
      <c r="T218" s="155">
        <f>S218*H218</f>
        <v>0</v>
      </c>
      <c r="AR218" s="156" t="s">
        <v>98</v>
      </c>
      <c r="AT218" s="156" t="s">
        <v>139</v>
      </c>
      <c r="AU218" s="156" t="s">
        <v>83</v>
      </c>
      <c r="AY218" s="16" t="s">
        <v>137</v>
      </c>
      <c r="BE218" s="157">
        <f>IF(N218="základní",J218,0)</f>
        <v>0</v>
      </c>
      <c r="BF218" s="157">
        <f>IF(N218="snížená",J218,0)</f>
        <v>0</v>
      </c>
      <c r="BG218" s="157">
        <f>IF(N218="zákl. přenesená",J218,0)</f>
        <v>0</v>
      </c>
      <c r="BH218" s="157">
        <f>IF(N218="sníž. přenesená",J218,0)</f>
        <v>0</v>
      </c>
      <c r="BI218" s="157">
        <f>IF(N218="nulová",J218,0)</f>
        <v>0</v>
      </c>
      <c r="BJ218" s="16" t="s">
        <v>81</v>
      </c>
      <c r="BK218" s="157">
        <f>ROUND(I218*H218,2)</f>
        <v>0</v>
      </c>
      <c r="BL218" s="16" t="s">
        <v>98</v>
      </c>
      <c r="BM218" s="156" t="s">
        <v>561</v>
      </c>
    </row>
    <row r="219" spans="2:51" s="12" customFormat="1" ht="12">
      <c r="B219" s="161"/>
      <c r="D219" s="158" t="s">
        <v>147</v>
      </c>
      <c r="E219" s="162" t="s">
        <v>3</v>
      </c>
      <c r="F219" s="163" t="s">
        <v>811</v>
      </c>
      <c r="H219" s="164">
        <v>6</v>
      </c>
      <c r="I219" s="165"/>
      <c r="L219" s="161"/>
      <c r="M219" s="166"/>
      <c r="T219" s="167"/>
      <c r="AT219" s="162" t="s">
        <v>147</v>
      </c>
      <c r="AU219" s="162" t="s">
        <v>83</v>
      </c>
      <c r="AV219" s="12" t="s">
        <v>83</v>
      </c>
      <c r="AW219" s="12" t="s">
        <v>36</v>
      </c>
      <c r="AX219" s="12" t="s">
        <v>81</v>
      </c>
      <c r="AY219" s="162" t="s">
        <v>137</v>
      </c>
    </row>
    <row r="220" spans="2:65" s="1" customFormat="1" ht="72" customHeight="1">
      <c r="B220" s="144"/>
      <c r="C220" s="145" t="s">
        <v>332</v>
      </c>
      <c r="D220" s="145" t="s">
        <v>139</v>
      </c>
      <c r="E220" s="146" t="s">
        <v>562</v>
      </c>
      <c r="F220" s="147" t="s">
        <v>563</v>
      </c>
      <c r="G220" s="148" t="s">
        <v>180</v>
      </c>
      <c r="H220" s="149">
        <v>3</v>
      </c>
      <c r="I220" s="150"/>
      <c r="J220" s="151">
        <f>ROUND(I220*H220,2)</f>
        <v>0</v>
      </c>
      <c r="K220" s="147" t="s">
        <v>143</v>
      </c>
      <c r="L220" s="31"/>
      <c r="M220" s="152" t="s">
        <v>3</v>
      </c>
      <c r="N220" s="153" t="s">
        <v>45</v>
      </c>
      <c r="P220" s="154">
        <f>O220*H220</f>
        <v>0</v>
      </c>
      <c r="Q220" s="154">
        <v>0.08425</v>
      </c>
      <c r="R220" s="154">
        <f>Q220*H220</f>
        <v>0.25275000000000003</v>
      </c>
      <c r="S220" s="154">
        <v>0</v>
      </c>
      <c r="T220" s="155">
        <f>S220*H220</f>
        <v>0</v>
      </c>
      <c r="AR220" s="156" t="s">
        <v>98</v>
      </c>
      <c r="AT220" s="156" t="s">
        <v>139</v>
      </c>
      <c r="AU220" s="156" t="s">
        <v>83</v>
      </c>
      <c r="AY220" s="16" t="s">
        <v>137</v>
      </c>
      <c r="BE220" s="157">
        <f>IF(N220="základní",J220,0)</f>
        <v>0</v>
      </c>
      <c r="BF220" s="157">
        <f>IF(N220="snížená",J220,0)</f>
        <v>0</v>
      </c>
      <c r="BG220" s="157">
        <f>IF(N220="zákl. přenesená",J220,0)</f>
        <v>0</v>
      </c>
      <c r="BH220" s="157">
        <f>IF(N220="sníž. přenesená",J220,0)</f>
        <v>0</v>
      </c>
      <c r="BI220" s="157">
        <f>IF(N220="nulová",J220,0)</f>
        <v>0</v>
      </c>
      <c r="BJ220" s="16" t="s">
        <v>81</v>
      </c>
      <c r="BK220" s="157">
        <f>ROUND(I220*H220,2)</f>
        <v>0</v>
      </c>
      <c r="BL220" s="16" t="s">
        <v>98</v>
      </c>
      <c r="BM220" s="156" t="s">
        <v>812</v>
      </c>
    </row>
    <row r="221" spans="2:47" s="1" customFormat="1" ht="156">
      <c r="B221" s="31"/>
      <c r="D221" s="158" t="s">
        <v>145</v>
      </c>
      <c r="F221" s="159" t="s">
        <v>565</v>
      </c>
      <c r="I221" s="92"/>
      <c r="L221" s="31"/>
      <c r="M221" s="160"/>
      <c r="T221" s="52"/>
      <c r="AT221" s="16" t="s">
        <v>145</v>
      </c>
      <c r="AU221" s="16" t="s">
        <v>83</v>
      </c>
    </row>
    <row r="222" spans="2:51" s="12" customFormat="1" ht="12">
      <c r="B222" s="161"/>
      <c r="D222" s="158" t="s">
        <v>147</v>
      </c>
      <c r="E222" s="162" t="s">
        <v>3</v>
      </c>
      <c r="F222" s="163" t="s">
        <v>769</v>
      </c>
      <c r="H222" s="164">
        <v>3</v>
      </c>
      <c r="I222" s="165"/>
      <c r="L222" s="161"/>
      <c r="M222" s="166"/>
      <c r="T222" s="167"/>
      <c r="AT222" s="162" t="s">
        <v>147</v>
      </c>
      <c r="AU222" s="162" t="s">
        <v>83</v>
      </c>
      <c r="AV222" s="12" t="s">
        <v>83</v>
      </c>
      <c r="AW222" s="12" t="s">
        <v>36</v>
      </c>
      <c r="AX222" s="12" t="s">
        <v>81</v>
      </c>
      <c r="AY222" s="162" t="s">
        <v>137</v>
      </c>
    </row>
    <row r="223" spans="2:63" s="11" customFormat="1" ht="22.9" customHeight="1">
      <c r="B223" s="132"/>
      <c r="D223" s="133" t="s">
        <v>73</v>
      </c>
      <c r="E223" s="142" t="s">
        <v>177</v>
      </c>
      <c r="F223" s="142" t="s">
        <v>259</v>
      </c>
      <c r="I223" s="135"/>
      <c r="J223" s="143">
        <f>BK223</f>
        <v>0</v>
      </c>
      <c r="L223" s="132"/>
      <c r="M223" s="137"/>
      <c r="P223" s="138">
        <f>SUM(P224:P270)</f>
        <v>0</v>
      </c>
      <c r="R223" s="138">
        <f>SUM(R224:R270)</f>
        <v>0.70223104</v>
      </c>
      <c r="T223" s="139">
        <f>SUM(T224:T270)</f>
        <v>0</v>
      </c>
      <c r="AR223" s="133" t="s">
        <v>81</v>
      </c>
      <c r="AT223" s="140" t="s">
        <v>73</v>
      </c>
      <c r="AU223" s="140" t="s">
        <v>81</v>
      </c>
      <c r="AY223" s="133" t="s">
        <v>137</v>
      </c>
      <c r="BK223" s="141">
        <f>SUM(BK224:BK270)</f>
        <v>0</v>
      </c>
    </row>
    <row r="224" spans="2:65" s="1" customFormat="1" ht="36" customHeight="1">
      <c r="B224" s="144"/>
      <c r="C224" s="145" t="s">
        <v>337</v>
      </c>
      <c r="D224" s="145" t="s">
        <v>139</v>
      </c>
      <c r="E224" s="146" t="s">
        <v>261</v>
      </c>
      <c r="F224" s="147" t="s">
        <v>262</v>
      </c>
      <c r="G224" s="148" t="s">
        <v>263</v>
      </c>
      <c r="H224" s="149">
        <v>5</v>
      </c>
      <c r="I224" s="150"/>
      <c r="J224" s="151">
        <f>ROUND(I224*H224,2)</f>
        <v>0</v>
      </c>
      <c r="K224" s="147" t="s">
        <v>143</v>
      </c>
      <c r="L224" s="31"/>
      <c r="M224" s="152" t="s">
        <v>3</v>
      </c>
      <c r="N224" s="153" t="s">
        <v>45</v>
      </c>
      <c r="P224" s="154">
        <f>O224*H224</f>
        <v>0</v>
      </c>
      <c r="Q224" s="154">
        <v>0.00167</v>
      </c>
      <c r="R224" s="154">
        <f>Q224*H224</f>
        <v>0.00835</v>
      </c>
      <c r="S224" s="154">
        <v>0</v>
      </c>
      <c r="T224" s="155">
        <f>S224*H224</f>
        <v>0</v>
      </c>
      <c r="AR224" s="156" t="s">
        <v>98</v>
      </c>
      <c r="AT224" s="156" t="s">
        <v>139</v>
      </c>
      <c r="AU224" s="156" t="s">
        <v>83</v>
      </c>
      <c r="AY224" s="16" t="s">
        <v>137</v>
      </c>
      <c r="BE224" s="157">
        <f>IF(N224="základní",J224,0)</f>
        <v>0</v>
      </c>
      <c r="BF224" s="157">
        <f>IF(N224="snížená",J224,0)</f>
        <v>0</v>
      </c>
      <c r="BG224" s="157">
        <f>IF(N224="zákl. přenesená",J224,0)</f>
        <v>0</v>
      </c>
      <c r="BH224" s="157">
        <f>IF(N224="sníž. přenesená",J224,0)</f>
        <v>0</v>
      </c>
      <c r="BI224" s="157">
        <f>IF(N224="nulová",J224,0)</f>
        <v>0</v>
      </c>
      <c r="BJ224" s="16" t="s">
        <v>81</v>
      </c>
      <c r="BK224" s="157">
        <f>ROUND(I224*H224,2)</f>
        <v>0</v>
      </c>
      <c r="BL224" s="16" t="s">
        <v>98</v>
      </c>
      <c r="BM224" s="156" t="s">
        <v>264</v>
      </c>
    </row>
    <row r="225" spans="2:47" s="1" customFormat="1" ht="87.75">
      <c r="B225" s="31"/>
      <c r="D225" s="158" t="s">
        <v>145</v>
      </c>
      <c r="F225" s="159" t="s">
        <v>265</v>
      </c>
      <c r="I225" s="92"/>
      <c r="L225" s="31"/>
      <c r="M225" s="160"/>
      <c r="T225" s="52"/>
      <c r="AT225" s="16" t="s">
        <v>145</v>
      </c>
      <c r="AU225" s="16" t="s">
        <v>83</v>
      </c>
    </row>
    <row r="226" spans="2:51" s="12" customFormat="1" ht="12">
      <c r="B226" s="161"/>
      <c r="D226" s="158" t="s">
        <v>147</v>
      </c>
      <c r="E226" s="162" t="s">
        <v>3</v>
      </c>
      <c r="F226" s="163" t="s">
        <v>758</v>
      </c>
      <c r="H226" s="164">
        <v>5</v>
      </c>
      <c r="I226" s="165"/>
      <c r="L226" s="161"/>
      <c r="M226" s="166"/>
      <c r="T226" s="167"/>
      <c r="AT226" s="162" t="s">
        <v>147</v>
      </c>
      <c r="AU226" s="162" t="s">
        <v>83</v>
      </c>
      <c r="AV226" s="12" t="s">
        <v>83</v>
      </c>
      <c r="AW226" s="12" t="s">
        <v>36</v>
      </c>
      <c r="AX226" s="12" t="s">
        <v>81</v>
      </c>
      <c r="AY226" s="162" t="s">
        <v>137</v>
      </c>
    </row>
    <row r="227" spans="2:65" s="1" customFormat="1" ht="24" customHeight="1">
      <c r="B227" s="144"/>
      <c r="C227" s="176" t="s">
        <v>342</v>
      </c>
      <c r="D227" s="176" t="s">
        <v>230</v>
      </c>
      <c r="E227" s="177" t="s">
        <v>268</v>
      </c>
      <c r="F227" s="178" t="s">
        <v>269</v>
      </c>
      <c r="G227" s="179" t="s">
        <v>263</v>
      </c>
      <c r="H227" s="180">
        <v>1</v>
      </c>
      <c r="I227" s="181"/>
      <c r="J227" s="182">
        <f aca="true" t="shared" si="0" ref="J227:J232">ROUND(I227*H227,2)</f>
        <v>0</v>
      </c>
      <c r="K227" s="178" t="s">
        <v>143</v>
      </c>
      <c r="L227" s="183"/>
      <c r="M227" s="184" t="s">
        <v>3</v>
      </c>
      <c r="N227" s="185" t="s">
        <v>45</v>
      </c>
      <c r="P227" s="154">
        <f aca="true" t="shared" si="1" ref="P227:P232">O227*H227</f>
        <v>0</v>
      </c>
      <c r="Q227" s="154">
        <v>0.0122</v>
      </c>
      <c r="R227" s="154">
        <f aca="true" t="shared" si="2" ref="R227:R232">Q227*H227</f>
        <v>0.0122</v>
      </c>
      <c r="S227" s="154">
        <v>0</v>
      </c>
      <c r="T227" s="155">
        <f aca="true" t="shared" si="3" ref="T227:T232">S227*H227</f>
        <v>0</v>
      </c>
      <c r="AR227" s="156" t="s">
        <v>177</v>
      </c>
      <c r="AT227" s="156" t="s">
        <v>230</v>
      </c>
      <c r="AU227" s="156" t="s">
        <v>83</v>
      </c>
      <c r="AY227" s="16" t="s">
        <v>137</v>
      </c>
      <c r="BE227" s="157">
        <f aca="true" t="shared" si="4" ref="BE227:BE232">IF(N227="základní",J227,0)</f>
        <v>0</v>
      </c>
      <c r="BF227" s="157">
        <f aca="true" t="shared" si="5" ref="BF227:BF232">IF(N227="snížená",J227,0)</f>
        <v>0</v>
      </c>
      <c r="BG227" s="157">
        <f aca="true" t="shared" si="6" ref="BG227:BG232">IF(N227="zákl. přenesená",J227,0)</f>
        <v>0</v>
      </c>
      <c r="BH227" s="157">
        <f aca="true" t="shared" si="7" ref="BH227:BH232">IF(N227="sníž. přenesená",J227,0)</f>
        <v>0</v>
      </c>
      <c r="BI227" s="157">
        <f aca="true" t="shared" si="8" ref="BI227:BI232">IF(N227="nulová",J227,0)</f>
        <v>0</v>
      </c>
      <c r="BJ227" s="16" t="s">
        <v>81</v>
      </c>
      <c r="BK227" s="157">
        <f aca="true" t="shared" si="9" ref="BK227:BK232">ROUND(I227*H227,2)</f>
        <v>0</v>
      </c>
      <c r="BL227" s="16" t="s">
        <v>98</v>
      </c>
      <c r="BM227" s="156" t="s">
        <v>270</v>
      </c>
    </row>
    <row r="228" spans="2:65" s="1" customFormat="1" ht="24" customHeight="1">
      <c r="B228" s="144"/>
      <c r="C228" s="176" t="s">
        <v>346</v>
      </c>
      <c r="D228" s="176" t="s">
        <v>230</v>
      </c>
      <c r="E228" s="177" t="s">
        <v>484</v>
      </c>
      <c r="F228" s="178" t="s">
        <v>485</v>
      </c>
      <c r="G228" s="179" t="s">
        <v>263</v>
      </c>
      <c r="H228" s="180">
        <v>1</v>
      </c>
      <c r="I228" s="181"/>
      <c r="J228" s="182">
        <f t="shared" si="0"/>
        <v>0</v>
      </c>
      <c r="K228" s="178" t="s">
        <v>143</v>
      </c>
      <c r="L228" s="183"/>
      <c r="M228" s="184" t="s">
        <v>3</v>
      </c>
      <c r="N228" s="185" t="s">
        <v>45</v>
      </c>
      <c r="P228" s="154">
        <f t="shared" si="1"/>
        <v>0</v>
      </c>
      <c r="Q228" s="154">
        <v>0.0111</v>
      </c>
      <c r="R228" s="154">
        <f t="shared" si="2"/>
        <v>0.0111</v>
      </c>
      <c r="S228" s="154">
        <v>0</v>
      </c>
      <c r="T228" s="155">
        <f t="shared" si="3"/>
        <v>0</v>
      </c>
      <c r="AR228" s="156" t="s">
        <v>177</v>
      </c>
      <c r="AT228" s="156" t="s">
        <v>230</v>
      </c>
      <c r="AU228" s="156" t="s">
        <v>83</v>
      </c>
      <c r="AY228" s="16" t="s">
        <v>137</v>
      </c>
      <c r="BE228" s="157">
        <f t="shared" si="4"/>
        <v>0</v>
      </c>
      <c r="BF228" s="157">
        <f t="shared" si="5"/>
        <v>0</v>
      </c>
      <c r="BG228" s="157">
        <f t="shared" si="6"/>
        <v>0</v>
      </c>
      <c r="BH228" s="157">
        <f t="shared" si="7"/>
        <v>0</v>
      </c>
      <c r="BI228" s="157">
        <f t="shared" si="8"/>
        <v>0</v>
      </c>
      <c r="BJ228" s="16" t="s">
        <v>81</v>
      </c>
      <c r="BK228" s="157">
        <f t="shared" si="9"/>
        <v>0</v>
      </c>
      <c r="BL228" s="16" t="s">
        <v>98</v>
      </c>
      <c r="BM228" s="156" t="s">
        <v>813</v>
      </c>
    </row>
    <row r="229" spans="2:65" s="1" customFormat="1" ht="24" customHeight="1">
      <c r="B229" s="144"/>
      <c r="C229" s="176" t="s">
        <v>352</v>
      </c>
      <c r="D229" s="176" t="s">
        <v>230</v>
      </c>
      <c r="E229" s="177" t="s">
        <v>272</v>
      </c>
      <c r="F229" s="178" t="s">
        <v>273</v>
      </c>
      <c r="G229" s="179" t="s">
        <v>263</v>
      </c>
      <c r="H229" s="180">
        <v>1</v>
      </c>
      <c r="I229" s="181"/>
      <c r="J229" s="182">
        <f t="shared" si="0"/>
        <v>0</v>
      </c>
      <c r="K229" s="178" t="s">
        <v>143</v>
      </c>
      <c r="L229" s="183"/>
      <c r="M229" s="184" t="s">
        <v>3</v>
      </c>
      <c r="N229" s="185" t="s">
        <v>45</v>
      </c>
      <c r="P229" s="154">
        <f t="shared" si="1"/>
        <v>0</v>
      </c>
      <c r="Q229" s="154">
        <v>0.05534</v>
      </c>
      <c r="R229" s="154">
        <f t="shared" si="2"/>
        <v>0.05534</v>
      </c>
      <c r="S229" s="154">
        <v>0</v>
      </c>
      <c r="T229" s="155">
        <f t="shared" si="3"/>
        <v>0</v>
      </c>
      <c r="AR229" s="156" t="s">
        <v>177</v>
      </c>
      <c r="AT229" s="156" t="s">
        <v>230</v>
      </c>
      <c r="AU229" s="156" t="s">
        <v>83</v>
      </c>
      <c r="AY229" s="16" t="s">
        <v>137</v>
      </c>
      <c r="BE229" s="157">
        <f t="shared" si="4"/>
        <v>0</v>
      </c>
      <c r="BF229" s="157">
        <f t="shared" si="5"/>
        <v>0</v>
      </c>
      <c r="BG229" s="157">
        <f t="shared" si="6"/>
        <v>0</v>
      </c>
      <c r="BH229" s="157">
        <f t="shared" si="7"/>
        <v>0</v>
      </c>
      <c r="BI229" s="157">
        <f t="shared" si="8"/>
        <v>0</v>
      </c>
      <c r="BJ229" s="16" t="s">
        <v>81</v>
      </c>
      <c r="BK229" s="157">
        <f t="shared" si="9"/>
        <v>0</v>
      </c>
      <c r="BL229" s="16" t="s">
        <v>98</v>
      </c>
      <c r="BM229" s="156" t="s">
        <v>274</v>
      </c>
    </row>
    <row r="230" spans="2:65" s="1" customFormat="1" ht="16.5" customHeight="1">
      <c r="B230" s="144"/>
      <c r="C230" s="176" t="s">
        <v>356</v>
      </c>
      <c r="D230" s="176" t="s">
        <v>230</v>
      </c>
      <c r="E230" s="177" t="s">
        <v>276</v>
      </c>
      <c r="F230" s="178" t="s">
        <v>277</v>
      </c>
      <c r="G230" s="179" t="s">
        <v>263</v>
      </c>
      <c r="H230" s="180">
        <v>1</v>
      </c>
      <c r="I230" s="181"/>
      <c r="J230" s="182">
        <f t="shared" si="0"/>
        <v>0</v>
      </c>
      <c r="K230" s="178" t="s">
        <v>3</v>
      </c>
      <c r="L230" s="183"/>
      <c r="M230" s="184" t="s">
        <v>3</v>
      </c>
      <c r="N230" s="185" t="s">
        <v>45</v>
      </c>
      <c r="P230" s="154">
        <f t="shared" si="1"/>
        <v>0</v>
      </c>
      <c r="Q230" s="154">
        <v>0.0042</v>
      </c>
      <c r="R230" s="154">
        <f t="shared" si="2"/>
        <v>0.0042</v>
      </c>
      <c r="S230" s="154">
        <v>0</v>
      </c>
      <c r="T230" s="155">
        <f t="shared" si="3"/>
        <v>0</v>
      </c>
      <c r="AR230" s="156" t="s">
        <v>177</v>
      </c>
      <c r="AT230" s="156" t="s">
        <v>230</v>
      </c>
      <c r="AU230" s="156" t="s">
        <v>83</v>
      </c>
      <c r="AY230" s="16" t="s">
        <v>137</v>
      </c>
      <c r="BE230" s="157">
        <f t="shared" si="4"/>
        <v>0</v>
      </c>
      <c r="BF230" s="157">
        <f t="shared" si="5"/>
        <v>0</v>
      </c>
      <c r="BG230" s="157">
        <f t="shared" si="6"/>
        <v>0</v>
      </c>
      <c r="BH230" s="157">
        <f t="shared" si="7"/>
        <v>0</v>
      </c>
      <c r="BI230" s="157">
        <f t="shared" si="8"/>
        <v>0</v>
      </c>
      <c r="BJ230" s="16" t="s">
        <v>81</v>
      </c>
      <c r="BK230" s="157">
        <f t="shared" si="9"/>
        <v>0</v>
      </c>
      <c r="BL230" s="16" t="s">
        <v>98</v>
      </c>
      <c r="BM230" s="156" t="s">
        <v>278</v>
      </c>
    </row>
    <row r="231" spans="2:65" s="1" customFormat="1" ht="16.5" customHeight="1">
      <c r="B231" s="144"/>
      <c r="C231" s="176" t="s">
        <v>361</v>
      </c>
      <c r="D231" s="176" t="s">
        <v>230</v>
      </c>
      <c r="E231" s="177" t="s">
        <v>280</v>
      </c>
      <c r="F231" s="178" t="s">
        <v>281</v>
      </c>
      <c r="G231" s="179" t="s">
        <v>263</v>
      </c>
      <c r="H231" s="180">
        <v>1</v>
      </c>
      <c r="I231" s="181"/>
      <c r="J231" s="182">
        <f t="shared" si="0"/>
        <v>0</v>
      </c>
      <c r="K231" s="178" t="s">
        <v>3</v>
      </c>
      <c r="L231" s="183"/>
      <c r="M231" s="184" t="s">
        <v>3</v>
      </c>
      <c r="N231" s="185" t="s">
        <v>45</v>
      </c>
      <c r="P231" s="154">
        <f t="shared" si="1"/>
        <v>0</v>
      </c>
      <c r="Q231" s="154">
        <v>0.00704</v>
      </c>
      <c r="R231" s="154">
        <f t="shared" si="2"/>
        <v>0.00704</v>
      </c>
      <c r="S231" s="154">
        <v>0</v>
      </c>
      <c r="T231" s="155">
        <f t="shared" si="3"/>
        <v>0</v>
      </c>
      <c r="AR231" s="156" t="s">
        <v>177</v>
      </c>
      <c r="AT231" s="156" t="s">
        <v>230</v>
      </c>
      <c r="AU231" s="156" t="s">
        <v>83</v>
      </c>
      <c r="AY231" s="16" t="s">
        <v>137</v>
      </c>
      <c r="BE231" s="157">
        <f t="shared" si="4"/>
        <v>0</v>
      </c>
      <c r="BF231" s="157">
        <f t="shared" si="5"/>
        <v>0</v>
      </c>
      <c r="BG231" s="157">
        <f t="shared" si="6"/>
        <v>0</v>
      </c>
      <c r="BH231" s="157">
        <f t="shared" si="7"/>
        <v>0</v>
      </c>
      <c r="BI231" s="157">
        <f t="shared" si="8"/>
        <v>0</v>
      </c>
      <c r="BJ231" s="16" t="s">
        <v>81</v>
      </c>
      <c r="BK231" s="157">
        <f t="shared" si="9"/>
        <v>0</v>
      </c>
      <c r="BL231" s="16" t="s">
        <v>98</v>
      </c>
      <c r="BM231" s="156" t="s">
        <v>814</v>
      </c>
    </row>
    <row r="232" spans="2:65" s="1" customFormat="1" ht="36" customHeight="1">
      <c r="B232" s="144"/>
      <c r="C232" s="145" t="s">
        <v>365</v>
      </c>
      <c r="D232" s="145" t="s">
        <v>139</v>
      </c>
      <c r="E232" s="146" t="s">
        <v>284</v>
      </c>
      <c r="F232" s="147" t="s">
        <v>285</v>
      </c>
      <c r="G232" s="148" t="s">
        <v>263</v>
      </c>
      <c r="H232" s="149">
        <v>1</v>
      </c>
      <c r="I232" s="150"/>
      <c r="J232" s="151">
        <f t="shared" si="0"/>
        <v>0</v>
      </c>
      <c r="K232" s="147" t="s">
        <v>143</v>
      </c>
      <c r="L232" s="31"/>
      <c r="M232" s="152" t="s">
        <v>3</v>
      </c>
      <c r="N232" s="153" t="s">
        <v>45</v>
      </c>
      <c r="P232" s="154">
        <f t="shared" si="1"/>
        <v>0</v>
      </c>
      <c r="Q232" s="154">
        <v>0.00171</v>
      </c>
      <c r="R232" s="154">
        <f t="shared" si="2"/>
        <v>0.00171</v>
      </c>
      <c r="S232" s="154">
        <v>0</v>
      </c>
      <c r="T232" s="155">
        <f t="shared" si="3"/>
        <v>0</v>
      </c>
      <c r="AR232" s="156" t="s">
        <v>98</v>
      </c>
      <c r="AT232" s="156" t="s">
        <v>139</v>
      </c>
      <c r="AU232" s="156" t="s">
        <v>83</v>
      </c>
      <c r="AY232" s="16" t="s">
        <v>137</v>
      </c>
      <c r="BE232" s="157">
        <f t="shared" si="4"/>
        <v>0</v>
      </c>
      <c r="BF232" s="157">
        <f t="shared" si="5"/>
        <v>0</v>
      </c>
      <c r="BG232" s="157">
        <f t="shared" si="6"/>
        <v>0</v>
      </c>
      <c r="BH232" s="157">
        <f t="shared" si="7"/>
        <v>0</v>
      </c>
      <c r="BI232" s="157">
        <f t="shared" si="8"/>
        <v>0</v>
      </c>
      <c r="BJ232" s="16" t="s">
        <v>81</v>
      </c>
      <c r="BK232" s="157">
        <f t="shared" si="9"/>
        <v>0</v>
      </c>
      <c r="BL232" s="16" t="s">
        <v>98</v>
      </c>
      <c r="BM232" s="156" t="s">
        <v>286</v>
      </c>
    </row>
    <row r="233" spans="2:47" s="1" customFormat="1" ht="87.75">
      <c r="B233" s="31"/>
      <c r="D233" s="158" t="s">
        <v>145</v>
      </c>
      <c r="F233" s="159" t="s">
        <v>265</v>
      </c>
      <c r="I233" s="92"/>
      <c r="L233" s="31"/>
      <c r="M233" s="160"/>
      <c r="T233" s="52"/>
      <c r="AT233" s="16" t="s">
        <v>145</v>
      </c>
      <c r="AU233" s="16" t="s">
        <v>83</v>
      </c>
    </row>
    <row r="234" spans="2:51" s="12" customFormat="1" ht="12">
      <c r="B234" s="161"/>
      <c r="D234" s="158" t="s">
        <v>147</v>
      </c>
      <c r="E234" s="162" t="s">
        <v>3</v>
      </c>
      <c r="F234" s="163" t="s">
        <v>317</v>
      </c>
      <c r="H234" s="164">
        <v>1</v>
      </c>
      <c r="I234" s="165"/>
      <c r="L234" s="161"/>
      <c r="M234" s="166"/>
      <c r="T234" s="167"/>
      <c r="AT234" s="162" t="s">
        <v>147</v>
      </c>
      <c r="AU234" s="162" t="s">
        <v>83</v>
      </c>
      <c r="AV234" s="12" t="s">
        <v>83</v>
      </c>
      <c r="AW234" s="12" t="s">
        <v>36</v>
      </c>
      <c r="AX234" s="12" t="s">
        <v>81</v>
      </c>
      <c r="AY234" s="162" t="s">
        <v>137</v>
      </c>
    </row>
    <row r="235" spans="2:65" s="1" customFormat="1" ht="24" customHeight="1">
      <c r="B235" s="144"/>
      <c r="C235" s="176" t="s">
        <v>369</v>
      </c>
      <c r="D235" s="176" t="s">
        <v>230</v>
      </c>
      <c r="E235" s="177" t="s">
        <v>289</v>
      </c>
      <c r="F235" s="178" t="s">
        <v>290</v>
      </c>
      <c r="G235" s="179" t="s">
        <v>263</v>
      </c>
      <c r="H235" s="180">
        <v>1</v>
      </c>
      <c r="I235" s="181"/>
      <c r="J235" s="182">
        <f>ROUND(I235*H235,2)</f>
        <v>0</v>
      </c>
      <c r="K235" s="178" t="s">
        <v>143</v>
      </c>
      <c r="L235" s="183"/>
      <c r="M235" s="184" t="s">
        <v>3</v>
      </c>
      <c r="N235" s="185" t="s">
        <v>45</v>
      </c>
      <c r="P235" s="154">
        <f>O235*H235</f>
        <v>0</v>
      </c>
      <c r="Q235" s="154">
        <v>0.0149</v>
      </c>
      <c r="R235" s="154">
        <f>Q235*H235</f>
        <v>0.0149</v>
      </c>
      <c r="S235" s="154">
        <v>0</v>
      </c>
      <c r="T235" s="155">
        <f>S235*H235</f>
        <v>0</v>
      </c>
      <c r="AR235" s="156" t="s">
        <v>177</v>
      </c>
      <c r="AT235" s="156" t="s">
        <v>230</v>
      </c>
      <c r="AU235" s="156" t="s">
        <v>83</v>
      </c>
      <c r="AY235" s="16" t="s">
        <v>137</v>
      </c>
      <c r="BE235" s="157">
        <f>IF(N235="základní",J235,0)</f>
        <v>0</v>
      </c>
      <c r="BF235" s="157">
        <f>IF(N235="snížená",J235,0)</f>
        <v>0</v>
      </c>
      <c r="BG235" s="157">
        <f>IF(N235="zákl. přenesená",J235,0)</f>
        <v>0</v>
      </c>
      <c r="BH235" s="157">
        <f>IF(N235="sníž. přenesená",J235,0)</f>
        <v>0</v>
      </c>
      <c r="BI235" s="157">
        <f>IF(N235="nulová",J235,0)</f>
        <v>0</v>
      </c>
      <c r="BJ235" s="16" t="s">
        <v>81</v>
      </c>
      <c r="BK235" s="157">
        <f>ROUND(I235*H235,2)</f>
        <v>0</v>
      </c>
      <c r="BL235" s="16" t="s">
        <v>98</v>
      </c>
      <c r="BM235" s="156" t="s">
        <v>291</v>
      </c>
    </row>
    <row r="236" spans="2:65" s="1" customFormat="1" ht="36" customHeight="1">
      <c r="B236" s="144"/>
      <c r="C236" s="145" t="s">
        <v>373</v>
      </c>
      <c r="D236" s="145" t="s">
        <v>139</v>
      </c>
      <c r="E236" s="146" t="s">
        <v>323</v>
      </c>
      <c r="F236" s="147" t="s">
        <v>324</v>
      </c>
      <c r="G236" s="148" t="s">
        <v>173</v>
      </c>
      <c r="H236" s="149">
        <v>7.1</v>
      </c>
      <c r="I236" s="150"/>
      <c r="J236" s="151">
        <f>ROUND(I236*H236,2)</f>
        <v>0</v>
      </c>
      <c r="K236" s="147" t="s">
        <v>143</v>
      </c>
      <c r="L236" s="31"/>
      <c r="M236" s="152" t="s">
        <v>3</v>
      </c>
      <c r="N236" s="153" t="s">
        <v>45</v>
      </c>
      <c r="P236" s="154">
        <f>O236*H236</f>
        <v>0</v>
      </c>
      <c r="Q236" s="154">
        <v>0</v>
      </c>
      <c r="R236" s="154">
        <f>Q236*H236</f>
        <v>0</v>
      </c>
      <c r="S236" s="154">
        <v>0</v>
      </c>
      <c r="T236" s="155">
        <f>S236*H236</f>
        <v>0</v>
      </c>
      <c r="AR236" s="156" t="s">
        <v>98</v>
      </c>
      <c r="AT236" s="156" t="s">
        <v>139</v>
      </c>
      <c r="AU236" s="156" t="s">
        <v>83</v>
      </c>
      <c r="AY236" s="16" t="s">
        <v>137</v>
      </c>
      <c r="BE236" s="157">
        <f>IF(N236="základní",J236,0)</f>
        <v>0</v>
      </c>
      <c r="BF236" s="157">
        <f>IF(N236="snížená",J236,0)</f>
        <v>0</v>
      </c>
      <c r="BG236" s="157">
        <f>IF(N236="zákl. přenesená",J236,0)</f>
        <v>0</v>
      </c>
      <c r="BH236" s="157">
        <f>IF(N236="sníž. přenesená",J236,0)</f>
        <v>0</v>
      </c>
      <c r="BI236" s="157">
        <f>IF(N236="nulová",J236,0)</f>
        <v>0</v>
      </c>
      <c r="BJ236" s="16" t="s">
        <v>81</v>
      </c>
      <c r="BK236" s="157">
        <f>ROUND(I236*H236,2)</f>
        <v>0</v>
      </c>
      <c r="BL236" s="16" t="s">
        <v>98</v>
      </c>
      <c r="BM236" s="156" t="s">
        <v>325</v>
      </c>
    </row>
    <row r="237" spans="2:47" s="1" customFormat="1" ht="87.75">
      <c r="B237" s="31"/>
      <c r="D237" s="158" t="s">
        <v>145</v>
      </c>
      <c r="F237" s="159" t="s">
        <v>326</v>
      </c>
      <c r="I237" s="92"/>
      <c r="L237" s="31"/>
      <c r="M237" s="160"/>
      <c r="T237" s="52"/>
      <c r="AT237" s="16" t="s">
        <v>145</v>
      </c>
      <c r="AU237" s="16" t="s">
        <v>83</v>
      </c>
    </row>
    <row r="238" spans="2:51" s="12" customFormat="1" ht="12">
      <c r="B238" s="161"/>
      <c r="D238" s="158" t="s">
        <v>147</v>
      </c>
      <c r="E238" s="162" t="s">
        <v>3</v>
      </c>
      <c r="F238" s="163" t="s">
        <v>815</v>
      </c>
      <c r="H238" s="164">
        <v>7.1</v>
      </c>
      <c r="I238" s="165"/>
      <c r="L238" s="161"/>
      <c r="M238" s="166"/>
      <c r="T238" s="167"/>
      <c r="AT238" s="162" t="s">
        <v>147</v>
      </c>
      <c r="AU238" s="162" t="s">
        <v>83</v>
      </c>
      <c r="AV238" s="12" t="s">
        <v>83</v>
      </c>
      <c r="AW238" s="12" t="s">
        <v>36</v>
      </c>
      <c r="AX238" s="12" t="s">
        <v>81</v>
      </c>
      <c r="AY238" s="162" t="s">
        <v>137</v>
      </c>
    </row>
    <row r="239" spans="2:65" s="1" customFormat="1" ht="16.5" customHeight="1">
      <c r="B239" s="144"/>
      <c r="C239" s="176" t="s">
        <v>377</v>
      </c>
      <c r="D239" s="176" t="s">
        <v>230</v>
      </c>
      <c r="E239" s="177" t="s">
        <v>328</v>
      </c>
      <c r="F239" s="178" t="s">
        <v>329</v>
      </c>
      <c r="G239" s="179" t="s">
        <v>173</v>
      </c>
      <c r="H239" s="180">
        <v>7.828</v>
      </c>
      <c r="I239" s="181"/>
      <c r="J239" s="182">
        <f>ROUND(I239*H239,2)</f>
        <v>0</v>
      </c>
      <c r="K239" s="178" t="s">
        <v>143</v>
      </c>
      <c r="L239" s="183"/>
      <c r="M239" s="184" t="s">
        <v>3</v>
      </c>
      <c r="N239" s="185" t="s">
        <v>45</v>
      </c>
      <c r="P239" s="154">
        <f>O239*H239</f>
        <v>0</v>
      </c>
      <c r="Q239" s="154">
        <v>0.00318</v>
      </c>
      <c r="R239" s="154">
        <f>Q239*H239</f>
        <v>0.02489304</v>
      </c>
      <c r="S239" s="154">
        <v>0</v>
      </c>
      <c r="T239" s="155">
        <f>S239*H239</f>
        <v>0</v>
      </c>
      <c r="AR239" s="156" t="s">
        <v>177</v>
      </c>
      <c r="AT239" s="156" t="s">
        <v>230</v>
      </c>
      <c r="AU239" s="156" t="s">
        <v>83</v>
      </c>
      <c r="AY239" s="16" t="s">
        <v>137</v>
      </c>
      <c r="BE239" s="157">
        <f>IF(N239="základní",J239,0)</f>
        <v>0</v>
      </c>
      <c r="BF239" s="157">
        <f>IF(N239="snížená",J239,0)</f>
        <v>0</v>
      </c>
      <c r="BG239" s="157">
        <f>IF(N239="zákl. přenesená",J239,0)</f>
        <v>0</v>
      </c>
      <c r="BH239" s="157">
        <f>IF(N239="sníž. přenesená",J239,0)</f>
        <v>0</v>
      </c>
      <c r="BI239" s="157">
        <f>IF(N239="nulová",J239,0)</f>
        <v>0</v>
      </c>
      <c r="BJ239" s="16" t="s">
        <v>81</v>
      </c>
      <c r="BK239" s="157">
        <f>ROUND(I239*H239,2)</f>
        <v>0</v>
      </c>
      <c r="BL239" s="16" t="s">
        <v>98</v>
      </c>
      <c r="BM239" s="156" t="s">
        <v>330</v>
      </c>
    </row>
    <row r="240" spans="2:51" s="12" customFormat="1" ht="12">
      <c r="B240" s="161"/>
      <c r="D240" s="158" t="s">
        <v>147</v>
      </c>
      <c r="E240" s="162" t="s">
        <v>3</v>
      </c>
      <c r="F240" s="163" t="s">
        <v>816</v>
      </c>
      <c r="H240" s="164">
        <v>7.455</v>
      </c>
      <c r="I240" s="165"/>
      <c r="L240" s="161"/>
      <c r="M240" s="166"/>
      <c r="T240" s="167"/>
      <c r="AT240" s="162" t="s">
        <v>147</v>
      </c>
      <c r="AU240" s="162" t="s">
        <v>83</v>
      </c>
      <c r="AV240" s="12" t="s">
        <v>83</v>
      </c>
      <c r="AW240" s="12" t="s">
        <v>36</v>
      </c>
      <c r="AX240" s="12" t="s">
        <v>81</v>
      </c>
      <c r="AY240" s="162" t="s">
        <v>137</v>
      </c>
    </row>
    <row r="241" spans="2:51" s="12" customFormat="1" ht="12">
      <c r="B241" s="161"/>
      <c r="D241" s="158" t="s">
        <v>147</v>
      </c>
      <c r="F241" s="163" t="s">
        <v>817</v>
      </c>
      <c r="H241" s="164">
        <v>7.828</v>
      </c>
      <c r="I241" s="165"/>
      <c r="L241" s="161"/>
      <c r="M241" s="166"/>
      <c r="T241" s="167"/>
      <c r="AT241" s="162" t="s">
        <v>147</v>
      </c>
      <c r="AU241" s="162" t="s">
        <v>83</v>
      </c>
      <c r="AV241" s="12" t="s">
        <v>83</v>
      </c>
      <c r="AW241" s="12" t="s">
        <v>4</v>
      </c>
      <c r="AX241" s="12" t="s">
        <v>81</v>
      </c>
      <c r="AY241" s="162" t="s">
        <v>137</v>
      </c>
    </row>
    <row r="242" spans="2:65" s="1" customFormat="1" ht="16.5" customHeight="1">
      <c r="B242" s="144"/>
      <c r="C242" s="176" t="s">
        <v>382</v>
      </c>
      <c r="D242" s="176" t="s">
        <v>230</v>
      </c>
      <c r="E242" s="177" t="s">
        <v>333</v>
      </c>
      <c r="F242" s="178" t="s">
        <v>334</v>
      </c>
      <c r="G242" s="179" t="s">
        <v>263</v>
      </c>
      <c r="H242" s="180">
        <v>1</v>
      </c>
      <c r="I242" s="181"/>
      <c r="J242" s="182">
        <f>ROUND(I242*H242,2)</f>
        <v>0</v>
      </c>
      <c r="K242" s="178" t="s">
        <v>143</v>
      </c>
      <c r="L242" s="183"/>
      <c r="M242" s="184" t="s">
        <v>3</v>
      </c>
      <c r="N242" s="185" t="s">
        <v>45</v>
      </c>
      <c r="P242" s="154">
        <f>O242*H242</f>
        <v>0</v>
      </c>
      <c r="Q242" s="154">
        <v>0.00039</v>
      </c>
      <c r="R242" s="154">
        <f>Q242*H242</f>
        <v>0.00039</v>
      </c>
      <c r="S242" s="154">
        <v>0</v>
      </c>
      <c r="T242" s="155">
        <f>S242*H242</f>
        <v>0</v>
      </c>
      <c r="AR242" s="156" t="s">
        <v>177</v>
      </c>
      <c r="AT242" s="156" t="s">
        <v>230</v>
      </c>
      <c r="AU242" s="156" t="s">
        <v>83</v>
      </c>
      <c r="AY242" s="16" t="s">
        <v>137</v>
      </c>
      <c r="BE242" s="157">
        <f>IF(N242="základní",J242,0)</f>
        <v>0</v>
      </c>
      <c r="BF242" s="157">
        <f>IF(N242="snížená",J242,0)</f>
        <v>0</v>
      </c>
      <c r="BG242" s="157">
        <f>IF(N242="zákl. přenesená",J242,0)</f>
        <v>0</v>
      </c>
      <c r="BH242" s="157">
        <f>IF(N242="sníž. přenesená",J242,0)</f>
        <v>0</v>
      </c>
      <c r="BI242" s="157">
        <f>IF(N242="nulová",J242,0)</f>
        <v>0</v>
      </c>
      <c r="BJ242" s="16" t="s">
        <v>81</v>
      </c>
      <c r="BK242" s="157">
        <f>ROUND(I242*H242,2)</f>
        <v>0</v>
      </c>
      <c r="BL242" s="16" t="s">
        <v>98</v>
      </c>
      <c r="BM242" s="156" t="s">
        <v>335</v>
      </c>
    </row>
    <row r="243" spans="2:51" s="12" customFormat="1" ht="12">
      <c r="B243" s="161"/>
      <c r="D243" s="158" t="s">
        <v>147</v>
      </c>
      <c r="E243" s="162" t="s">
        <v>3</v>
      </c>
      <c r="F243" s="163" t="s">
        <v>818</v>
      </c>
      <c r="H243" s="164">
        <v>1</v>
      </c>
      <c r="I243" s="165"/>
      <c r="L243" s="161"/>
      <c r="M243" s="166"/>
      <c r="T243" s="167"/>
      <c r="AT243" s="162" t="s">
        <v>147</v>
      </c>
      <c r="AU243" s="162" t="s">
        <v>83</v>
      </c>
      <c r="AV243" s="12" t="s">
        <v>83</v>
      </c>
      <c r="AW243" s="12" t="s">
        <v>36</v>
      </c>
      <c r="AX243" s="12" t="s">
        <v>81</v>
      </c>
      <c r="AY243" s="162" t="s">
        <v>137</v>
      </c>
    </row>
    <row r="244" spans="2:65" s="1" customFormat="1" ht="48" customHeight="1">
      <c r="B244" s="144"/>
      <c r="C244" s="145" t="s">
        <v>388</v>
      </c>
      <c r="D244" s="145" t="s">
        <v>139</v>
      </c>
      <c r="E244" s="146" t="s">
        <v>347</v>
      </c>
      <c r="F244" s="147" t="s">
        <v>348</v>
      </c>
      <c r="G244" s="148" t="s">
        <v>263</v>
      </c>
      <c r="H244" s="149">
        <v>1</v>
      </c>
      <c r="I244" s="150"/>
      <c r="J244" s="151">
        <f>ROUND(I244*H244,2)</f>
        <v>0</v>
      </c>
      <c r="K244" s="147" t="s">
        <v>143</v>
      </c>
      <c r="L244" s="31"/>
      <c r="M244" s="152" t="s">
        <v>3</v>
      </c>
      <c r="N244" s="153" t="s">
        <v>45</v>
      </c>
      <c r="P244" s="154">
        <f>O244*H244</f>
        <v>0</v>
      </c>
      <c r="Q244" s="154">
        <v>0.00162</v>
      </c>
      <c r="R244" s="154">
        <f>Q244*H244</f>
        <v>0.00162</v>
      </c>
      <c r="S244" s="154">
        <v>0</v>
      </c>
      <c r="T244" s="155">
        <f>S244*H244</f>
        <v>0</v>
      </c>
      <c r="AR244" s="156" t="s">
        <v>98</v>
      </c>
      <c r="AT244" s="156" t="s">
        <v>139</v>
      </c>
      <c r="AU244" s="156" t="s">
        <v>83</v>
      </c>
      <c r="AY244" s="16" t="s">
        <v>137</v>
      </c>
      <c r="BE244" s="157">
        <f>IF(N244="základní",J244,0)</f>
        <v>0</v>
      </c>
      <c r="BF244" s="157">
        <f>IF(N244="snížená",J244,0)</f>
        <v>0</v>
      </c>
      <c r="BG244" s="157">
        <f>IF(N244="zákl. přenesená",J244,0)</f>
        <v>0</v>
      </c>
      <c r="BH244" s="157">
        <f>IF(N244="sníž. přenesená",J244,0)</f>
        <v>0</v>
      </c>
      <c r="BI244" s="157">
        <f>IF(N244="nulová",J244,0)</f>
        <v>0</v>
      </c>
      <c r="BJ244" s="16" t="s">
        <v>81</v>
      </c>
      <c r="BK244" s="157">
        <f>ROUND(I244*H244,2)</f>
        <v>0</v>
      </c>
      <c r="BL244" s="16" t="s">
        <v>98</v>
      </c>
      <c r="BM244" s="156" t="s">
        <v>349</v>
      </c>
    </row>
    <row r="245" spans="2:47" s="1" customFormat="1" ht="302.25">
      <c r="B245" s="31"/>
      <c r="D245" s="158" t="s">
        <v>145</v>
      </c>
      <c r="F245" s="159" t="s">
        <v>350</v>
      </c>
      <c r="I245" s="92"/>
      <c r="L245" s="31"/>
      <c r="M245" s="160"/>
      <c r="T245" s="52"/>
      <c r="AT245" s="16" t="s">
        <v>145</v>
      </c>
      <c r="AU245" s="16" t="s">
        <v>83</v>
      </c>
    </row>
    <row r="246" spans="2:51" s="12" customFormat="1" ht="12">
      <c r="B246" s="161"/>
      <c r="D246" s="158" t="s">
        <v>147</v>
      </c>
      <c r="E246" s="162" t="s">
        <v>3</v>
      </c>
      <c r="F246" s="163" t="s">
        <v>317</v>
      </c>
      <c r="H246" s="164">
        <v>1</v>
      </c>
      <c r="I246" s="165"/>
      <c r="L246" s="161"/>
      <c r="M246" s="166"/>
      <c r="T246" s="167"/>
      <c r="AT246" s="162" t="s">
        <v>147</v>
      </c>
      <c r="AU246" s="162" t="s">
        <v>83</v>
      </c>
      <c r="AV246" s="12" t="s">
        <v>83</v>
      </c>
      <c r="AW246" s="12" t="s">
        <v>36</v>
      </c>
      <c r="AX246" s="12" t="s">
        <v>81</v>
      </c>
      <c r="AY246" s="162" t="s">
        <v>137</v>
      </c>
    </row>
    <row r="247" spans="2:65" s="1" customFormat="1" ht="16.5" customHeight="1">
      <c r="B247" s="144"/>
      <c r="C247" s="176" t="s">
        <v>394</v>
      </c>
      <c r="D247" s="176" t="s">
        <v>230</v>
      </c>
      <c r="E247" s="177" t="s">
        <v>353</v>
      </c>
      <c r="F247" s="178" t="s">
        <v>354</v>
      </c>
      <c r="G247" s="179" t="s">
        <v>263</v>
      </c>
      <c r="H247" s="180">
        <v>1</v>
      </c>
      <c r="I247" s="181"/>
      <c r="J247" s="182">
        <f>ROUND(I247*H247,2)</f>
        <v>0</v>
      </c>
      <c r="K247" s="178" t="s">
        <v>143</v>
      </c>
      <c r="L247" s="183"/>
      <c r="M247" s="184" t="s">
        <v>3</v>
      </c>
      <c r="N247" s="185" t="s">
        <v>45</v>
      </c>
      <c r="P247" s="154">
        <f>O247*H247</f>
        <v>0</v>
      </c>
      <c r="Q247" s="154">
        <v>0.01847</v>
      </c>
      <c r="R247" s="154">
        <f>Q247*H247</f>
        <v>0.01847</v>
      </c>
      <c r="S247" s="154">
        <v>0</v>
      </c>
      <c r="T247" s="155">
        <f>S247*H247</f>
        <v>0</v>
      </c>
      <c r="AR247" s="156" t="s">
        <v>177</v>
      </c>
      <c r="AT247" s="156" t="s">
        <v>230</v>
      </c>
      <c r="AU247" s="156" t="s">
        <v>83</v>
      </c>
      <c r="AY247" s="16" t="s">
        <v>137</v>
      </c>
      <c r="BE247" s="157">
        <f>IF(N247="základní",J247,0)</f>
        <v>0</v>
      </c>
      <c r="BF247" s="157">
        <f>IF(N247="snížená",J247,0)</f>
        <v>0</v>
      </c>
      <c r="BG247" s="157">
        <f>IF(N247="zákl. přenesená",J247,0)</f>
        <v>0</v>
      </c>
      <c r="BH247" s="157">
        <f>IF(N247="sníž. přenesená",J247,0)</f>
        <v>0</v>
      </c>
      <c r="BI247" s="157">
        <f>IF(N247="nulová",J247,0)</f>
        <v>0</v>
      </c>
      <c r="BJ247" s="16" t="s">
        <v>81</v>
      </c>
      <c r="BK247" s="157">
        <f>ROUND(I247*H247,2)</f>
        <v>0</v>
      </c>
      <c r="BL247" s="16" t="s">
        <v>98</v>
      </c>
      <c r="BM247" s="156" t="s">
        <v>355</v>
      </c>
    </row>
    <row r="248" spans="2:65" s="1" customFormat="1" ht="24" customHeight="1">
      <c r="B248" s="144"/>
      <c r="C248" s="145" t="s">
        <v>398</v>
      </c>
      <c r="D248" s="145" t="s">
        <v>139</v>
      </c>
      <c r="E248" s="146" t="s">
        <v>357</v>
      </c>
      <c r="F248" s="147" t="s">
        <v>358</v>
      </c>
      <c r="G248" s="148" t="s">
        <v>263</v>
      </c>
      <c r="H248" s="149">
        <v>1</v>
      </c>
      <c r="I248" s="150"/>
      <c r="J248" s="151">
        <f>ROUND(I248*H248,2)</f>
        <v>0</v>
      </c>
      <c r="K248" s="147" t="s">
        <v>143</v>
      </c>
      <c r="L248" s="31"/>
      <c r="M248" s="152" t="s">
        <v>3</v>
      </c>
      <c r="N248" s="153" t="s">
        <v>45</v>
      </c>
      <c r="P248" s="154">
        <f>O248*H248</f>
        <v>0</v>
      </c>
      <c r="Q248" s="154">
        <v>0.00034</v>
      </c>
      <c r="R248" s="154">
        <f>Q248*H248</f>
        <v>0.00034</v>
      </c>
      <c r="S248" s="154">
        <v>0</v>
      </c>
      <c r="T248" s="155">
        <f>S248*H248</f>
        <v>0</v>
      </c>
      <c r="AR248" s="156" t="s">
        <v>98</v>
      </c>
      <c r="AT248" s="156" t="s">
        <v>139</v>
      </c>
      <c r="AU248" s="156" t="s">
        <v>83</v>
      </c>
      <c r="AY248" s="16" t="s">
        <v>137</v>
      </c>
      <c r="BE248" s="157">
        <f>IF(N248="základní",J248,0)</f>
        <v>0</v>
      </c>
      <c r="BF248" s="157">
        <f>IF(N248="snížená",J248,0)</f>
        <v>0</v>
      </c>
      <c r="BG248" s="157">
        <f>IF(N248="zákl. přenesená",J248,0)</f>
        <v>0</v>
      </c>
      <c r="BH248" s="157">
        <f>IF(N248="sníž. přenesená",J248,0)</f>
        <v>0</v>
      </c>
      <c r="BI248" s="157">
        <f>IF(N248="nulová",J248,0)</f>
        <v>0</v>
      </c>
      <c r="BJ248" s="16" t="s">
        <v>81</v>
      </c>
      <c r="BK248" s="157">
        <f>ROUND(I248*H248,2)</f>
        <v>0</v>
      </c>
      <c r="BL248" s="16" t="s">
        <v>98</v>
      </c>
      <c r="BM248" s="156" t="s">
        <v>359</v>
      </c>
    </row>
    <row r="249" spans="2:47" s="1" customFormat="1" ht="302.25">
      <c r="B249" s="31"/>
      <c r="D249" s="158" t="s">
        <v>145</v>
      </c>
      <c r="F249" s="159" t="s">
        <v>350</v>
      </c>
      <c r="I249" s="92"/>
      <c r="L249" s="31"/>
      <c r="M249" s="160"/>
      <c r="T249" s="52"/>
      <c r="AT249" s="16" t="s">
        <v>145</v>
      </c>
      <c r="AU249" s="16" t="s">
        <v>83</v>
      </c>
    </row>
    <row r="250" spans="2:51" s="12" customFormat="1" ht="12">
      <c r="B250" s="161"/>
      <c r="D250" s="158" t="s">
        <v>147</v>
      </c>
      <c r="E250" s="162" t="s">
        <v>3</v>
      </c>
      <c r="F250" s="163" t="s">
        <v>317</v>
      </c>
      <c r="H250" s="164">
        <v>1</v>
      </c>
      <c r="I250" s="165"/>
      <c r="L250" s="161"/>
      <c r="M250" s="166"/>
      <c r="T250" s="167"/>
      <c r="AT250" s="162" t="s">
        <v>147</v>
      </c>
      <c r="AU250" s="162" t="s">
        <v>83</v>
      </c>
      <c r="AV250" s="12" t="s">
        <v>83</v>
      </c>
      <c r="AW250" s="12" t="s">
        <v>36</v>
      </c>
      <c r="AX250" s="12" t="s">
        <v>81</v>
      </c>
      <c r="AY250" s="162" t="s">
        <v>137</v>
      </c>
    </row>
    <row r="251" spans="2:65" s="1" customFormat="1" ht="24" customHeight="1">
      <c r="B251" s="144"/>
      <c r="C251" s="176" t="s">
        <v>403</v>
      </c>
      <c r="D251" s="176" t="s">
        <v>230</v>
      </c>
      <c r="E251" s="177" t="s">
        <v>362</v>
      </c>
      <c r="F251" s="178" t="s">
        <v>363</v>
      </c>
      <c r="G251" s="179" t="s">
        <v>263</v>
      </c>
      <c r="H251" s="180">
        <v>1</v>
      </c>
      <c r="I251" s="181"/>
      <c r="J251" s="182">
        <f>ROUND(I251*H251,2)</f>
        <v>0</v>
      </c>
      <c r="K251" s="178" t="s">
        <v>143</v>
      </c>
      <c r="L251" s="183"/>
      <c r="M251" s="184" t="s">
        <v>3</v>
      </c>
      <c r="N251" s="185" t="s">
        <v>45</v>
      </c>
      <c r="P251" s="154">
        <f>O251*H251</f>
        <v>0</v>
      </c>
      <c r="Q251" s="154">
        <v>0.0375</v>
      </c>
      <c r="R251" s="154">
        <f>Q251*H251</f>
        <v>0.0375</v>
      </c>
      <c r="S251" s="154">
        <v>0</v>
      </c>
      <c r="T251" s="155">
        <f>S251*H251</f>
        <v>0</v>
      </c>
      <c r="AR251" s="156" t="s">
        <v>177</v>
      </c>
      <c r="AT251" s="156" t="s">
        <v>230</v>
      </c>
      <c r="AU251" s="156" t="s">
        <v>83</v>
      </c>
      <c r="AY251" s="16" t="s">
        <v>137</v>
      </c>
      <c r="BE251" s="157">
        <f>IF(N251="základní",J251,0)</f>
        <v>0</v>
      </c>
      <c r="BF251" s="157">
        <f>IF(N251="snížená",J251,0)</f>
        <v>0</v>
      </c>
      <c r="BG251" s="157">
        <f>IF(N251="zákl. přenesená",J251,0)</f>
        <v>0</v>
      </c>
      <c r="BH251" s="157">
        <f>IF(N251="sníž. přenesená",J251,0)</f>
        <v>0</v>
      </c>
      <c r="BI251" s="157">
        <f>IF(N251="nulová",J251,0)</f>
        <v>0</v>
      </c>
      <c r="BJ251" s="16" t="s">
        <v>81</v>
      </c>
      <c r="BK251" s="157">
        <f>ROUND(I251*H251,2)</f>
        <v>0</v>
      </c>
      <c r="BL251" s="16" t="s">
        <v>98</v>
      </c>
      <c r="BM251" s="156" t="s">
        <v>364</v>
      </c>
    </row>
    <row r="252" spans="2:65" s="1" customFormat="1" ht="24" customHeight="1">
      <c r="B252" s="144"/>
      <c r="C252" s="176" t="s">
        <v>407</v>
      </c>
      <c r="D252" s="176" t="s">
        <v>230</v>
      </c>
      <c r="E252" s="177" t="s">
        <v>374</v>
      </c>
      <c r="F252" s="178" t="s">
        <v>375</v>
      </c>
      <c r="G252" s="179" t="s">
        <v>263</v>
      </c>
      <c r="H252" s="180">
        <v>1</v>
      </c>
      <c r="I252" s="181"/>
      <c r="J252" s="182">
        <f>ROUND(I252*H252,2)</f>
        <v>0</v>
      </c>
      <c r="K252" s="178" t="s">
        <v>3</v>
      </c>
      <c r="L252" s="183"/>
      <c r="M252" s="184" t="s">
        <v>3</v>
      </c>
      <c r="N252" s="185" t="s">
        <v>45</v>
      </c>
      <c r="P252" s="154">
        <f>O252*H252</f>
        <v>0</v>
      </c>
      <c r="Q252" s="154">
        <v>0.0073</v>
      </c>
      <c r="R252" s="154">
        <f>Q252*H252</f>
        <v>0.0073</v>
      </c>
      <c r="S252" s="154">
        <v>0</v>
      </c>
      <c r="T252" s="155">
        <f>S252*H252</f>
        <v>0</v>
      </c>
      <c r="AR252" s="156" t="s">
        <v>177</v>
      </c>
      <c r="AT252" s="156" t="s">
        <v>230</v>
      </c>
      <c r="AU252" s="156" t="s">
        <v>83</v>
      </c>
      <c r="AY252" s="16" t="s">
        <v>137</v>
      </c>
      <c r="BE252" s="157">
        <f>IF(N252="základní",J252,0)</f>
        <v>0</v>
      </c>
      <c r="BF252" s="157">
        <f>IF(N252="snížená",J252,0)</f>
        <v>0</v>
      </c>
      <c r="BG252" s="157">
        <f>IF(N252="zákl. přenesená",J252,0)</f>
        <v>0</v>
      </c>
      <c r="BH252" s="157">
        <f>IF(N252="sníž. přenesená",J252,0)</f>
        <v>0</v>
      </c>
      <c r="BI252" s="157">
        <f>IF(N252="nulová",J252,0)</f>
        <v>0</v>
      </c>
      <c r="BJ252" s="16" t="s">
        <v>81</v>
      </c>
      <c r="BK252" s="157">
        <f>ROUND(I252*H252,2)</f>
        <v>0</v>
      </c>
      <c r="BL252" s="16" t="s">
        <v>98</v>
      </c>
      <c r="BM252" s="156" t="s">
        <v>376</v>
      </c>
    </row>
    <row r="253" spans="2:65" s="1" customFormat="1" ht="16.5" customHeight="1">
      <c r="B253" s="144"/>
      <c r="C253" s="145" t="s">
        <v>411</v>
      </c>
      <c r="D253" s="145" t="s">
        <v>139</v>
      </c>
      <c r="E253" s="146" t="s">
        <v>378</v>
      </c>
      <c r="F253" s="147" t="s">
        <v>379</v>
      </c>
      <c r="G253" s="148" t="s">
        <v>173</v>
      </c>
      <c r="H253" s="149">
        <v>7.1</v>
      </c>
      <c r="I253" s="150"/>
      <c r="J253" s="151">
        <f>ROUND(I253*H253,2)</f>
        <v>0</v>
      </c>
      <c r="K253" s="147" t="s">
        <v>143</v>
      </c>
      <c r="L253" s="31"/>
      <c r="M253" s="152" t="s">
        <v>3</v>
      </c>
      <c r="N253" s="153" t="s">
        <v>45</v>
      </c>
      <c r="P253" s="154">
        <f>O253*H253</f>
        <v>0</v>
      </c>
      <c r="Q253" s="154">
        <v>0</v>
      </c>
      <c r="R253" s="154">
        <f>Q253*H253</f>
        <v>0</v>
      </c>
      <c r="S253" s="154">
        <v>0</v>
      </c>
      <c r="T253" s="155">
        <f>S253*H253</f>
        <v>0</v>
      </c>
      <c r="AR253" s="156" t="s">
        <v>98</v>
      </c>
      <c r="AT253" s="156" t="s">
        <v>139</v>
      </c>
      <c r="AU253" s="156" t="s">
        <v>83</v>
      </c>
      <c r="AY253" s="16" t="s">
        <v>137</v>
      </c>
      <c r="BE253" s="157">
        <f>IF(N253="základní",J253,0)</f>
        <v>0</v>
      </c>
      <c r="BF253" s="157">
        <f>IF(N253="snížená",J253,0)</f>
        <v>0</v>
      </c>
      <c r="BG253" s="157">
        <f>IF(N253="zákl. přenesená",J253,0)</f>
        <v>0</v>
      </c>
      <c r="BH253" s="157">
        <f>IF(N253="sníž. přenesená",J253,0)</f>
        <v>0</v>
      </c>
      <c r="BI253" s="157">
        <f>IF(N253="nulová",J253,0)</f>
        <v>0</v>
      </c>
      <c r="BJ253" s="16" t="s">
        <v>81</v>
      </c>
      <c r="BK253" s="157">
        <f>ROUND(I253*H253,2)</f>
        <v>0</v>
      </c>
      <c r="BL253" s="16" t="s">
        <v>98</v>
      </c>
      <c r="BM253" s="156" t="s">
        <v>380</v>
      </c>
    </row>
    <row r="254" spans="2:47" s="1" customFormat="1" ht="126.75">
      <c r="B254" s="31"/>
      <c r="D254" s="158" t="s">
        <v>145</v>
      </c>
      <c r="F254" s="159" t="s">
        <v>381</v>
      </c>
      <c r="I254" s="92"/>
      <c r="L254" s="31"/>
      <c r="M254" s="160"/>
      <c r="T254" s="52"/>
      <c r="AT254" s="16" t="s">
        <v>145</v>
      </c>
      <c r="AU254" s="16" t="s">
        <v>83</v>
      </c>
    </row>
    <row r="255" spans="2:51" s="12" customFormat="1" ht="12">
      <c r="B255" s="161"/>
      <c r="D255" s="158" t="s">
        <v>147</v>
      </c>
      <c r="E255" s="162" t="s">
        <v>3</v>
      </c>
      <c r="F255" s="163" t="s">
        <v>815</v>
      </c>
      <c r="H255" s="164">
        <v>7.1</v>
      </c>
      <c r="I255" s="165"/>
      <c r="L255" s="161"/>
      <c r="M255" s="166"/>
      <c r="T255" s="167"/>
      <c r="AT255" s="162" t="s">
        <v>147</v>
      </c>
      <c r="AU255" s="162" t="s">
        <v>83</v>
      </c>
      <c r="AV255" s="12" t="s">
        <v>83</v>
      </c>
      <c r="AW255" s="12" t="s">
        <v>36</v>
      </c>
      <c r="AX255" s="12" t="s">
        <v>81</v>
      </c>
      <c r="AY255" s="162" t="s">
        <v>137</v>
      </c>
    </row>
    <row r="256" spans="2:65" s="1" customFormat="1" ht="24" customHeight="1">
      <c r="B256" s="144"/>
      <c r="C256" s="145" t="s">
        <v>418</v>
      </c>
      <c r="D256" s="145" t="s">
        <v>139</v>
      </c>
      <c r="E256" s="146" t="s">
        <v>383</v>
      </c>
      <c r="F256" s="147" t="s">
        <v>384</v>
      </c>
      <c r="G256" s="148" t="s">
        <v>173</v>
      </c>
      <c r="H256" s="149">
        <v>7.1</v>
      </c>
      <c r="I256" s="150"/>
      <c r="J256" s="151">
        <f>ROUND(I256*H256,2)</f>
        <v>0</v>
      </c>
      <c r="K256" s="147" t="s">
        <v>143</v>
      </c>
      <c r="L256" s="31"/>
      <c r="M256" s="152" t="s">
        <v>3</v>
      </c>
      <c r="N256" s="153" t="s">
        <v>45</v>
      </c>
      <c r="P256" s="154">
        <f>O256*H256</f>
        <v>0</v>
      </c>
      <c r="Q256" s="154">
        <v>0</v>
      </c>
      <c r="R256" s="154">
        <f>Q256*H256</f>
        <v>0</v>
      </c>
      <c r="S256" s="154">
        <v>0</v>
      </c>
      <c r="T256" s="155">
        <f>S256*H256</f>
        <v>0</v>
      </c>
      <c r="AR256" s="156" t="s">
        <v>98</v>
      </c>
      <c r="AT256" s="156" t="s">
        <v>139</v>
      </c>
      <c r="AU256" s="156" t="s">
        <v>83</v>
      </c>
      <c r="AY256" s="16" t="s">
        <v>137</v>
      </c>
      <c r="BE256" s="157">
        <f>IF(N256="základní",J256,0)</f>
        <v>0</v>
      </c>
      <c r="BF256" s="157">
        <f>IF(N256="snížená",J256,0)</f>
        <v>0</v>
      </c>
      <c r="BG256" s="157">
        <f>IF(N256="zákl. přenesená",J256,0)</f>
        <v>0</v>
      </c>
      <c r="BH256" s="157">
        <f>IF(N256="sníž. přenesená",J256,0)</f>
        <v>0</v>
      </c>
      <c r="BI256" s="157">
        <f>IF(N256="nulová",J256,0)</f>
        <v>0</v>
      </c>
      <c r="BJ256" s="16" t="s">
        <v>81</v>
      </c>
      <c r="BK256" s="157">
        <f>ROUND(I256*H256,2)</f>
        <v>0</v>
      </c>
      <c r="BL256" s="16" t="s">
        <v>98</v>
      </c>
      <c r="BM256" s="156" t="s">
        <v>385</v>
      </c>
    </row>
    <row r="257" spans="2:47" s="1" customFormat="1" ht="39">
      <c r="B257" s="31"/>
      <c r="D257" s="158" t="s">
        <v>145</v>
      </c>
      <c r="F257" s="159" t="s">
        <v>386</v>
      </c>
      <c r="I257" s="92"/>
      <c r="L257" s="31"/>
      <c r="M257" s="160"/>
      <c r="T257" s="52"/>
      <c r="AT257" s="16" t="s">
        <v>145</v>
      </c>
      <c r="AU257" s="16" t="s">
        <v>83</v>
      </c>
    </row>
    <row r="258" spans="2:51" s="12" customFormat="1" ht="12">
      <c r="B258" s="161"/>
      <c r="D258" s="158" t="s">
        <v>147</v>
      </c>
      <c r="E258" s="162" t="s">
        <v>3</v>
      </c>
      <c r="F258" s="163" t="s">
        <v>815</v>
      </c>
      <c r="H258" s="164">
        <v>7.1</v>
      </c>
      <c r="I258" s="165"/>
      <c r="L258" s="161"/>
      <c r="M258" s="166"/>
      <c r="T258" s="167"/>
      <c r="AT258" s="162" t="s">
        <v>147</v>
      </c>
      <c r="AU258" s="162" t="s">
        <v>83</v>
      </c>
      <c r="AV258" s="12" t="s">
        <v>83</v>
      </c>
      <c r="AW258" s="12" t="s">
        <v>36</v>
      </c>
      <c r="AX258" s="12" t="s">
        <v>81</v>
      </c>
      <c r="AY258" s="162" t="s">
        <v>137</v>
      </c>
    </row>
    <row r="259" spans="2:65" s="1" customFormat="1" ht="16.5" customHeight="1">
      <c r="B259" s="144"/>
      <c r="C259" s="145" t="s">
        <v>576</v>
      </c>
      <c r="D259" s="145" t="s">
        <v>139</v>
      </c>
      <c r="E259" s="146" t="s">
        <v>389</v>
      </c>
      <c r="F259" s="147" t="s">
        <v>390</v>
      </c>
      <c r="G259" s="148" t="s">
        <v>263</v>
      </c>
      <c r="H259" s="149">
        <v>1</v>
      </c>
      <c r="I259" s="150"/>
      <c r="J259" s="151">
        <f>ROUND(I259*H259,2)</f>
        <v>0</v>
      </c>
      <c r="K259" s="147" t="s">
        <v>143</v>
      </c>
      <c r="L259" s="31"/>
      <c r="M259" s="152" t="s">
        <v>3</v>
      </c>
      <c r="N259" s="153" t="s">
        <v>45</v>
      </c>
      <c r="P259" s="154">
        <f>O259*H259</f>
        <v>0</v>
      </c>
      <c r="Q259" s="154">
        <v>0.12303</v>
      </c>
      <c r="R259" s="154">
        <f>Q259*H259</f>
        <v>0.12303</v>
      </c>
      <c r="S259" s="154">
        <v>0</v>
      </c>
      <c r="T259" s="155">
        <f>S259*H259</f>
        <v>0</v>
      </c>
      <c r="AR259" s="156" t="s">
        <v>98</v>
      </c>
      <c r="AT259" s="156" t="s">
        <v>139</v>
      </c>
      <c r="AU259" s="156" t="s">
        <v>83</v>
      </c>
      <c r="AY259" s="16" t="s">
        <v>137</v>
      </c>
      <c r="BE259" s="157">
        <f>IF(N259="základní",J259,0)</f>
        <v>0</v>
      </c>
      <c r="BF259" s="157">
        <f>IF(N259="snížená",J259,0)</f>
        <v>0</v>
      </c>
      <c r="BG259" s="157">
        <f>IF(N259="zákl. přenesená",J259,0)</f>
        <v>0</v>
      </c>
      <c r="BH259" s="157">
        <f>IF(N259="sníž. přenesená",J259,0)</f>
        <v>0</v>
      </c>
      <c r="BI259" s="157">
        <f>IF(N259="nulová",J259,0)</f>
        <v>0</v>
      </c>
      <c r="BJ259" s="16" t="s">
        <v>81</v>
      </c>
      <c r="BK259" s="157">
        <f>ROUND(I259*H259,2)</f>
        <v>0</v>
      </c>
      <c r="BL259" s="16" t="s">
        <v>98</v>
      </c>
      <c r="BM259" s="156" t="s">
        <v>391</v>
      </c>
    </row>
    <row r="260" spans="2:47" s="1" customFormat="1" ht="58.5">
      <c r="B260" s="31"/>
      <c r="D260" s="158" t="s">
        <v>145</v>
      </c>
      <c r="F260" s="159" t="s">
        <v>392</v>
      </c>
      <c r="I260" s="92"/>
      <c r="L260" s="31"/>
      <c r="M260" s="160"/>
      <c r="T260" s="52"/>
      <c r="AT260" s="16" t="s">
        <v>145</v>
      </c>
      <c r="AU260" s="16" t="s">
        <v>83</v>
      </c>
    </row>
    <row r="261" spans="2:51" s="12" customFormat="1" ht="12">
      <c r="B261" s="161"/>
      <c r="D261" s="158" t="s">
        <v>147</v>
      </c>
      <c r="E261" s="162" t="s">
        <v>3</v>
      </c>
      <c r="F261" s="163" t="s">
        <v>317</v>
      </c>
      <c r="H261" s="164">
        <v>1</v>
      </c>
      <c r="I261" s="165"/>
      <c r="L261" s="161"/>
      <c r="M261" s="166"/>
      <c r="T261" s="167"/>
      <c r="AT261" s="162" t="s">
        <v>147</v>
      </c>
      <c r="AU261" s="162" t="s">
        <v>83</v>
      </c>
      <c r="AV261" s="12" t="s">
        <v>83</v>
      </c>
      <c r="AW261" s="12" t="s">
        <v>36</v>
      </c>
      <c r="AX261" s="12" t="s">
        <v>81</v>
      </c>
      <c r="AY261" s="162" t="s">
        <v>137</v>
      </c>
    </row>
    <row r="262" spans="2:65" s="1" customFormat="1" ht="24" customHeight="1">
      <c r="B262" s="144"/>
      <c r="C262" s="176" t="s">
        <v>577</v>
      </c>
      <c r="D262" s="176" t="s">
        <v>230</v>
      </c>
      <c r="E262" s="177" t="s">
        <v>395</v>
      </c>
      <c r="F262" s="178" t="s">
        <v>396</v>
      </c>
      <c r="G262" s="179" t="s">
        <v>263</v>
      </c>
      <c r="H262" s="180">
        <v>1</v>
      </c>
      <c r="I262" s="181"/>
      <c r="J262" s="182">
        <f>ROUND(I262*H262,2)</f>
        <v>0</v>
      </c>
      <c r="K262" s="178" t="s">
        <v>143</v>
      </c>
      <c r="L262" s="183"/>
      <c r="M262" s="184" t="s">
        <v>3</v>
      </c>
      <c r="N262" s="185" t="s">
        <v>45</v>
      </c>
      <c r="P262" s="154">
        <f>O262*H262</f>
        <v>0</v>
      </c>
      <c r="Q262" s="154">
        <v>0.0133</v>
      </c>
      <c r="R262" s="154">
        <f>Q262*H262</f>
        <v>0.0133</v>
      </c>
      <c r="S262" s="154">
        <v>0</v>
      </c>
      <c r="T262" s="155">
        <f>S262*H262</f>
        <v>0</v>
      </c>
      <c r="AR262" s="156" t="s">
        <v>177</v>
      </c>
      <c r="AT262" s="156" t="s">
        <v>230</v>
      </c>
      <c r="AU262" s="156" t="s">
        <v>83</v>
      </c>
      <c r="AY262" s="16" t="s">
        <v>137</v>
      </c>
      <c r="BE262" s="157">
        <f>IF(N262="základní",J262,0)</f>
        <v>0</v>
      </c>
      <c r="BF262" s="157">
        <f>IF(N262="snížená",J262,0)</f>
        <v>0</v>
      </c>
      <c r="BG262" s="157">
        <f>IF(N262="zákl. přenesená",J262,0)</f>
        <v>0</v>
      </c>
      <c r="BH262" s="157">
        <f>IF(N262="sníž. přenesená",J262,0)</f>
        <v>0</v>
      </c>
      <c r="BI262" s="157">
        <f>IF(N262="nulová",J262,0)</f>
        <v>0</v>
      </c>
      <c r="BJ262" s="16" t="s">
        <v>81</v>
      </c>
      <c r="BK262" s="157">
        <f>ROUND(I262*H262,2)</f>
        <v>0</v>
      </c>
      <c r="BL262" s="16" t="s">
        <v>98</v>
      </c>
      <c r="BM262" s="156" t="s">
        <v>397</v>
      </c>
    </row>
    <row r="263" spans="2:65" s="1" customFormat="1" ht="16.5" customHeight="1">
      <c r="B263" s="144"/>
      <c r="C263" s="145" t="s">
        <v>578</v>
      </c>
      <c r="D263" s="145" t="s">
        <v>139</v>
      </c>
      <c r="E263" s="146" t="s">
        <v>399</v>
      </c>
      <c r="F263" s="147" t="s">
        <v>400</v>
      </c>
      <c r="G263" s="148" t="s">
        <v>263</v>
      </c>
      <c r="H263" s="149">
        <v>1</v>
      </c>
      <c r="I263" s="150"/>
      <c r="J263" s="151">
        <f>ROUND(I263*H263,2)</f>
        <v>0</v>
      </c>
      <c r="K263" s="147" t="s">
        <v>143</v>
      </c>
      <c r="L263" s="31"/>
      <c r="M263" s="152" t="s">
        <v>3</v>
      </c>
      <c r="N263" s="153" t="s">
        <v>45</v>
      </c>
      <c r="P263" s="154">
        <f>O263*H263</f>
        <v>0</v>
      </c>
      <c r="Q263" s="154">
        <v>0.32906</v>
      </c>
      <c r="R263" s="154">
        <f>Q263*H263</f>
        <v>0.32906</v>
      </c>
      <c r="S263" s="154">
        <v>0</v>
      </c>
      <c r="T263" s="155">
        <f>S263*H263</f>
        <v>0</v>
      </c>
      <c r="AR263" s="156" t="s">
        <v>98</v>
      </c>
      <c r="AT263" s="156" t="s">
        <v>139</v>
      </c>
      <c r="AU263" s="156" t="s">
        <v>83</v>
      </c>
      <c r="AY263" s="16" t="s">
        <v>137</v>
      </c>
      <c r="BE263" s="157">
        <f>IF(N263="základní",J263,0)</f>
        <v>0</v>
      </c>
      <c r="BF263" s="157">
        <f>IF(N263="snížená",J263,0)</f>
        <v>0</v>
      </c>
      <c r="BG263" s="157">
        <f>IF(N263="zákl. přenesená",J263,0)</f>
        <v>0</v>
      </c>
      <c r="BH263" s="157">
        <f>IF(N263="sníž. přenesená",J263,0)</f>
        <v>0</v>
      </c>
      <c r="BI263" s="157">
        <f>IF(N263="nulová",J263,0)</f>
        <v>0</v>
      </c>
      <c r="BJ263" s="16" t="s">
        <v>81</v>
      </c>
      <c r="BK263" s="157">
        <f>ROUND(I263*H263,2)</f>
        <v>0</v>
      </c>
      <c r="BL263" s="16" t="s">
        <v>98</v>
      </c>
      <c r="BM263" s="156" t="s">
        <v>401</v>
      </c>
    </row>
    <row r="264" spans="2:47" s="1" customFormat="1" ht="58.5">
      <c r="B264" s="31"/>
      <c r="D264" s="158" t="s">
        <v>145</v>
      </c>
      <c r="F264" s="159" t="s">
        <v>392</v>
      </c>
      <c r="I264" s="92"/>
      <c r="L264" s="31"/>
      <c r="M264" s="160"/>
      <c r="T264" s="52"/>
      <c r="AT264" s="16" t="s">
        <v>145</v>
      </c>
      <c r="AU264" s="16" t="s">
        <v>83</v>
      </c>
    </row>
    <row r="265" spans="2:51" s="12" customFormat="1" ht="12">
      <c r="B265" s="161"/>
      <c r="D265" s="158" t="s">
        <v>147</v>
      </c>
      <c r="E265" s="162" t="s">
        <v>3</v>
      </c>
      <c r="F265" s="163" t="s">
        <v>317</v>
      </c>
      <c r="H265" s="164">
        <v>1</v>
      </c>
      <c r="I265" s="165"/>
      <c r="L265" s="161"/>
      <c r="M265" s="166"/>
      <c r="T265" s="167"/>
      <c r="AT265" s="162" t="s">
        <v>147</v>
      </c>
      <c r="AU265" s="162" t="s">
        <v>83</v>
      </c>
      <c r="AV265" s="12" t="s">
        <v>83</v>
      </c>
      <c r="AW265" s="12" t="s">
        <v>36</v>
      </c>
      <c r="AX265" s="12" t="s">
        <v>81</v>
      </c>
      <c r="AY265" s="162" t="s">
        <v>137</v>
      </c>
    </row>
    <row r="266" spans="2:65" s="1" customFormat="1" ht="16.5" customHeight="1">
      <c r="B266" s="144"/>
      <c r="C266" s="176" t="s">
        <v>579</v>
      </c>
      <c r="D266" s="176" t="s">
        <v>230</v>
      </c>
      <c r="E266" s="177" t="s">
        <v>404</v>
      </c>
      <c r="F266" s="178" t="s">
        <v>405</v>
      </c>
      <c r="G266" s="179" t="s">
        <v>263</v>
      </c>
      <c r="H266" s="180">
        <v>1</v>
      </c>
      <c r="I266" s="181"/>
      <c r="J266" s="182">
        <f>ROUND(I266*H266,2)</f>
        <v>0</v>
      </c>
      <c r="K266" s="178" t="s">
        <v>143</v>
      </c>
      <c r="L266" s="183"/>
      <c r="M266" s="184" t="s">
        <v>3</v>
      </c>
      <c r="N266" s="185" t="s">
        <v>45</v>
      </c>
      <c r="P266" s="154">
        <f>O266*H266</f>
        <v>0</v>
      </c>
      <c r="Q266" s="154">
        <v>0.0295</v>
      </c>
      <c r="R266" s="154">
        <f>Q266*H266</f>
        <v>0.0295</v>
      </c>
      <c r="S266" s="154">
        <v>0</v>
      </c>
      <c r="T266" s="155">
        <f>S266*H266</f>
        <v>0</v>
      </c>
      <c r="AR266" s="156" t="s">
        <v>177</v>
      </c>
      <c r="AT266" s="156" t="s">
        <v>230</v>
      </c>
      <c r="AU266" s="156" t="s">
        <v>83</v>
      </c>
      <c r="AY266" s="16" t="s">
        <v>137</v>
      </c>
      <c r="BE266" s="157">
        <f>IF(N266="základní",J266,0)</f>
        <v>0</v>
      </c>
      <c r="BF266" s="157">
        <f>IF(N266="snížená",J266,0)</f>
        <v>0</v>
      </c>
      <c r="BG266" s="157">
        <f>IF(N266="zákl. přenesená",J266,0)</f>
        <v>0</v>
      </c>
      <c r="BH266" s="157">
        <f>IF(N266="sníž. přenesená",J266,0)</f>
        <v>0</v>
      </c>
      <c r="BI266" s="157">
        <f>IF(N266="nulová",J266,0)</f>
        <v>0</v>
      </c>
      <c r="BJ266" s="16" t="s">
        <v>81</v>
      </c>
      <c r="BK266" s="157">
        <f>ROUND(I266*H266,2)</f>
        <v>0</v>
      </c>
      <c r="BL266" s="16" t="s">
        <v>98</v>
      </c>
      <c r="BM266" s="156" t="s">
        <v>406</v>
      </c>
    </row>
    <row r="267" spans="2:65" s="1" customFormat="1" ht="16.5" customHeight="1">
      <c r="B267" s="144"/>
      <c r="C267" s="145" t="s">
        <v>581</v>
      </c>
      <c r="D267" s="145" t="s">
        <v>139</v>
      </c>
      <c r="E267" s="146" t="s">
        <v>408</v>
      </c>
      <c r="F267" s="147" t="s">
        <v>409</v>
      </c>
      <c r="G267" s="148" t="s">
        <v>173</v>
      </c>
      <c r="H267" s="149">
        <v>7.1</v>
      </c>
      <c r="I267" s="150"/>
      <c r="J267" s="151">
        <f>ROUND(I267*H267,2)</f>
        <v>0</v>
      </c>
      <c r="K267" s="147" t="s">
        <v>143</v>
      </c>
      <c r="L267" s="31"/>
      <c r="M267" s="152" t="s">
        <v>3</v>
      </c>
      <c r="N267" s="153" t="s">
        <v>45</v>
      </c>
      <c r="P267" s="154">
        <f>O267*H267</f>
        <v>0</v>
      </c>
      <c r="Q267" s="154">
        <v>0.00019</v>
      </c>
      <c r="R267" s="154">
        <f>Q267*H267</f>
        <v>0.001349</v>
      </c>
      <c r="S267" s="154">
        <v>0</v>
      </c>
      <c r="T267" s="155">
        <f>S267*H267</f>
        <v>0</v>
      </c>
      <c r="AR267" s="156" t="s">
        <v>98</v>
      </c>
      <c r="AT267" s="156" t="s">
        <v>139</v>
      </c>
      <c r="AU267" s="156" t="s">
        <v>83</v>
      </c>
      <c r="AY267" s="16" t="s">
        <v>137</v>
      </c>
      <c r="BE267" s="157">
        <f>IF(N267="základní",J267,0)</f>
        <v>0</v>
      </c>
      <c r="BF267" s="157">
        <f>IF(N267="snížená",J267,0)</f>
        <v>0</v>
      </c>
      <c r="BG267" s="157">
        <f>IF(N267="zákl. přenesená",J267,0)</f>
        <v>0</v>
      </c>
      <c r="BH267" s="157">
        <f>IF(N267="sníž. přenesená",J267,0)</f>
        <v>0</v>
      </c>
      <c r="BI267" s="157">
        <f>IF(N267="nulová",J267,0)</f>
        <v>0</v>
      </c>
      <c r="BJ267" s="16" t="s">
        <v>81</v>
      </c>
      <c r="BK267" s="157">
        <f>ROUND(I267*H267,2)</f>
        <v>0</v>
      </c>
      <c r="BL267" s="16" t="s">
        <v>98</v>
      </c>
      <c r="BM267" s="156" t="s">
        <v>410</v>
      </c>
    </row>
    <row r="268" spans="2:51" s="12" customFormat="1" ht="12">
      <c r="B268" s="161"/>
      <c r="D268" s="158" t="s">
        <v>147</v>
      </c>
      <c r="E268" s="162" t="s">
        <v>3</v>
      </c>
      <c r="F268" s="163" t="s">
        <v>815</v>
      </c>
      <c r="H268" s="164">
        <v>7.1</v>
      </c>
      <c r="I268" s="165"/>
      <c r="L268" s="161"/>
      <c r="M268" s="166"/>
      <c r="T268" s="167"/>
      <c r="AT268" s="162" t="s">
        <v>147</v>
      </c>
      <c r="AU268" s="162" t="s">
        <v>83</v>
      </c>
      <c r="AV268" s="12" t="s">
        <v>83</v>
      </c>
      <c r="AW268" s="12" t="s">
        <v>36</v>
      </c>
      <c r="AX268" s="12" t="s">
        <v>81</v>
      </c>
      <c r="AY268" s="162" t="s">
        <v>137</v>
      </c>
    </row>
    <row r="269" spans="2:65" s="1" customFormat="1" ht="16.5" customHeight="1">
      <c r="B269" s="144"/>
      <c r="C269" s="145" t="s">
        <v>582</v>
      </c>
      <c r="D269" s="145" t="s">
        <v>139</v>
      </c>
      <c r="E269" s="146" t="s">
        <v>412</v>
      </c>
      <c r="F269" s="147" t="s">
        <v>413</v>
      </c>
      <c r="G269" s="148" t="s">
        <v>173</v>
      </c>
      <c r="H269" s="149">
        <v>7.1</v>
      </c>
      <c r="I269" s="150"/>
      <c r="J269" s="151">
        <f>ROUND(I269*H269,2)</f>
        <v>0</v>
      </c>
      <c r="K269" s="147" t="s">
        <v>143</v>
      </c>
      <c r="L269" s="31"/>
      <c r="M269" s="152" t="s">
        <v>3</v>
      </c>
      <c r="N269" s="153" t="s">
        <v>45</v>
      </c>
      <c r="P269" s="154">
        <f>O269*H269</f>
        <v>0</v>
      </c>
      <c r="Q269" s="154">
        <v>9E-05</v>
      </c>
      <c r="R269" s="154">
        <f>Q269*H269</f>
        <v>0.000639</v>
      </c>
      <c r="S269" s="154">
        <v>0</v>
      </c>
      <c r="T269" s="155">
        <f>S269*H269</f>
        <v>0</v>
      </c>
      <c r="AR269" s="156" t="s">
        <v>98</v>
      </c>
      <c r="AT269" s="156" t="s">
        <v>139</v>
      </c>
      <c r="AU269" s="156" t="s">
        <v>83</v>
      </c>
      <c r="AY269" s="16" t="s">
        <v>137</v>
      </c>
      <c r="BE269" s="157">
        <f>IF(N269="základní",J269,0)</f>
        <v>0</v>
      </c>
      <c r="BF269" s="157">
        <f>IF(N269="snížená",J269,0)</f>
        <v>0</v>
      </c>
      <c r="BG269" s="157">
        <f>IF(N269="zákl. přenesená",J269,0)</f>
        <v>0</v>
      </c>
      <c r="BH269" s="157">
        <f>IF(N269="sníž. přenesená",J269,0)</f>
        <v>0</v>
      </c>
      <c r="BI269" s="157">
        <f>IF(N269="nulová",J269,0)</f>
        <v>0</v>
      </c>
      <c r="BJ269" s="16" t="s">
        <v>81</v>
      </c>
      <c r="BK269" s="157">
        <f>ROUND(I269*H269,2)</f>
        <v>0</v>
      </c>
      <c r="BL269" s="16" t="s">
        <v>98</v>
      </c>
      <c r="BM269" s="156" t="s">
        <v>414</v>
      </c>
    </row>
    <row r="270" spans="2:51" s="12" customFormat="1" ht="12">
      <c r="B270" s="161"/>
      <c r="D270" s="158" t="s">
        <v>147</v>
      </c>
      <c r="E270" s="162" t="s">
        <v>3</v>
      </c>
      <c r="F270" s="163" t="s">
        <v>815</v>
      </c>
      <c r="H270" s="164">
        <v>7.1</v>
      </c>
      <c r="I270" s="165"/>
      <c r="L270" s="161"/>
      <c r="M270" s="166"/>
      <c r="T270" s="167"/>
      <c r="AT270" s="162" t="s">
        <v>147</v>
      </c>
      <c r="AU270" s="162" t="s">
        <v>83</v>
      </c>
      <c r="AV270" s="12" t="s">
        <v>83</v>
      </c>
      <c r="AW270" s="12" t="s">
        <v>36</v>
      </c>
      <c r="AX270" s="12" t="s">
        <v>81</v>
      </c>
      <c r="AY270" s="162" t="s">
        <v>137</v>
      </c>
    </row>
    <row r="271" spans="2:63" s="11" customFormat="1" ht="22.9" customHeight="1">
      <c r="B271" s="132"/>
      <c r="D271" s="133" t="s">
        <v>73</v>
      </c>
      <c r="E271" s="142" t="s">
        <v>184</v>
      </c>
      <c r="F271" s="142" t="s">
        <v>588</v>
      </c>
      <c r="I271" s="135"/>
      <c r="J271" s="143">
        <f>BK271</f>
        <v>0</v>
      </c>
      <c r="L271" s="132"/>
      <c r="M271" s="137"/>
      <c r="P271" s="138">
        <f>SUM(P272:P291)</f>
        <v>0</v>
      </c>
      <c r="R271" s="138">
        <f>SUM(R272:R291)</f>
        <v>1.2954888</v>
      </c>
      <c r="T271" s="139">
        <f>SUM(T272:T291)</f>
        <v>0</v>
      </c>
      <c r="AR271" s="133" t="s">
        <v>81</v>
      </c>
      <c r="AT271" s="140" t="s">
        <v>73</v>
      </c>
      <c r="AU271" s="140" t="s">
        <v>81</v>
      </c>
      <c r="AY271" s="133" t="s">
        <v>137</v>
      </c>
      <c r="BK271" s="141">
        <f>SUM(BK272:BK291)</f>
        <v>0</v>
      </c>
    </row>
    <row r="272" spans="2:65" s="1" customFormat="1" ht="48" customHeight="1">
      <c r="B272" s="144"/>
      <c r="C272" s="145" t="s">
        <v>583</v>
      </c>
      <c r="D272" s="145" t="s">
        <v>139</v>
      </c>
      <c r="E272" s="146" t="s">
        <v>819</v>
      </c>
      <c r="F272" s="147" t="s">
        <v>820</v>
      </c>
      <c r="G272" s="148" t="s">
        <v>173</v>
      </c>
      <c r="H272" s="149">
        <v>2</v>
      </c>
      <c r="I272" s="150"/>
      <c r="J272" s="151">
        <f>ROUND(I272*H272,2)</f>
        <v>0</v>
      </c>
      <c r="K272" s="147" t="s">
        <v>143</v>
      </c>
      <c r="L272" s="31"/>
      <c r="M272" s="152" t="s">
        <v>3</v>
      </c>
      <c r="N272" s="153" t="s">
        <v>45</v>
      </c>
      <c r="P272" s="154">
        <f>O272*H272</f>
        <v>0</v>
      </c>
      <c r="Q272" s="154">
        <v>0.1554</v>
      </c>
      <c r="R272" s="154">
        <f>Q272*H272</f>
        <v>0.3108</v>
      </c>
      <c r="S272" s="154">
        <v>0</v>
      </c>
      <c r="T272" s="155">
        <f>S272*H272</f>
        <v>0</v>
      </c>
      <c r="AR272" s="156" t="s">
        <v>98</v>
      </c>
      <c r="AT272" s="156" t="s">
        <v>139</v>
      </c>
      <c r="AU272" s="156" t="s">
        <v>83</v>
      </c>
      <c r="AY272" s="16" t="s">
        <v>137</v>
      </c>
      <c r="BE272" s="157">
        <f>IF(N272="základní",J272,0)</f>
        <v>0</v>
      </c>
      <c r="BF272" s="157">
        <f>IF(N272="snížená",J272,0)</f>
        <v>0</v>
      </c>
      <c r="BG272" s="157">
        <f>IF(N272="zákl. přenesená",J272,0)</f>
        <v>0</v>
      </c>
      <c r="BH272" s="157">
        <f>IF(N272="sníž. přenesená",J272,0)</f>
        <v>0</v>
      </c>
      <c r="BI272" s="157">
        <f>IF(N272="nulová",J272,0)</f>
        <v>0</v>
      </c>
      <c r="BJ272" s="16" t="s">
        <v>81</v>
      </c>
      <c r="BK272" s="157">
        <f>ROUND(I272*H272,2)</f>
        <v>0</v>
      </c>
      <c r="BL272" s="16" t="s">
        <v>98</v>
      </c>
      <c r="BM272" s="156" t="s">
        <v>821</v>
      </c>
    </row>
    <row r="273" spans="2:47" s="1" customFormat="1" ht="136.5">
      <c r="B273" s="31"/>
      <c r="D273" s="158" t="s">
        <v>145</v>
      </c>
      <c r="F273" s="159" t="s">
        <v>822</v>
      </c>
      <c r="I273" s="92"/>
      <c r="L273" s="31"/>
      <c r="M273" s="160"/>
      <c r="T273" s="52"/>
      <c r="AT273" s="16" t="s">
        <v>145</v>
      </c>
      <c r="AU273" s="16" t="s">
        <v>83</v>
      </c>
    </row>
    <row r="274" spans="2:51" s="12" customFormat="1" ht="12">
      <c r="B274" s="161"/>
      <c r="D274" s="158" t="s">
        <v>147</v>
      </c>
      <c r="E274" s="162" t="s">
        <v>3</v>
      </c>
      <c r="F274" s="163" t="s">
        <v>823</v>
      </c>
      <c r="H274" s="164">
        <v>2</v>
      </c>
      <c r="I274" s="165"/>
      <c r="L274" s="161"/>
      <c r="M274" s="166"/>
      <c r="T274" s="167"/>
      <c r="AT274" s="162" t="s">
        <v>147</v>
      </c>
      <c r="AU274" s="162" t="s">
        <v>83</v>
      </c>
      <c r="AV274" s="12" t="s">
        <v>83</v>
      </c>
      <c r="AW274" s="12" t="s">
        <v>36</v>
      </c>
      <c r="AX274" s="12" t="s">
        <v>81</v>
      </c>
      <c r="AY274" s="162" t="s">
        <v>137</v>
      </c>
    </row>
    <row r="275" spans="2:65" s="1" customFormat="1" ht="48" customHeight="1">
      <c r="B275" s="144"/>
      <c r="C275" s="145" t="s">
        <v>584</v>
      </c>
      <c r="D275" s="145" t="s">
        <v>139</v>
      </c>
      <c r="E275" s="146" t="s">
        <v>824</v>
      </c>
      <c r="F275" s="147" t="s">
        <v>825</v>
      </c>
      <c r="G275" s="148" t="s">
        <v>173</v>
      </c>
      <c r="H275" s="149">
        <v>2</v>
      </c>
      <c r="I275" s="150"/>
      <c r="J275" s="151">
        <f>ROUND(I275*H275,2)</f>
        <v>0</v>
      </c>
      <c r="K275" s="147" t="s">
        <v>143</v>
      </c>
      <c r="L275" s="31"/>
      <c r="M275" s="152" t="s">
        <v>3</v>
      </c>
      <c r="N275" s="153" t="s">
        <v>45</v>
      </c>
      <c r="P275" s="154">
        <f>O275*H275</f>
        <v>0</v>
      </c>
      <c r="Q275" s="154">
        <v>0.1295</v>
      </c>
      <c r="R275" s="154">
        <f>Q275*H275</f>
        <v>0.259</v>
      </c>
      <c r="S275" s="154">
        <v>0</v>
      </c>
      <c r="T275" s="155">
        <f>S275*H275</f>
        <v>0</v>
      </c>
      <c r="AR275" s="156" t="s">
        <v>98</v>
      </c>
      <c r="AT275" s="156" t="s">
        <v>139</v>
      </c>
      <c r="AU275" s="156" t="s">
        <v>83</v>
      </c>
      <c r="AY275" s="16" t="s">
        <v>137</v>
      </c>
      <c r="BE275" s="157">
        <f>IF(N275="základní",J275,0)</f>
        <v>0</v>
      </c>
      <c r="BF275" s="157">
        <f>IF(N275="snížená",J275,0)</f>
        <v>0</v>
      </c>
      <c r="BG275" s="157">
        <f>IF(N275="zákl. přenesená",J275,0)</f>
        <v>0</v>
      </c>
      <c r="BH275" s="157">
        <f>IF(N275="sníž. přenesená",J275,0)</f>
        <v>0</v>
      </c>
      <c r="BI275" s="157">
        <f>IF(N275="nulová",J275,0)</f>
        <v>0</v>
      </c>
      <c r="BJ275" s="16" t="s">
        <v>81</v>
      </c>
      <c r="BK275" s="157">
        <f>ROUND(I275*H275,2)</f>
        <v>0</v>
      </c>
      <c r="BL275" s="16" t="s">
        <v>98</v>
      </c>
      <c r="BM275" s="156" t="s">
        <v>826</v>
      </c>
    </row>
    <row r="276" spans="2:47" s="1" customFormat="1" ht="136.5">
      <c r="B276" s="31"/>
      <c r="D276" s="158" t="s">
        <v>145</v>
      </c>
      <c r="F276" s="159" t="s">
        <v>827</v>
      </c>
      <c r="I276" s="92"/>
      <c r="L276" s="31"/>
      <c r="M276" s="160"/>
      <c r="T276" s="52"/>
      <c r="AT276" s="16" t="s">
        <v>145</v>
      </c>
      <c r="AU276" s="16" t="s">
        <v>83</v>
      </c>
    </row>
    <row r="277" spans="2:51" s="12" customFormat="1" ht="12">
      <c r="B277" s="161"/>
      <c r="D277" s="158" t="s">
        <v>147</v>
      </c>
      <c r="E277" s="162" t="s">
        <v>3</v>
      </c>
      <c r="F277" s="163" t="s">
        <v>823</v>
      </c>
      <c r="H277" s="164">
        <v>2</v>
      </c>
      <c r="I277" s="165"/>
      <c r="L277" s="161"/>
      <c r="M277" s="166"/>
      <c r="T277" s="167"/>
      <c r="AT277" s="162" t="s">
        <v>147</v>
      </c>
      <c r="AU277" s="162" t="s">
        <v>83</v>
      </c>
      <c r="AV277" s="12" t="s">
        <v>83</v>
      </c>
      <c r="AW277" s="12" t="s">
        <v>36</v>
      </c>
      <c r="AX277" s="12" t="s">
        <v>81</v>
      </c>
      <c r="AY277" s="162" t="s">
        <v>137</v>
      </c>
    </row>
    <row r="278" spans="2:65" s="1" customFormat="1" ht="24" customHeight="1">
      <c r="B278" s="144"/>
      <c r="C278" s="145" t="s">
        <v>585</v>
      </c>
      <c r="D278" s="145" t="s">
        <v>139</v>
      </c>
      <c r="E278" s="146" t="s">
        <v>828</v>
      </c>
      <c r="F278" s="147" t="s">
        <v>829</v>
      </c>
      <c r="G278" s="148" t="s">
        <v>142</v>
      </c>
      <c r="H278" s="149">
        <v>0.32</v>
      </c>
      <c r="I278" s="150"/>
      <c r="J278" s="151">
        <f>ROUND(I278*H278,2)</f>
        <v>0</v>
      </c>
      <c r="K278" s="147" t="s">
        <v>143</v>
      </c>
      <c r="L278" s="31"/>
      <c r="M278" s="152" t="s">
        <v>3</v>
      </c>
      <c r="N278" s="153" t="s">
        <v>45</v>
      </c>
      <c r="P278" s="154">
        <f>O278*H278</f>
        <v>0</v>
      </c>
      <c r="Q278" s="154">
        <v>2.25634</v>
      </c>
      <c r="R278" s="154">
        <f>Q278*H278</f>
        <v>0.7220287999999999</v>
      </c>
      <c r="S278" s="154">
        <v>0</v>
      </c>
      <c r="T278" s="155">
        <f>S278*H278</f>
        <v>0</v>
      </c>
      <c r="AR278" s="156" t="s">
        <v>98</v>
      </c>
      <c r="AT278" s="156" t="s">
        <v>139</v>
      </c>
      <c r="AU278" s="156" t="s">
        <v>83</v>
      </c>
      <c r="AY278" s="16" t="s">
        <v>137</v>
      </c>
      <c r="BE278" s="157">
        <f>IF(N278="základní",J278,0)</f>
        <v>0</v>
      </c>
      <c r="BF278" s="157">
        <f>IF(N278="snížená",J278,0)</f>
        <v>0</v>
      </c>
      <c r="BG278" s="157">
        <f>IF(N278="zákl. přenesená",J278,0)</f>
        <v>0</v>
      </c>
      <c r="BH278" s="157">
        <f>IF(N278="sníž. přenesená",J278,0)</f>
        <v>0</v>
      </c>
      <c r="BI278" s="157">
        <f>IF(N278="nulová",J278,0)</f>
        <v>0</v>
      </c>
      <c r="BJ278" s="16" t="s">
        <v>81</v>
      </c>
      <c r="BK278" s="157">
        <f>ROUND(I278*H278,2)</f>
        <v>0</v>
      </c>
      <c r="BL278" s="16" t="s">
        <v>98</v>
      </c>
      <c r="BM278" s="156" t="s">
        <v>830</v>
      </c>
    </row>
    <row r="279" spans="2:51" s="12" customFormat="1" ht="12">
      <c r="B279" s="161"/>
      <c r="D279" s="158" t="s">
        <v>147</v>
      </c>
      <c r="E279" s="162" t="s">
        <v>3</v>
      </c>
      <c r="F279" s="163" t="s">
        <v>831</v>
      </c>
      <c r="H279" s="164">
        <v>0.32</v>
      </c>
      <c r="I279" s="165"/>
      <c r="L279" s="161"/>
      <c r="M279" s="166"/>
      <c r="T279" s="167"/>
      <c r="AT279" s="162" t="s">
        <v>147</v>
      </c>
      <c r="AU279" s="162" t="s">
        <v>83</v>
      </c>
      <c r="AV279" s="12" t="s">
        <v>83</v>
      </c>
      <c r="AW279" s="12" t="s">
        <v>36</v>
      </c>
      <c r="AX279" s="12" t="s">
        <v>81</v>
      </c>
      <c r="AY279" s="162" t="s">
        <v>137</v>
      </c>
    </row>
    <row r="280" spans="2:65" s="1" customFormat="1" ht="60" customHeight="1">
      <c r="B280" s="144"/>
      <c r="C280" s="145" t="s">
        <v>586</v>
      </c>
      <c r="D280" s="145" t="s">
        <v>139</v>
      </c>
      <c r="E280" s="146" t="s">
        <v>590</v>
      </c>
      <c r="F280" s="147" t="s">
        <v>591</v>
      </c>
      <c r="G280" s="148" t="s">
        <v>173</v>
      </c>
      <c r="H280" s="149">
        <v>6</v>
      </c>
      <c r="I280" s="150"/>
      <c r="J280" s="151">
        <f>ROUND(I280*H280,2)</f>
        <v>0</v>
      </c>
      <c r="K280" s="147" t="s">
        <v>143</v>
      </c>
      <c r="L280" s="31"/>
      <c r="M280" s="152" t="s">
        <v>3</v>
      </c>
      <c r="N280" s="153" t="s">
        <v>45</v>
      </c>
      <c r="P280" s="154">
        <f>O280*H280</f>
        <v>0</v>
      </c>
      <c r="Q280" s="154">
        <v>0.00061</v>
      </c>
      <c r="R280" s="154">
        <f>Q280*H280</f>
        <v>0.00366</v>
      </c>
      <c r="S280" s="154">
        <v>0</v>
      </c>
      <c r="T280" s="155">
        <f>S280*H280</f>
        <v>0</v>
      </c>
      <c r="AR280" s="156" t="s">
        <v>98</v>
      </c>
      <c r="AT280" s="156" t="s">
        <v>139</v>
      </c>
      <c r="AU280" s="156" t="s">
        <v>83</v>
      </c>
      <c r="AY280" s="16" t="s">
        <v>137</v>
      </c>
      <c r="BE280" s="157">
        <f>IF(N280="základní",J280,0)</f>
        <v>0</v>
      </c>
      <c r="BF280" s="157">
        <f>IF(N280="snížená",J280,0)</f>
        <v>0</v>
      </c>
      <c r="BG280" s="157">
        <f>IF(N280="zákl. přenesená",J280,0)</f>
        <v>0</v>
      </c>
      <c r="BH280" s="157">
        <f>IF(N280="sníž. přenesená",J280,0)</f>
        <v>0</v>
      </c>
      <c r="BI280" s="157">
        <f>IF(N280="nulová",J280,0)</f>
        <v>0</v>
      </c>
      <c r="BJ280" s="16" t="s">
        <v>81</v>
      </c>
      <c r="BK280" s="157">
        <f>ROUND(I280*H280,2)</f>
        <v>0</v>
      </c>
      <c r="BL280" s="16" t="s">
        <v>98</v>
      </c>
      <c r="BM280" s="156" t="s">
        <v>592</v>
      </c>
    </row>
    <row r="281" spans="2:47" s="1" customFormat="1" ht="39">
      <c r="B281" s="31"/>
      <c r="D281" s="158" t="s">
        <v>145</v>
      </c>
      <c r="F281" s="159" t="s">
        <v>593</v>
      </c>
      <c r="I281" s="92"/>
      <c r="L281" s="31"/>
      <c r="M281" s="160"/>
      <c r="T281" s="52"/>
      <c r="AT281" s="16" t="s">
        <v>145</v>
      </c>
      <c r="AU281" s="16" t="s">
        <v>83</v>
      </c>
    </row>
    <row r="282" spans="2:51" s="12" customFormat="1" ht="12">
      <c r="B282" s="161"/>
      <c r="D282" s="158" t="s">
        <v>147</v>
      </c>
      <c r="E282" s="162" t="s">
        <v>3</v>
      </c>
      <c r="F282" s="163" t="s">
        <v>832</v>
      </c>
      <c r="H282" s="164">
        <v>6</v>
      </c>
      <c r="I282" s="165"/>
      <c r="L282" s="161"/>
      <c r="M282" s="166"/>
      <c r="T282" s="167"/>
      <c r="AT282" s="162" t="s">
        <v>147</v>
      </c>
      <c r="AU282" s="162" t="s">
        <v>83</v>
      </c>
      <c r="AV282" s="12" t="s">
        <v>83</v>
      </c>
      <c r="AW282" s="12" t="s">
        <v>36</v>
      </c>
      <c r="AX282" s="12" t="s">
        <v>81</v>
      </c>
      <c r="AY282" s="162" t="s">
        <v>137</v>
      </c>
    </row>
    <row r="283" spans="2:65" s="1" customFormat="1" ht="24" customHeight="1">
      <c r="B283" s="144"/>
      <c r="C283" s="145" t="s">
        <v>589</v>
      </c>
      <c r="D283" s="145" t="s">
        <v>139</v>
      </c>
      <c r="E283" s="146" t="s">
        <v>596</v>
      </c>
      <c r="F283" s="147" t="s">
        <v>597</v>
      </c>
      <c r="G283" s="148" t="s">
        <v>173</v>
      </c>
      <c r="H283" s="149">
        <v>6</v>
      </c>
      <c r="I283" s="150"/>
      <c r="J283" s="151">
        <f>ROUND(I283*H283,2)</f>
        <v>0</v>
      </c>
      <c r="K283" s="147" t="s">
        <v>143</v>
      </c>
      <c r="L283" s="31"/>
      <c r="M283" s="152" t="s">
        <v>3</v>
      </c>
      <c r="N283" s="153" t="s">
        <v>45</v>
      </c>
      <c r="P283" s="154">
        <f>O283*H283</f>
        <v>0</v>
      </c>
      <c r="Q283" s="154">
        <v>0</v>
      </c>
      <c r="R283" s="154">
        <f>Q283*H283</f>
        <v>0</v>
      </c>
      <c r="S283" s="154">
        <v>0</v>
      </c>
      <c r="T283" s="155">
        <f>S283*H283</f>
        <v>0</v>
      </c>
      <c r="AR283" s="156" t="s">
        <v>98</v>
      </c>
      <c r="AT283" s="156" t="s">
        <v>139</v>
      </c>
      <c r="AU283" s="156" t="s">
        <v>83</v>
      </c>
      <c r="AY283" s="16" t="s">
        <v>137</v>
      </c>
      <c r="BE283" s="157">
        <f>IF(N283="základní",J283,0)</f>
        <v>0</v>
      </c>
      <c r="BF283" s="157">
        <f>IF(N283="snížená",J283,0)</f>
        <v>0</v>
      </c>
      <c r="BG283" s="157">
        <f>IF(N283="zákl. přenesená",J283,0)</f>
        <v>0</v>
      </c>
      <c r="BH283" s="157">
        <f>IF(N283="sníž. přenesená",J283,0)</f>
        <v>0</v>
      </c>
      <c r="BI283" s="157">
        <f>IF(N283="nulová",J283,0)</f>
        <v>0</v>
      </c>
      <c r="BJ283" s="16" t="s">
        <v>81</v>
      </c>
      <c r="BK283" s="157">
        <f>ROUND(I283*H283,2)</f>
        <v>0</v>
      </c>
      <c r="BL283" s="16" t="s">
        <v>98</v>
      </c>
      <c r="BM283" s="156" t="s">
        <v>598</v>
      </c>
    </row>
    <row r="284" spans="2:47" s="1" customFormat="1" ht="29.25">
      <c r="B284" s="31"/>
      <c r="D284" s="158" t="s">
        <v>145</v>
      </c>
      <c r="F284" s="159" t="s">
        <v>599</v>
      </c>
      <c r="I284" s="92"/>
      <c r="L284" s="31"/>
      <c r="M284" s="160"/>
      <c r="T284" s="52"/>
      <c r="AT284" s="16" t="s">
        <v>145</v>
      </c>
      <c r="AU284" s="16" t="s">
        <v>83</v>
      </c>
    </row>
    <row r="285" spans="2:51" s="12" customFormat="1" ht="12">
      <c r="B285" s="161"/>
      <c r="D285" s="158" t="s">
        <v>147</v>
      </c>
      <c r="E285" s="162" t="s">
        <v>3</v>
      </c>
      <c r="F285" s="163" t="s">
        <v>832</v>
      </c>
      <c r="H285" s="164">
        <v>6</v>
      </c>
      <c r="I285" s="165"/>
      <c r="L285" s="161"/>
      <c r="M285" s="166"/>
      <c r="T285" s="167"/>
      <c r="AT285" s="162" t="s">
        <v>147</v>
      </c>
      <c r="AU285" s="162" t="s">
        <v>83</v>
      </c>
      <c r="AV285" s="12" t="s">
        <v>83</v>
      </c>
      <c r="AW285" s="12" t="s">
        <v>36</v>
      </c>
      <c r="AX285" s="12" t="s">
        <v>81</v>
      </c>
      <c r="AY285" s="162" t="s">
        <v>137</v>
      </c>
    </row>
    <row r="286" spans="2:65" s="1" customFormat="1" ht="84" customHeight="1">
      <c r="B286" s="144"/>
      <c r="C286" s="145" t="s">
        <v>595</v>
      </c>
      <c r="D286" s="145" t="s">
        <v>139</v>
      </c>
      <c r="E286" s="146" t="s">
        <v>833</v>
      </c>
      <c r="F286" s="147" t="s">
        <v>834</v>
      </c>
      <c r="G286" s="148" t="s">
        <v>173</v>
      </c>
      <c r="H286" s="149">
        <v>4</v>
      </c>
      <c r="I286" s="150"/>
      <c r="J286" s="151">
        <f>ROUND(I286*H286,2)</f>
        <v>0</v>
      </c>
      <c r="K286" s="147" t="s">
        <v>143</v>
      </c>
      <c r="L286" s="31"/>
      <c r="M286" s="152" t="s">
        <v>3</v>
      </c>
      <c r="N286" s="153" t="s">
        <v>45</v>
      </c>
      <c r="P286" s="154">
        <f>O286*H286</f>
        <v>0</v>
      </c>
      <c r="Q286" s="154">
        <v>0</v>
      </c>
      <c r="R286" s="154">
        <f>Q286*H286</f>
        <v>0</v>
      </c>
      <c r="S286" s="154">
        <v>0</v>
      </c>
      <c r="T286" s="155">
        <f>S286*H286</f>
        <v>0</v>
      </c>
      <c r="AR286" s="156" t="s">
        <v>98</v>
      </c>
      <c r="AT286" s="156" t="s">
        <v>139</v>
      </c>
      <c r="AU286" s="156" t="s">
        <v>83</v>
      </c>
      <c r="AY286" s="16" t="s">
        <v>137</v>
      </c>
      <c r="BE286" s="157">
        <f>IF(N286="základní",J286,0)</f>
        <v>0</v>
      </c>
      <c r="BF286" s="157">
        <f>IF(N286="snížená",J286,0)</f>
        <v>0</v>
      </c>
      <c r="BG286" s="157">
        <f>IF(N286="zákl. přenesená",J286,0)</f>
        <v>0</v>
      </c>
      <c r="BH286" s="157">
        <f>IF(N286="sníž. přenesená",J286,0)</f>
        <v>0</v>
      </c>
      <c r="BI286" s="157">
        <f>IF(N286="nulová",J286,0)</f>
        <v>0</v>
      </c>
      <c r="BJ286" s="16" t="s">
        <v>81</v>
      </c>
      <c r="BK286" s="157">
        <f>ROUND(I286*H286,2)</f>
        <v>0</v>
      </c>
      <c r="BL286" s="16" t="s">
        <v>98</v>
      </c>
      <c r="BM286" s="156" t="s">
        <v>835</v>
      </c>
    </row>
    <row r="287" spans="2:47" s="1" customFormat="1" ht="107.25">
      <c r="B287" s="31"/>
      <c r="D287" s="158" t="s">
        <v>145</v>
      </c>
      <c r="F287" s="159" t="s">
        <v>604</v>
      </c>
      <c r="I287" s="92"/>
      <c r="L287" s="31"/>
      <c r="M287" s="160"/>
      <c r="T287" s="52"/>
      <c r="AT287" s="16" t="s">
        <v>145</v>
      </c>
      <c r="AU287" s="16" t="s">
        <v>83</v>
      </c>
    </row>
    <row r="288" spans="2:51" s="12" customFormat="1" ht="12">
      <c r="B288" s="161"/>
      <c r="D288" s="158" t="s">
        <v>147</v>
      </c>
      <c r="E288" s="162" t="s">
        <v>3</v>
      </c>
      <c r="F288" s="163" t="s">
        <v>774</v>
      </c>
      <c r="H288" s="164">
        <v>4</v>
      </c>
      <c r="I288" s="165"/>
      <c r="L288" s="161"/>
      <c r="M288" s="166"/>
      <c r="T288" s="167"/>
      <c r="AT288" s="162" t="s">
        <v>147</v>
      </c>
      <c r="AU288" s="162" t="s">
        <v>83</v>
      </c>
      <c r="AV288" s="12" t="s">
        <v>83</v>
      </c>
      <c r="AW288" s="12" t="s">
        <v>36</v>
      </c>
      <c r="AX288" s="12" t="s">
        <v>81</v>
      </c>
      <c r="AY288" s="162" t="s">
        <v>137</v>
      </c>
    </row>
    <row r="289" spans="2:65" s="1" customFormat="1" ht="72" customHeight="1">
      <c r="B289" s="144"/>
      <c r="C289" s="145" t="s">
        <v>600</v>
      </c>
      <c r="D289" s="145" t="s">
        <v>139</v>
      </c>
      <c r="E289" s="146" t="s">
        <v>601</v>
      </c>
      <c r="F289" s="147" t="s">
        <v>602</v>
      </c>
      <c r="G289" s="148" t="s">
        <v>180</v>
      </c>
      <c r="H289" s="149">
        <v>3</v>
      </c>
      <c r="I289" s="150"/>
      <c r="J289" s="151">
        <f>ROUND(I289*H289,2)</f>
        <v>0</v>
      </c>
      <c r="K289" s="147" t="s">
        <v>143</v>
      </c>
      <c r="L289" s="31"/>
      <c r="M289" s="152" t="s">
        <v>3</v>
      </c>
      <c r="N289" s="153" t="s">
        <v>45</v>
      </c>
      <c r="P289" s="154">
        <f>O289*H289</f>
        <v>0</v>
      </c>
      <c r="Q289" s="154">
        <v>0</v>
      </c>
      <c r="R289" s="154">
        <f>Q289*H289</f>
        <v>0</v>
      </c>
      <c r="S289" s="154">
        <v>0</v>
      </c>
      <c r="T289" s="155">
        <f>S289*H289</f>
        <v>0</v>
      </c>
      <c r="AR289" s="156" t="s">
        <v>98</v>
      </c>
      <c r="AT289" s="156" t="s">
        <v>139</v>
      </c>
      <c r="AU289" s="156" t="s">
        <v>83</v>
      </c>
      <c r="AY289" s="16" t="s">
        <v>137</v>
      </c>
      <c r="BE289" s="157">
        <f>IF(N289="základní",J289,0)</f>
        <v>0</v>
      </c>
      <c r="BF289" s="157">
        <f>IF(N289="snížená",J289,0)</f>
        <v>0</v>
      </c>
      <c r="BG289" s="157">
        <f>IF(N289="zákl. přenesená",J289,0)</f>
        <v>0</v>
      </c>
      <c r="BH289" s="157">
        <f>IF(N289="sníž. přenesená",J289,0)</f>
        <v>0</v>
      </c>
      <c r="BI289" s="157">
        <f>IF(N289="nulová",J289,0)</f>
        <v>0</v>
      </c>
      <c r="BJ289" s="16" t="s">
        <v>81</v>
      </c>
      <c r="BK289" s="157">
        <f>ROUND(I289*H289,2)</f>
        <v>0</v>
      </c>
      <c r="BL289" s="16" t="s">
        <v>98</v>
      </c>
      <c r="BM289" s="156" t="s">
        <v>836</v>
      </c>
    </row>
    <row r="290" spans="2:47" s="1" customFormat="1" ht="107.25">
      <c r="B290" s="31"/>
      <c r="D290" s="158" t="s">
        <v>145</v>
      </c>
      <c r="F290" s="159" t="s">
        <v>604</v>
      </c>
      <c r="I290" s="92"/>
      <c r="L290" s="31"/>
      <c r="M290" s="160"/>
      <c r="T290" s="52"/>
      <c r="AT290" s="16" t="s">
        <v>145</v>
      </c>
      <c r="AU290" s="16" t="s">
        <v>83</v>
      </c>
    </row>
    <row r="291" spans="2:51" s="12" customFormat="1" ht="12">
      <c r="B291" s="161"/>
      <c r="D291" s="158" t="s">
        <v>147</v>
      </c>
      <c r="E291" s="162" t="s">
        <v>3</v>
      </c>
      <c r="F291" s="163" t="s">
        <v>837</v>
      </c>
      <c r="H291" s="164">
        <v>3</v>
      </c>
      <c r="I291" s="165"/>
      <c r="L291" s="161"/>
      <c r="M291" s="166"/>
      <c r="T291" s="167"/>
      <c r="AT291" s="162" t="s">
        <v>147</v>
      </c>
      <c r="AU291" s="162" t="s">
        <v>83</v>
      </c>
      <c r="AV291" s="12" t="s">
        <v>83</v>
      </c>
      <c r="AW291" s="12" t="s">
        <v>36</v>
      </c>
      <c r="AX291" s="12" t="s">
        <v>81</v>
      </c>
      <c r="AY291" s="162" t="s">
        <v>137</v>
      </c>
    </row>
    <row r="292" spans="2:63" s="11" customFormat="1" ht="22.9" customHeight="1">
      <c r="B292" s="132"/>
      <c r="D292" s="133" t="s">
        <v>73</v>
      </c>
      <c r="E292" s="142" t="s">
        <v>605</v>
      </c>
      <c r="F292" s="142" t="s">
        <v>606</v>
      </c>
      <c r="I292" s="135"/>
      <c r="J292" s="143">
        <f>BK292</f>
        <v>0</v>
      </c>
      <c r="L292" s="132"/>
      <c r="M292" s="137"/>
      <c r="P292" s="138">
        <f>SUM(P293:P303)</f>
        <v>0</v>
      </c>
      <c r="R292" s="138">
        <f>SUM(R293:R303)</f>
        <v>0</v>
      </c>
      <c r="T292" s="139">
        <f>SUM(T293:T303)</f>
        <v>0</v>
      </c>
      <c r="AR292" s="133" t="s">
        <v>81</v>
      </c>
      <c r="AT292" s="140" t="s">
        <v>73</v>
      </c>
      <c r="AU292" s="140" t="s">
        <v>81</v>
      </c>
      <c r="AY292" s="133" t="s">
        <v>137</v>
      </c>
      <c r="BK292" s="141">
        <f>SUM(BK293:BK303)</f>
        <v>0</v>
      </c>
    </row>
    <row r="293" spans="2:65" s="1" customFormat="1" ht="36" customHeight="1">
      <c r="B293" s="144"/>
      <c r="C293" s="145" t="s">
        <v>607</v>
      </c>
      <c r="D293" s="145" t="s">
        <v>139</v>
      </c>
      <c r="E293" s="146" t="s">
        <v>608</v>
      </c>
      <c r="F293" s="147" t="s">
        <v>609</v>
      </c>
      <c r="G293" s="148" t="s">
        <v>233</v>
      </c>
      <c r="H293" s="149">
        <v>3.09</v>
      </c>
      <c r="I293" s="150"/>
      <c r="J293" s="151">
        <f>ROUND(I293*H293,2)</f>
        <v>0</v>
      </c>
      <c r="K293" s="147" t="s">
        <v>143</v>
      </c>
      <c r="L293" s="31"/>
      <c r="M293" s="152" t="s">
        <v>3</v>
      </c>
      <c r="N293" s="153" t="s">
        <v>45</v>
      </c>
      <c r="P293" s="154">
        <f>O293*H293</f>
        <v>0</v>
      </c>
      <c r="Q293" s="154">
        <v>0</v>
      </c>
      <c r="R293" s="154">
        <f>Q293*H293</f>
        <v>0</v>
      </c>
      <c r="S293" s="154">
        <v>0</v>
      </c>
      <c r="T293" s="155">
        <f>S293*H293</f>
        <v>0</v>
      </c>
      <c r="AR293" s="156" t="s">
        <v>98</v>
      </c>
      <c r="AT293" s="156" t="s">
        <v>139</v>
      </c>
      <c r="AU293" s="156" t="s">
        <v>83</v>
      </c>
      <c r="AY293" s="16" t="s">
        <v>137</v>
      </c>
      <c r="BE293" s="157">
        <f>IF(N293="základní",J293,0)</f>
        <v>0</v>
      </c>
      <c r="BF293" s="157">
        <f>IF(N293="snížená",J293,0)</f>
        <v>0</v>
      </c>
      <c r="BG293" s="157">
        <f>IF(N293="zákl. přenesená",J293,0)</f>
        <v>0</v>
      </c>
      <c r="BH293" s="157">
        <f>IF(N293="sníž. přenesená",J293,0)</f>
        <v>0</v>
      </c>
      <c r="BI293" s="157">
        <f>IF(N293="nulová",J293,0)</f>
        <v>0</v>
      </c>
      <c r="BJ293" s="16" t="s">
        <v>81</v>
      </c>
      <c r="BK293" s="157">
        <f>ROUND(I293*H293,2)</f>
        <v>0</v>
      </c>
      <c r="BL293" s="16" t="s">
        <v>98</v>
      </c>
      <c r="BM293" s="156" t="s">
        <v>610</v>
      </c>
    </row>
    <row r="294" spans="2:47" s="1" customFormat="1" ht="117">
      <c r="B294" s="31"/>
      <c r="D294" s="158" t="s">
        <v>145</v>
      </c>
      <c r="F294" s="159" t="s">
        <v>611</v>
      </c>
      <c r="I294" s="92"/>
      <c r="L294" s="31"/>
      <c r="M294" s="160"/>
      <c r="T294" s="52"/>
      <c r="AT294" s="16" t="s">
        <v>145</v>
      </c>
      <c r="AU294" s="16" t="s">
        <v>83</v>
      </c>
    </row>
    <row r="295" spans="2:65" s="1" customFormat="1" ht="36" customHeight="1">
      <c r="B295" s="144"/>
      <c r="C295" s="145" t="s">
        <v>612</v>
      </c>
      <c r="D295" s="145" t="s">
        <v>139</v>
      </c>
      <c r="E295" s="146" t="s">
        <v>613</v>
      </c>
      <c r="F295" s="147" t="s">
        <v>614</v>
      </c>
      <c r="G295" s="148" t="s">
        <v>233</v>
      </c>
      <c r="H295" s="149">
        <v>40.17</v>
      </c>
      <c r="I295" s="150"/>
      <c r="J295" s="151">
        <f>ROUND(I295*H295,2)</f>
        <v>0</v>
      </c>
      <c r="K295" s="147" t="s">
        <v>143</v>
      </c>
      <c r="L295" s="31"/>
      <c r="M295" s="152" t="s">
        <v>3</v>
      </c>
      <c r="N295" s="153" t="s">
        <v>45</v>
      </c>
      <c r="P295" s="154">
        <f>O295*H295</f>
        <v>0</v>
      </c>
      <c r="Q295" s="154">
        <v>0</v>
      </c>
      <c r="R295" s="154">
        <f>Q295*H295</f>
        <v>0</v>
      </c>
      <c r="S295" s="154">
        <v>0</v>
      </c>
      <c r="T295" s="155">
        <f>S295*H295</f>
        <v>0</v>
      </c>
      <c r="AR295" s="156" t="s">
        <v>98</v>
      </c>
      <c r="AT295" s="156" t="s">
        <v>139</v>
      </c>
      <c r="AU295" s="156" t="s">
        <v>83</v>
      </c>
      <c r="AY295" s="16" t="s">
        <v>137</v>
      </c>
      <c r="BE295" s="157">
        <f>IF(N295="základní",J295,0)</f>
        <v>0</v>
      </c>
      <c r="BF295" s="157">
        <f>IF(N295="snížená",J295,0)</f>
        <v>0</v>
      </c>
      <c r="BG295" s="157">
        <f>IF(N295="zákl. přenesená",J295,0)</f>
        <v>0</v>
      </c>
      <c r="BH295" s="157">
        <f>IF(N295="sníž. přenesená",J295,0)</f>
        <v>0</v>
      </c>
      <c r="BI295" s="157">
        <f>IF(N295="nulová",J295,0)</f>
        <v>0</v>
      </c>
      <c r="BJ295" s="16" t="s">
        <v>81</v>
      </c>
      <c r="BK295" s="157">
        <f>ROUND(I295*H295,2)</f>
        <v>0</v>
      </c>
      <c r="BL295" s="16" t="s">
        <v>98</v>
      </c>
      <c r="BM295" s="156" t="s">
        <v>615</v>
      </c>
    </row>
    <row r="296" spans="2:47" s="1" customFormat="1" ht="117">
      <c r="B296" s="31"/>
      <c r="D296" s="158" t="s">
        <v>145</v>
      </c>
      <c r="F296" s="159" t="s">
        <v>611</v>
      </c>
      <c r="I296" s="92"/>
      <c r="L296" s="31"/>
      <c r="M296" s="160"/>
      <c r="T296" s="52"/>
      <c r="AT296" s="16" t="s">
        <v>145</v>
      </c>
      <c r="AU296" s="16" t="s">
        <v>83</v>
      </c>
    </row>
    <row r="297" spans="2:51" s="12" customFormat="1" ht="12">
      <c r="B297" s="161"/>
      <c r="D297" s="158" t="s">
        <v>147</v>
      </c>
      <c r="F297" s="163" t="s">
        <v>838</v>
      </c>
      <c r="H297" s="164">
        <v>40.17</v>
      </c>
      <c r="I297" s="165"/>
      <c r="L297" s="161"/>
      <c r="M297" s="166"/>
      <c r="T297" s="167"/>
      <c r="AT297" s="162" t="s">
        <v>147</v>
      </c>
      <c r="AU297" s="162" t="s">
        <v>83</v>
      </c>
      <c r="AV297" s="12" t="s">
        <v>83</v>
      </c>
      <c r="AW297" s="12" t="s">
        <v>4</v>
      </c>
      <c r="AX297" s="12" t="s">
        <v>81</v>
      </c>
      <c r="AY297" s="162" t="s">
        <v>137</v>
      </c>
    </row>
    <row r="298" spans="2:65" s="1" customFormat="1" ht="24" customHeight="1">
      <c r="B298" s="144"/>
      <c r="C298" s="145" t="s">
        <v>617</v>
      </c>
      <c r="D298" s="145" t="s">
        <v>139</v>
      </c>
      <c r="E298" s="146" t="s">
        <v>618</v>
      </c>
      <c r="F298" s="147" t="s">
        <v>619</v>
      </c>
      <c r="G298" s="148" t="s">
        <v>233</v>
      </c>
      <c r="H298" s="149">
        <v>3.09</v>
      </c>
      <c r="I298" s="150"/>
      <c r="J298" s="151">
        <f>ROUND(I298*H298,2)</f>
        <v>0</v>
      </c>
      <c r="K298" s="147" t="s">
        <v>143</v>
      </c>
      <c r="L298" s="31"/>
      <c r="M298" s="152" t="s">
        <v>3</v>
      </c>
      <c r="N298" s="153" t="s">
        <v>45</v>
      </c>
      <c r="P298" s="154">
        <f>O298*H298</f>
        <v>0</v>
      </c>
      <c r="Q298" s="154">
        <v>0</v>
      </c>
      <c r="R298" s="154">
        <f>Q298*H298</f>
        <v>0</v>
      </c>
      <c r="S298" s="154">
        <v>0</v>
      </c>
      <c r="T298" s="155">
        <f>S298*H298</f>
        <v>0</v>
      </c>
      <c r="AR298" s="156" t="s">
        <v>98</v>
      </c>
      <c r="AT298" s="156" t="s">
        <v>139</v>
      </c>
      <c r="AU298" s="156" t="s">
        <v>83</v>
      </c>
      <c r="AY298" s="16" t="s">
        <v>137</v>
      </c>
      <c r="BE298" s="157">
        <f>IF(N298="základní",J298,0)</f>
        <v>0</v>
      </c>
      <c r="BF298" s="157">
        <f>IF(N298="snížená",J298,0)</f>
        <v>0</v>
      </c>
      <c r="BG298" s="157">
        <f>IF(N298="zákl. přenesená",J298,0)</f>
        <v>0</v>
      </c>
      <c r="BH298" s="157">
        <f>IF(N298="sníž. přenesená",J298,0)</f>
        <v>0</v>
      </c>
      <c r="BI298" s="157">
        <f>IF(N298="nulová",J298,0)</f>
        <v>0</v>
      </c>
      <c r="BJ298" s="16" t="s">
        <v>81</v>
      </c>
      <c r="BK298" s="157">
        <f>ROUND(I298*H298,2)</f>
        <v>0</v>
      </c>
      <c r="BL298" s="16" t="s">
        <v>98</v>
      </c>
      <c r="BM298" s="156" t="s">
        <v>620</v>
      </c>
    </row>
    <row r="299" spans="2:47" s="1" customFormat="1" ht="48.75">
      <c r="B299" s="31"/>
      <c r="D299" s="158" t="s">
        <v>145</v>
      </c>
      <c r="F299" s="159" t="s">
        <v>621</v>
      </c>
      <c r="I299" s="92"/>
      <c r="L299" s="31"/>
      <c r="M299" s="160"/>
      <c r="T299" s="52"/>
      <c r="AT299" s="16" t="s">
        <v>145</v>
      </c>
      <c r="AU299" s="16" t="s">
        <v>83</v>
      </c>
    </row>
    <row r="300" spans="2:65" s="1" customFormat="1" ht="36" customHeight="1">
      <c r="B300" s="144"/>
      <c r="C300" s="145" t="s">
        <v>622</v>
      </c>
      <c r="D300" s="145" t="s">
        <v>139</v>
      </c>
      <c r="E300" s="146" t="s">
        <v>623</v>
      </c>
      <c r="F300" s="147" t="s">
        <v>624</v>
      </c>
      <c r="G300" s="148" t="s">
        <v>233</v>
      </c>
      <c r="H300" s="149">
        <v>1.35</v>
      </c>
      <c r="I300" s="150"/>
      <c r="J300" s="151">
        <f>ROUND(I300*H300,2)</f>
        <v>0</v>
      </c>
      <c r="K300" s="147" t="s">
        <v>143</v>
      </c>
      <c r="L300" s="31"/>
      <c r="M300" s="152" t="s">
        <v>3</v>
      </c>
      <c r="N300" s="153" t="s">
        <v>45</v>
      </c>
      <c r="P300" s="154">
        <f>O300*H300</f>
        <v>0</v>
      </c>
      <c r="Q300" s="154">
        <v>0</v>
      </c>
      <c r="R300" s="154">
        <f>Q300*H300</f>
        <v>0</v>
      </c>
      <c r="S300" s="154">
        <v>0</v>
      </c>
      <c r="T300" s="155">
        <f>S300*H300</f>
        <v>0</v>
      </c>
      <c r="AR300" s="156" t="s">
        <v>98</v>
      </c>
      <c r="AT300" s="156" t="s">
        <v>139</v>
      </c>
      <c r="AU300" s="156" t="s">
        <v>83</v>
      </c>
      <c r="AY300" s="16" t="s">
        <v>137</v>
      </c>
      <c r="BE300" s="157">
        <f>IF(N300="základní",J300,0)</f>
        <v>0</v>
      </c>
      <c r="BF300" s="157">
        <f>IF(N300="snížená",J300,0)</f>
        <v>0</v>
      </c>
      <c r="BG300" s="157">
        <f>IF(N300="zákl. přenesená",J300,0)</f>
        <v>0</v>
      </c>
      <c r="BH300" s="157">
        <f>IF(N300="sníž. přenesená",J300,0)</f>
        <v>0</v>
      </c>
      <c r="BI300" s="157">
        <f>IF(N300="nulová",J300,0)</f>
        <v>0</v>
      </c>
      <c r="BJ300" s="16" t="s">
        <v>81</v>
      </c>
      <c r="BK300" s="157">
        <f>ROUND(I300*H300,2)</f>
        <v>0</v>
      </c>
      <c r="BL300" s="16" t="s">
        <v>98</v>
      </c>
      <c r="BM300" s="156" t="s">
        <v>625</v>
      </c>
    </row>
    <row r="301" spans="2:47" s="1" customFormat="1" ht="107.25">
      <c r="B301" s="31"/>
      <c r="D301" s="158" t="s">
        <v>145</v>
      </c>
      <c r="F301" s="159" t="s">
        <v>626</v>
      </c>
      <c r="I301" s="92"/>
      <c r="L301" s="31"/>
      <c r="M301" s="160"/>
      <c r="T301" s="52"/>
      <c r="AT301" s="16" t="s">
        <v>145</v>
      </c>
      <c r="AU301" s="16" t="s">
        <v>83</v>
      </c>
    </row>
    <row r="302" spans="2:65" s="1" customFormat="1" ht="36" customHeight="1">
      <c r="B302" s="144"/>
      <c r="C302" s="145" t="s">
        <v>627</v>
      </c>
      <c r="D302" s="145" t="s">
        <v>139</v>
      </c>
      <c r="E302" s="146" t="s">
        <v>628</v>
      </c>
      <c r="F302" s="147" t="s">
        <v>629</v>
      </c>
      <c r="G302" s="148" t="s">
        <v>233</v>
      </c>
      <c r="H302" s="149">
        <v>1.74</v>
      </c>
      <c r="I302" s="150"/>
      <c r="J302" s="151">
        <f>ROUND(I302*H302,2)</f>
        <v>0</v>
      </c>
      <c r="K302" s="147" t="s">
        <v>143</v>
      </c>
      <c r="L302" s="31"/>
      <c r="M302" s="152" t="s">
        <v>3</v>
      </c>
      <c r="N302" s="153" t="s">
        <v>45</v>
      </c>
      <c r="P302" s="154">
        <f>O302*H302</f>
        <v>0</v>
      </c>
      <c r="Q302" s="154">
        <v>0</v>
      </c>
      <c r="R302" s="154">
        <f>Q302*H302</f>
        <v>0</v>
      </c>
      <c r="S302" s="154">
        <v>0</v>
      </c>
      <c r="T302" s="155">
        <f>S302*H302</f>
        <v>0</v>
      </c>
      <c r="AR302" s="156" t="s">
        <v>98</v>
      </c>
      <c r="AT302" s="156" t="s">
        <v>139</v>
      </c>
      <c r="AU302" s="156" t="s">
        <v>83</v>
      </c>
      <c r="AY302" s="16" t="s">
        <v>137</v>
      </c>
      <c r="BE302" s="157">
        <f>IF(N302="základní",J302,0)</f>
        <v>0</v>
      </c>
      <c r="BF302" s="157">
        <f>IF(N302="snížená",J302,0)</f>
        <v>0</v>
      </c>
      <c r="BG302" s="157">
        <f>IF(N302="zákl. přenesená",J302,0)</f>
        <v>0</v>
      </c>
      <c r="BH302" s="157">
        <f>IF(N302="sníž. přenesená",J302,0)</f>
        <v>0</v>
      </c>
      <c r="BI302" s="157">
        <f>IF(N302="nulová",J302,0)</f>
        <v>0</v>
      </c>
      <c r="BJ302" s="16" t="s">
        <v>81</v>
      </c>
      <c r="BK302" s="157">
        <f>ROUND(I302*H302,2)</f>
        <v>0</v>
      </c>
      <c r="BL302" s="16" t="s">
        <v>98</v>
      </c>
      <c r="BM302" s="156" t="s">
        <v>630</v>
      </c>
    </row>
    <row r="303" spans="2:47" s="1" customFormat="1" ht="107.25">
      <c r="B303" s="31"/>
      <c r="D303" s="158" t="s">
        <v>145</v>
      </c>
      <c r="F303" s="159" t="s">
        <v>626</v>
      </c>
      <c r="I303" s="92"/>
      <c r="L303" s="31"/>
      <c r="M303" s="160"/>
      <c r="T303" s="52"/>
      <c r="AT303" s="16" t="s">
        <v>145</v>
      </c>
      <c r="AU303" s="16" t="s">
        <v>83</v>
      </c>
    </row>
    <row r="304" spans="2:63" s="11" customFormat="1" ht="22.9" customHeight="1">
      <c r="B304" s="132"/>
      <c r="D304" s="133" t="s">
        <v>73</v>
      </c>
      <c r="E304" s="142" t="s">
        <v>416</v>
      </c>
      <c r="F304" s="142" t="s">
        <v>417</v>
      </c>
      <c r="I304" s="135"/>
      <c r="J304" s="143">
        <f>BK304</f>
        <v>0</v>
      </c>
      <c r="L304" s="132"/>
      <c r="M304" s="137"/>
      <c r="P304" s="138">
        <f>SUM(P305:P306)</f>
        <v>0</v>
      </c>
      <c r="R304" s="138">
        <f>SUM(R305:R306)</f>
        <v>0</v>
      </c>
      <c r="T304" s="139">
        <f>SUM(T305:T306)</f>
        <v>0</v>
      </c>
      <c r="AR304" s="133" t="s">
        <v>81</v>
      </c>
      <c r="AT304" s="140" t="s">
        <v>73</v>
      </c>
      <c r="AU304" s="140" t="s">
        <v>81</v>
      </c>
      <c r="AY304" s="133" t="s">
        <v>137</v>
      </c>
      <c r="BK304" s="141">
        <f>SUM(BK305:BK306)</f>
        <v>0</v>
      </c>
    </row>
    <row r="305" spans="2:65" s="1" customFormat="1" ht="48" customHeight="1">
      <c r="B305" s="144"/>
      <c r="C305" s="145" t="s">
        <v>631</v>
      </c>
      <c r="D305" s="145" t="s">
        <v>139</v>
      </c>
      <c r="E305" s="146" t="s">
        <v>419</v>
      </c>
      <c r="F305" s="147" t="s">
        <v>420</v>
      </c>
      <c r="G305" s="148" t="s">
        <v>233</v>
      </c>
      <c r="H305" s="149">
        <v>10.047</v>
      </c>
      <c r="I305" s="150"/>
      <c r="J305" s="151">
        <f>ROUND(I305*H305,2)</f>
        <v>0</v>
      </c>
      <c r="K305" s="147" t="s">
        <v>143</v>
      </c>
      <c r="L305" s="31"/>
      <c r="M305" s="152" t="s">
        <v>3</v>
      </c>
      <c r="N305" s="153" t="s">
        <v>45</v>
      </c>
      <c r="P305" s="154">
        <f>O305*H305</f>
        <v>0</v>
      </c>
      <c r="Q305" s="154">
        <v>0</v>
      </c>
      <c r="R305" s="154">
        <f>Q305*H305</f>
        <v>0</v>
      </c>
      <c r="S305" s="154">
        <v>0</v>
      </c>
      <c r="T305" s="155">
        <f>S305*H305</f>
        <v>0</v>
      </c>
      <c r="AR305" s="156" t="s">
        <v>98</v>
      </c>
      <c r="AT305" s="156" t="s">
        <v>139</v>
      </c>
      <c r="AU305" s="156" t="s">
        <v>83</v>
      </c>
      <c r="AY305" s="16" t="s">
        <v>137</v>
      </c>
      <c r="BE305" s="157">
        <f>IF(N305="základní",J305,0)</f>
        <v>0</v>
      </c>
      <c r="BF305" s="157">
        <f>IF(N305="snížená",J305,0)</f>
        <v>0</v>
      </c>
      <c r="BG305" s="157">
        <f>IF(N305="zákl. přenesená",J305,0)</f>
        <v>0</v>
      </c>
      <c r="BH305" s="157">
        <f>IF(N305="sníž. přenesená",J305,0)</f>
        <v>0</v>
      </c>
      <c r="BI305" s="157">
        <f>IF(N305="nulová",J305,0)</f>
        <v>0</v>
      </c>
      <c r="BJ305" s="16" t="s">
        <v>81</v>
      </c>
      <c r="BK305" s="157">
        <f>ROUND(I305*H305,2)</f>
        <v>0</v>
      </c>
      <c r="BL305" s="16" t="s">
        <v>98</v>
      </c>
      <c r="BM305" s="156" t="s">
        <v>421</v>
      </c>
    </row>
    <row r="306" spans="2:47" s="1" customFormat="1" ht="58.5">
      <c r="B306" s="31"/>
      <c r="D306" s="158" t="s">
        <v>145</v>
      </c>
      <c r="F306" s="159" t="s">
        <v>422</v>
      </c>
      <c r="I306" s="92"/>
      <c r="L306" s="31"/>
      <c r="M306" s="186"/>
      <c r="N306" s="187"/>
      <c r="O306" s="187"/>
      <c r="P306" s="187"/>
      <c r="Q306" s="187"/>
      <c r="R306" s="187"/>
      <c r="S306" s="187"/>
      <c r="T306" s="188"/>
      <c r="AT306" s="16" t="s">
        <v>145</v>
      </c>
      <c r="AU306" s="16" t="s">
        <v>83</v>
      </c>
    </row>
    <row r="307" spans="2:12" s="1" customFormat="1" ht="6.95" customHeight="1">
      <c r="B307" s="40"/>
      <c r="C307" s="41"/>
      <c r="D307" s="41"/>
      <c r="E307" s="41"/>
      <c r="F307" s="41"/>
      <c r="G307" s="41"/>
      <c r="H307" s="41"/>
      <c r="I307" s="107"/>
      <c r="J307" s="41"/>
      <c r="K307" s="41"/>
      <c r="L307" s="31"/>
    </row>
  </sheetData>
  <autoFilter ref="C92:K306"/>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Homolka</dc:creator>
  <cp:keywords/>
  <dc:description/>
  <cp:lastModifiedBy>Miroslav Homolka</cp:lastModifiedBy>
  <dcterms:created xsi:type="dcterms:W3CDTF">2019-09-19T15:05:51Z</dcterms:created>
  <dcterms:modified xsi:type="dcterms:W3CDTF">2024-01-14T10:31:18Z</dcterms:modified>
  <cp:category/>
  <cp:version/>
  <cp:contentType/>
  <cp:contentStatus/>
</cp:coreProperties>
</file>