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36" windowWidth="15576" windowHeight="11700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Pol'!$A$1:$U$78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9" i="1" l="1"/>
  <c r="I61" i="1"/>
  <c r="I59" i="1"/>
  <c r="I58" i="1"/>
  <c r="I56" i="1"/>
  <c r="I55" i="1"/>
  <c r="I53" i="1"/>
  <c r="I52" i="1"/>
  <c r="I51" i="1"/>
  <c r="I50" i="1"/>
  <c r="I48" i="1"/>
  <c r="I47" i="1"/>
  <c r="G70" i="12"/>
  <c r="G77" i="12"/>
  <c r="G78" i="12"/>
  <c r="G76" i="12"/>
  <c r="G75" i="12" s="1"/>
  <c r="I60" i="1" s="1"/>
  <c r="I18" i="1" s="1"/>
  <c r="G73" i="12"/>
  <c r="G71" i="12"/>
  <c r="G61" i="12"/>
  <c r="G66" i="12"/>
  <c r="G68" i="12"/>
  <c r="G69" i="12"/>
  <c r="G62" i="12"/>
  <c r="G56" i="12"/>
  <c r="G57" i="12"/>
  <c r="G59" i="12"/>
  <c r="G53" i="12"/>
  <c r="G49" i="12"/>
  <c r="G51" i="12"/>
  <c r="G50" i="12"/>
  <c r="G39" i="12"/>
  <c r="G41" i="12"/>
  <c r="G42" i="12"/>
  <c r="G43" i="12"/>
  <c r="G44" i="12"/>
  <c r="G45" i="12"/>
  <c r="G46" i="12"/>
  <c r="G47" i="12"/>
  <c r="G48" i="12"/>
  <c r="G40" i="12"/>
  <c r="G38" i="12"/>
  <c r="G37" i="12" s="1"/>
  <c r="I54" i="1" s="1"/>
  <c r="G35" i="12"/>
  <c r="G36" i="12"/>
  <c r="G28" i="12"/>
  <c r="G30" i="12"/>
  <c r="G31" i="12"/>
  <c r="G32" i="12"/>
  <c r="G33" i="12"/>
  <c r="G34" i="12"/>
  <c r="G29" i="12"/>
  <c r="G22" i="12"/>
  <c r="G24" i="12"/>
  <c r="G26" i="12"/>
  <c r="G27" i="12"/>
  <c r="G23" i="12"/>
  <c r="G17" i="12"/>
  <c r="G19" i="12"/>
  <c r="G21" i="12"/>
  <c r="G18" i="12"/>
  <c r="G15" i="12"/>
  <c r="G16" i="12"/>
  <c r="G14" i="12"/>
  <c r="G11" i="12"/>
  <c r="G12" i="12"/>
  <c r="G10" i="12"/>
  <c r="G9" i="12"/>
  <c r="G8" i="12" s="1"/>
  <c r="G52" i="12" l="1"/>
  <c r="I57" i="1" s="1"/>
  <c r="I17" i="1" s="1"/>
  <c r="G13" i="12"/>
  <c r="I49" i="1" s="1"/>
  <c r="I16" i="1" s="1"/>
  <c r="I21" i="1" l="1"/>
  <c r="G23" i="1" s="1"/>
  <c r="G24" i="1" s="1"/>
  <c r="G29" i="1" s="1"/>
  <c r="I62" i="1"/>
  <c r="I9" i="12" l="1"/>
  <c r="K9" i="12"/>
  <c r="M9" i="12"/>
  <c r="O9" i="12"/>
  <c r="Q9" i="12"/>
  <c r="U9" i="12"/>
  <c r="I10" i="12"/>
  <c r="K10" i="12"/>
  <c r="M10" i="12"/>
  <c r="O10" i="12"/>
  <c r="Q10" i="12"/>
  <c r="U10" i="12"/>
  <c r="I12" i="12"/>
  <c r="I11" i="12" s="1"/>
  <c r="K12" i="12"/>
  <c r="K11" i="12" s="1"/>
  <c r="M12" i="12"/>
  <c r="M11" i="12" s="1"/>
  <c r="O12" i="12"/>
  <c r="O11" i="12" s="1"/>
  <c r="Q12" i="12"/>
  <c r="Q11" i="12" s="1"/>
  <c r="U12" i="12"/>
  <c r="U11" i="12" s="1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1" i="12"/>
  <c r="K21" i="12"/>
  <c r="M21" i="12"/>
  <c r="O21" i="12"/>
  <c r="Q21" i="12"/>
  <c r="U21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6" i="12"/>
  <c r="I35" i="12" s="1"/>
  <c r="K36" i="12"/>
  <c r="K35" i="12" s="1"/>
  <c r="M36" i="12"/>
  <c r="M35" i="12" s="1"/>
  <c r="O36" i="12"/>
  <c r="O35" i="12" s="1"/>
  <c r="Q36" i="12"/>
  <c r="Q35" i="12" s="1"/>
  <c r="U36" i="12"/>
  <c r="U35" i="12" s="1"/>
  <c r="I38" i="12"/>
  <c r="I37" i="12" s="1"/>
  <c r="K38" i="12"/>
  <c r="K37" i="12" s="1"/>
  <c r="M38" i="12"/>
  <c r="M37" i="12" s="1"/>
  <c r="O38" i="12"/>
  <c r="O37" i="12" s="1"/>
  <c r="Q38" i="12"/>
  <c r="Q37" i="12" s="1"/>
  <c r="U38" i="12"/>
  <c r="U37" i="12" s="1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46" i="12"/>
  <c r="K46" i="12"/>
  <c r="M46" i="12"/>
  <c r="O46" i="12"/>
  <c r="Q46" i="12"/>
  <c r="U46" i="12"/>
  <c r="I47" i="12"/>
  <c r="K47" i="12"/>
  <c r="M47" i="12"/>
  <c r="O47" i="12"/>
  <c r="Q47" i="12"/>
  <c r="U47" i="12"/>
  <c r="I48" i="12"/>
  <c r="K48" i="12"/>
  <c r="M48" i="12"/>
  <c r="O48" i="12"/>
  <c r="Q48" i="12"/>
  <c r="U48" i="12"/>
  <c r="I50" i="12"/>
  <c r="K50" i="12"/>
  <c r="M50" i="12"/>
  <c r="O50" i="12"/>
  <c r="Q50" i="12"/>
  <c r="U50" i="12"/>
  <c r="I51" i="12"/>
  <c r="K51" i="12"/>
  <c r="M51" i="12"/>
  <c r="O51" i="12"/>
  <c r="Q51" i="12"/>
  <c r="U51" i="12"/>
  <c r="I53" i="12"/>
  <c r="K53" i="12"/>
  <c r="M53" i="12"/>
  <c r="O53" i="12"/>
  <c r="Q53" i="12"/>
  <c r="U53" i="12"/>
  <c r="I56" i="12"/>
  <c r="K56" i="12"/>
  <c r="M56" i="12"/>
  <c r="O56" i="12"/>
  <c r="Q56" i="12"/>
  <c r="U56" i="12"/>
  <c r="I57" i="12"/>
  <c r="K57" i="12"/>
  <c r="M57" i="12"/>
  <c r="O57" i="12"/>
  <c r="Q57" i="12"/>
  <c r="U57" i="12"/>
  <c r="I59" i="12"/>
  <c r="K59" i="12"/>
  <c r="M59" i="12"/>
  <c r="O59" i="12"/>
  <c r="Q59" i="12"/>
  <c r="U59" i="12"/>
  <c r="I62" i="12"/>
  <c r="K62" i="12"/>
  <c r="M62" i="12"/>
  <c r="O62" i="12"/>
  <c r="Q62" i="12"/>
  <c r="U62" i="12"/>
  <c r="I66" i="12"/>
  <c r="K66" i="12"/>
  <c r="M66" i="12"/>
  <c r="O66" i="12"/>
  <c r="Q66" i="12"/>
  <c r="U66" i="12"/>
  <c r="I68" i="12"/>
  <c r="K68" i="12"/>
  <c r="M68" i="12"/>
  <c r="O68" i="12"/>
  <c r="Q68" i="12"/>
  <c r="U68" i="12"/>
  <c r="I69" i="12"/>
  <c r="K69" i="12"/>
  <c r="M69" i="12"/>
  <c r="O69" i="12"/>
  <c r="Q69" i="12"/>
  <c r="U69" i="12"/>
  <c r="I71" i="12"/>
  <c r="K71" i="12"/>
  <c r="M71" i="12"/>
  <c r="O71" i="12"/>
  <c r="Q71" i="12"/>
  <c r="U71" i="12"/>
  <c r="I73" i="12"/>
  <c r="K73" i="12"/>
  <c r="M73" i="12"/>
  <c r="O73" i="12"/>
  <c r="Q73" i="12"/>
  <c r="U73" i="12"/>
  <c r="I76" i="12"/>
  <c r="I75" i="12" s="1"/>
  <c r="K76" i="12"/>
  <c r="K75" i="12" s="1"/>
  <c r="M76" i="12"/>
  <c r="M75" i="12" s="1"/>
  <c r="O76" i="12"/>
  <c r="O75" i="12" s="1"/>
  <c r="Q76" i="12"/>
  <c r="Q75" i="12" s="1"/>
  <c r="U76" i="12"/>
  <c r="U75" i="12" s="1"/>
  <c r="I78" i="12"/>
  <c r="I77" i="12" s="1"/>
  <c r="K78" i="12"/>
  <c r="K77" i="12" s="1"/>
  <c r="M78" i="12"/>
  <c r="M77" i="12" s="1"/>
  <c r="O78" i="12"/>
  <c r="O77" i="12" s="1"/>
  <c r="Q78" i="12"/>
  <c r="Q77" i="12" s="1"/>
  <c r="U78" i="12"/>
  <c r="U77" i="12" s="1"/>
  <c r="F40" i="1"/>
  <c r="G40" i="1"/>
  <c r="H40" i="1"/>
  <c r="I40" i="1"/>
  <c r="J39" i="1"/>
  <c r="J40" i="1" s="1"/>
  <c r="J28" i="1"/>
  <c r="J26" i="1"/>
  <c r="G38" i="1"/>
  <c r="F38" i="1"/>
  <c r="J23" i="1"/>
  <c r="J24" i="1"/>
  <c r="J25" i="1"/>
  <c r="J27" i="1"/>
  <c r="E24" i="1"/>
  <c r="E26" i="1"/>
  <c r="U70" i="12" l="1"/>
  <c r="O70" i="12"/>
  <c r="K70" i="12"/>
  <c r="Q61" i="12"/>
  <c r="M61" i="12"/>
  <c r="I61" i="12"/>
  <c r="U52" i="12"/>
  <c r="O52" i="12"/>
  <c r="K52" i="12"/>
  <c r="Q49" i="12"/>
  <c r="M49" i="12"/>
  <c r="I49" i="12"/>
  <c r="U39" i="12"/>
  <c r="O39" i="12"/>
  <c r="K39" i="12"/>
  <c r="Q28" i="12"/>
  <c r="M28" i="12"/>
  <c r="I28" i="12"/>
  <c r="U22" i="12"/>
  <c r="O22" i="12"/>
  <c r="K22" i="12"/>
  <c r="Q17" i="12"/>
  <c r="M17" i="12"/>
  <c r="I17" i="12"/>
  <c r="U13" i="12"/>
  <c r="O13" i="12"/>
  <c r="K13" i="12"/>
  <c r="U8" i="12"/>
  <c r="O8" i="12"/>
  <c r="K8" i="12"/>
  <c r="Q70" i="12"/>
  <c r="M70" i="12"/>
  <c r="I70" i="12"/>
  <c r="U61" i="12"/>
  <c r="O61" i="12"/>
  <c r="K61" i="12"/>
  <c r="Q52" i="12"/>
  <c r="M52" i="12"/>
  <c r="I52" i="12"/>
  <c r="U49" i="12"/>
  <c r="O49" i="12"/>
  <c r="K49" i="12"/>
  <c r="Q39" i="12"/>
  <c r="M39" i="12"/>
  <c r="I39" i="12"/>
  <c r="U28" i="12"/>
  <c r="O28" i="12"/>
  <c r="K28" i="12"/>
  <c r="Q22" i="12"/>
  <c r="M22" i="12"/>
  <c r="I22" i="12"/>
  <c r="U17" i="12"/>
  <c r="O17" i="12"/>
  <c r="K17" i="12"/>
  <c r="Q13" i="12"/>
  <c r="M13" i="12"/>
  <c r="I13" i="12"/>
  <c r="Q8" i="12"/>
  <c r="M8" i="12"/>
  <c r="I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<sst xmlns="http://schemas.openxmlformats.org/spreadsheetml/2006/main" count="412" uniqueCount="218">
  <si>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</si>
  <si>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</si>
  <si>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</si>
  <si>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</si>
  <si>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</si>
  <si>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</si>
  <si>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</si>
  <si>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</si>
  <si>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</si>
  <si>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</si>
  <si>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</si>
  <si>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</si>
  <si>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</si>
  <si>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</si>
  <si>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</si>
  <si>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</si>
  <si>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</si>
  <si>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</si>
  <si>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</si>
  <si>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</si>
  <si>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</si>
  <si>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</si>
  <si>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</si>
  <si>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</si>
  <si>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</si>
  <si>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</si>
  <si>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</si>
  <si>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</si>
  <si>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</si>
  <si>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</si>
  <si>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</si>
  <si>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</si>
  <si>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</si>
  <si>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</si>
  <si>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</si>
  <si>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</si>
  <si>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</si>
  <si>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</si>
  <si>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</si>
  <si>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</si>
  <si>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</si>
  <si>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</si>
  <si>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</si>
  <si>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</si>
  <si>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</si>
  <si>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Oprava bytu č.5 v č.p.162/V</t>
  </si>
  <si>
    <t>Město Dačice</t>
  </si>
  <si>
    <t>Krajířova 27</t>
  </si>
  <si>
    <t>Dačice</t>
  </si>
  <si>
    <t>38013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</si>
  <si>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</si>
  <si>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</si>
  <si>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</si>
  <si>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</si>
  <si>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</si>
  <si>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</si>
  <si>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</si>
  <si>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</si>
  <si>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</si>
  <si>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</si>
  <si>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63</t>
  </si>
  <si>
    <t>Podlahy a podlahové konstrukce</t>
  </si>
  <si>
    <t>96</t>
  </si>
  <si>
    <t>Bourání konstrukcí</t>
  </si>
  <si>
    <t>97</t>
  </si>
  <si>
    <t>Prorážení otvorů</t>
  </si>
  <si>
    <t>99</t>
  </si>
  <si>
    <t>Staveništní přesun hmot</t>
  </si>
  <si>
    <t>722</t>
  </si>
  <si>
    <t>Zdravotní instalace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</si>
  <si>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</si>
  <si>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</si>
  <si>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</si>
  <si>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</si>
  <si>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</si>
  <si>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</si>
  <si>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</si>
  <si>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</si>
  <si>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</si>
  <si>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</si>
  <si>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</si>
  <si>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</si>
  <si>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</si>
  <si>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</si>
  <si>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</si>
  <si>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</si>
  <si>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</si>
  <si>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</si>
  <si>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</si>
  <si>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</si>
  <si>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</si>
  <si>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</si>
  <si>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</si>
  <si>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</si>
  <si>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</si>
  <si>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</si>
  <si>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</si>
  <si>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</si>
  <si>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</si>
  <si>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</si>
  <si>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</si>
  <si>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</si>
  <si>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</si>
  <si>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</si>
  <si>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</si>
  <si>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</si>
  <si>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</si>
  <si>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</si>
  <si>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</si>
  <si>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</si>
  <si>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</si>
  <si>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342254711R00</t>
  </si>
  <si>
    <t>Příčky z desek pórobetonových tl. 125 mm, zazdívka modulu WC</t>
  </si>
  <si>
    <t>m2</t>
  </si>
  <si>
    <t>POL1_0</t>
  </si>
  <si>
    <t>342254511R00</t>
  </si>
  <si>
    <t>Příčky z desek pórobetonových tl. 75 mm, obezdění vany</t>
  </si>
  <si>
    <t>416064311R00</t>
  </si>
  <si>
    <t>Kazetový podhled s izolací tl.80 mm, m.č.303 koupelna</t>
  </si>
  <si>
    <t>612420010RAA</t>
  </si>
  <si>
    <t>Omítka stěn vnitřní vápenocementová hrubá zatřená, montáž a demontáž pomocného lešení pod obklady</t>
  </si>
  <si>
    <t>POL2_0</t>
  </si>
  <si>
    <t>14</t>
  </si>
  <si>
    <t>Začištění omítek po rozvodech EI, viz samostatný rozpočet EI</t>
  </si>
  <si>
    <t>pol</t>
  </si>
  <si>
    <t>15</t>
  </si>
  <si>
    <t xml:space="preserve">Zednické práce -drobné opravy </t>
  </si>
  <si>
    <t>632411104R00</t>
  </si>
  <si>
    <t>Vyrovnávací stěrka , ruční zprac. tl.4 mm</t>
  </si>
  <si>
    <t>631313621R00</t>
  </si>
  <si>
    <t>Mazanina betonová tl. 8 - 12 cm C 20/25</t>
  </si>
  <si>
    <t>m3</t>
  </si>
  <si>
    <t>6*0,1</t>
  </si>
  <si>
    <t>VV</t>
  </si>
  <si>
    <t>631361921RT3</t>
  </si>
  <si>
    <t>Výztuž mazanin svařovanou sítí, průměr drátu  5,0, oka 150/150 mm KD37</t>
  </si>
  <si>
    <t>t</t>
  </si>
  <si>
    <t>965081713RT1</t>
  </si>
  <si>
    <t>Bourání dlaždic keramických tl. 1 cm, nad 1 m2, ručně, dlaždice keramické koupelna</t>
  </si>
  <si>
    <t>965042121RT1</t>
  </si>
  <si>
    <t>Bourání mazanin betonových tl. 10 cm, pl. 1 m2, ručně tl. mazaniny 5 - 8 cm koupelna</t>
  </si>
  <si>
    <t>968072455R00</t>
  </si>
  <si>
    <t>Vybourání kovových dveřních zárubní pl. do 2 m2, koupelna</t>
  </si>
  <si>
    <t>962031133R00</t>
  </si>
  <si>
    <t>Bourání příček cihelných tl. 15 cm</t>
  </si>
  <si>
    <t>978059531R00</t>
  </si>
  <si>
    <t>Odsekání vnitřních obkladů stěn nad 2 m2</t>
  </si>
  <si>
    <t>978013191R00</t>
  </si>
  <si>
    <t>Otlučení omítek vnitřních stěn v rozsahu do 100 %</t>
  </si>
  <si>
    <t>1</t>
  </si>
  <si>
    <t>Odsekání soklíku z litého teraca</t>
  </si>
  <si>
    <t>bm</t>
  </si>
  <si>
    <t>979011211R00</t>
  </si>
  <si>
    <t>Svislá doprava suti a vybour. hmot za 2.NP nošením</t>
  </si>
  <si>
    <t>979081111R00</t>
  </si>
  <si>
    <t>Odvoz suti a vybour. hmot na skládku do 5 km</t>
  </si>
  <si>
    <t>979990106R00</t>
  </si>
  <si>
    <t>Poplatek za skládku suti - cihelné výrobky</t>
  </si>
  <si>
    <t>998011002R00</t>
  </si>
  <si>
    <t>Přesun hmot pro budovy zděné výšky do 12 m</t>
  </si>
  <si>
    <t>Viz samostatný položkový rozpočet</t>
  </si>
  <si>
    <t>766810010RAC</t>
  </si>
  <si>
    <t>Kuchyňské linky dodávka a montáž dl.180 cm, vč.digestoře,umyvadla,baterie</t>
  </si>
  <si>
    <t>kus</t>
  </si>
  <si>
    <t>766825122R00</t>
  </si>
  <si>
    <t>Montáž vestavěné skříně 2křídlové šatní</t>
  </si>
  <si>
    <t>10</t>
  </si>
  <si>
    <t>Dodávka vestavěné skříně 100x220 cm</t>
  </si>
  <si>
    <t>ks</t>
  </si>
  <si>
    <t>766670011R00</t>
  </si>
  <si>
    <t>Montáž obložkové zárubně a dřevěného křídla dveří</t>
  </si>
  <si>
    <t>11</t>
  </si>
  <si>
    <t>Dodávka obložkové zárubně a dveří 2/3 sklo, jednokřídlové</t>
  </si>
  <si>
    <t>Dodávka obložkové zárubně a dveří plné, jednokřídlové</t>
  </si>
  <si>
    <t>766670013R00</t>
  </si>
  <si>
    <t>Montáž obložkové zárubně a křídla dveří dvoukřídl.</t>
  </si>
  <si>
    <t>12</t>
  </si>
  <si>
    <t>Dodávka obložkové zárubně a dveří 2/3 sklo, 2 křídlové 140/197</t>
  </si>
  <si>
    <t>13</t>
  </si>
  <si>
    <t>Repase stávajících dveří  míst.č.309, 50/197</t>
  </si>
  <si>
    <t>771570012RAI</t>
  </si>
  <si>
    <t>Dlažba z dlaždic keramických 20 x 20 cm, do tmele, dlažba ve specifikaci</t>
  </si>
  <si>
    <t>6</t>
  </si>
  <si>
    <t>Dodávka dlažby</t>
  </si>
  <si>
    <t>776520010RAI</t>
  </si>
  <si>
    <t>Podlaha povlaková z PVC pásů, soklík,lepení, položení míst.305,304</t>
  </si>
  <si>
    <t>3,2*3</t>
  </si>
  <si>
    <t>2,6*3</t>
  </si>
  <si>
    <t>8</t>
  </si>
  <si>
    <t>Dodávka PVC tl.2,5 mm</t>
  </si>
  <si>
    <t>Podlaha povlaková z PVC pásů, soklík položení bez , lepení včetně podložky 306,307,308,309</t>
  </si>
  <si>
    <t>16+13,6+13,6+0,6+6,6</t>
  </si>
  <si>
    <t>9</t>
  </si>
  <si>
    <t>50,4*1,1</t>
  </si>
  <si>
    <t>781410014RAI</t>
  </si>
  <si>
    <t>Obklad vnitřní pórovinový 15 x 15 cm, do tmele, obklad ve specifikaci</t>
  </si>
  <si>
    <t>9,4*2</t>
  </si>
  <si>
    <t>3,4*1,8</t>
  </si>
  <si>
    <t>0,6*2,4</t>
  </si>
  <si>
    <t>7</t>
  </si>
  <si>
    <t>Dodávka obkladů</t>
  </si>
  <si>
    <t>26,36*1,05</t>
  </si>
  <si>
    <t>18</t>
  </si>
  <si>
    <t>Dodávka a montáž plastové větrací mřížky , m.č.303 koupelna</t>
  </si>
  <si>
    <t>Dodávka a montáž plastové větrací mřížky , uzavíratelné m.č.308 spíž</t>
  </si>
  <si>
    <t>784195212R00</t>
  </si>
  <si>
    <t>Malba tekutá , bílá, 2 x, stropy</t>
  </si>
  <si>
    <t>9+8+1+6+7+16+13+13</t>
  </si>
  <si>
    <t>Malba tekutá, bílá, 2 x, stěny</t>
  </si>
  <si>
    <t>33+30+5+10+27+43+35+35</t>
  </si>
  <si>
    <t>16</t>
  </si>
  <si>
    <t>Práce EI viz samostatný rozpočet</t>
  </si>
  <si>
    <t>19</t>
  </si>
  <si>
    <t>VRN, zařízení staveniště</t>
  </si>
  <si>
    <t/>
  </si>
  <si>
    <t>END</t>
  </si>
  <si>
    <t>00246476</t>
  </si>
  <si>
    <t>CZ00246476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</si>
</sst>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3" xfId="0" applyBorder="1"/>
    <xf numFmtId="0" fontId="0" fillId="0" borderId="6" xfId="0" applyBorder="1"/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6" xfId="0" applyFont="1" applyFill="1" applyBorder="1"/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6" xfId="0" applyFill="1" applyBorder="1" applyAlignment="1">
      <alignment vertical="top"/>
    </xf>
    <xf numFmtId="0" fontId="0" fillId="3" borderId="47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8" xfId="0" applyFill="1" applyBorder="1"/>
    <xf numFmtId="0" fontId="0" fillId="3" borderId="49" xfId="0" applyFill="1" applyBorder="1" applyAlignment="1">
      <alignment wrapText="1"/>
    </xf>
    <xf numFmtId="0" fontId="0" fillId="3" borderId="50" xfId="0" applyFill="1" applyBorder="1" applyAlignment="1">
      <alignment vertical="top"/>
    </xf>
    <xf numFmtId="49" fontId="0" fillId="3" borderId="50" xfId="0" applyNumberFormat="1" applyFill="1" applyBorder="1" applyAlignment="1">
      <alignment vertical="top"/>
    </xf>
    <xf numFmtId="49" fontId="0" fillId="3" borderId="46" xfId="0" applyNumberFormat="1" applyFill="1" applyBorder="1" applyAlignment="1">
      <alignment vertical="top"/>
    </xf>
    <xf numFmtId="0" fontId="0" fillId="3" borderId="51" xfId="0" applyFill="1" applyBorder="1" applyAlignment="1">
      <alignment vertical="top"/>
    </xf>
    <xf numFmtId="164" fontId="0" fillId="3" borderId="46" xfId="0" applyNumberFormat="1" applyFill="1" applyBorder="1" applyAlignment="1">
      <alignment vertical="top"/>
    </xf>
    <xf numFmtId="4" fontId="0" fillId="3" borderId="46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3" fillId="0" borderId="33" xfId="0" applyNumberFormat="1" applyFont="1" applyBorder="1" applyAlignment="1">
      <alignment vertical="center"/>
    </xf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4" borderId="38" xfId="0" applyNumberFormat="1" applyFont="1" applyFill="1" applyBorder="1" applyAlignment="1"/>
    <xf numFmtId="49" fontId="0" fillId="0" borderId="39" xfId="0" applyNumberFormat="1" applyBorder="1" applyAlignment="1">
      <alignment vertical="center"/>
    </xf>
    <xf numFmtId="0" fontId="3" fillId="2" borderId="0" xfId="0" applyFont="1" applyFill="1" applyAlignment="1">
      <alignment horizontal="left" wrapText="1"/>
    </xf>
    <xf numFmtId="4" fontId="3" fillId="0" borderId="3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4" borderId="38" xfId="0" applyNumberFormat="1" applyFont="1" applyFill="1" applyBorder="1" applyAlignment="1"/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0" borderId="39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49" fontId="0" fillId="0" borderId="41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7" xfId="0" applyBorder="1" applyAlignment="1">
      <alignment vertical="center"/>
    </xf>
    <xf numFmtId="49" fontId="0" fillId="0" borderId="5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4" fontId="16" fillId="0" borderId="33" xfId="0" applyNumberFormat="1" applyFont="1" applyBorder="1" applyAlignment="1" applyProtection="1">
      <alignment vertical="top" shrinkToFit="1"/>
      <protection locked="0"/>
    </xf>
    <xf numFmtId="4" fontId="0" fillId="3" borderId="38" xfId="0" applyNumberFormat="1" applyFill="1" applyBorder="1" applyAlignment="1" applyProtection="1">
      <alignment vertical="top" shrinkToFit="1"/>
      <protection locked="0"/>
    </xf>
    <xf numFmtId="4" fontId="16" fillId="0" borderId="38" xfId="0" applyNumberFormat="1" applyFont="1" applyBorder="1" applyAlignment="1" applyProtection="1">
      <alignment vertical="top" shrinkToFit="1"/>
      <protection locked="0"/>
    </xf>
    <xf numFmtId="0" fontId="0" fillId="0" borderId="1" xfId="0" applyFont="1" applyBorder="1" applyAlignment="1" applyProtection="1">
      <alignment horizontal="left" vertical="center" indent="1"/>
      <protection locked="0"/>
    </xf>
    <xf numFmtId="0" fontId="0" fillId="0" borderId="0" xfId="0" applyBorder="1" applyProtection="1">
      <protection locked="0"/>
    </xf>
    <xf numFmtId="49" fontId="8" fillId="0" borderId="18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49" fontId="8" fillId="0" borderId="6" xfId="0" applyNumberFormat="1" applyFont="1" applyBorder="1" applyAlignment="1" applyProtection="1">
      <alignment horizontal="right" vertical="center"/>
      <protection locked="0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17" xfId="0" applyFont="1" applyBorder="1" applyAlignment="1" applyProtection="1">
      <alignment horizontal="left" vertical="top" indent="1"/>
      <protection locked="0"/>
    </xf>
    <xf numFmtId="0" fontId="0" fillId="0" borderId="18" xfId="0" applyBorder="1" applyAlignment="1" applyProtection="1">
      <alignment vertical="top"/>
      <protection locked="0"/>
    </xf>
    <xf numFmtId="0" fontId="8" fillId="0" borderId="18" xfId="0" applyFont="1" applyFill="1" applyBorder="1" applyAlignment="1" applyProtection="1">
      <alignment horizontal="left" vertical="top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top"/>
      <protection locked="0"/>
    </xf>
    <xf numFmtId="14" fontId="8" fillId="0" borderId="6" xfId="0" applyNumberFormat="1" applyFont="1" applyBorder="1" applyAlignment="1" applyProtection="1">
      <alignment vertical="top"/>
      <protection locked="0"/>
    </xf>
    <xf numFmtId="14" fontId="8" fillId="0" borderId="6" xfId="0" applyNumberFormat="1" applyFont="1" applyBorder="1" applyAlignment="1" applyProtection="1">
      <alignment horizontal="center" vertical="top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alignment horizontal="righ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6" t="s">
        <v>38</v>
      </c>
    </row>
    <row r="2" spans="1:7" ht="57.75" customHeight="1" x14ac:dyDescent="0.25">
      <c r="A2" s="179" t="s">
        <v>39</v>
      </c>
      <c r="B2" s="179"/>
      <c r="C2" s="179"/>
      <c r="D2" s="179"/>
      <c r="E2" s="179"/>
      <c r="F2" s="179"/>
      <c r="G2" s="1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1" zoomScale="90" zoomScaleNormal="90" zoomScaleSheetLayoutView="75" workbookViewId="0">
      <selection activeCell="D14" sqref="D14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53" t="s">
        <v>36</v>
      </c>
      <c r="B1" s="205" t="s">
        <v>42</v>
      </c>
      <c r="C1" s="206"/>
      <c r="D1" s="206"/>
      <c r="E1" s="206"/>
      <c r="F1" s="206"/>
      <c r="G1" s="206"/>
      <c r="H1" s="206"/>
      <c r="I1" s="206"/>
      <c r="J1" s="207"/>
    </row>
    <row r="2" spans="1:15" ht="23.25" customHeight="1" x14ac:dyDescent="0.25">
      <c r="A2" s="4"/>
      <c r="B2" s="60" t="s">
        <v>40</v>
      </c>
      <c r="C2" s="61"/>
      <c r="D2" s="62"/>
      <c r="E2" s="62" t="s">
        <v>45</v>
      </c>
      <c r="F2" s="63"/>
      <c r="G2" s="64"/>
      <c r="H2" s="63"/>
      <c r="I2" s="64"/>
      <c r="J2" s="65"/>
      <c r="O2" s="2"/>
    </row>
    <row r="3" spans="1:15" ht="23.25" hidden="1" customHeight="1" x14ac:dyDescent="0.25">
      <c r="A3" s="4"/>
      <c r="B3" s="66" t="s">
        <v>43</v>
      </c>
      <c r="C3" s="61"/>
      <c r="D3" s="67"/>
      <c r="E3" s="67"/>
      <c r="F3" s="68"/>
      <c r="G3" s="68"/>
      <c r="H3" s="61"/>
      <c r="I3" s="69"/>
      <c r="J3" s="70"/>
    </row>
    <row r="4" spans="1:15" ht="23.25" hidden="1" customHeight="1" x14ac:dyDescent="0.25">
      <c r="A4" s="4"/>
      <c r="B4" s="71" t="s">
        <v>44</v>
      </c>
      <c r="C4" s="72"/>
      <c r="D4" s="73"/>
      <c r="E4" s="73"/>
      <c r="F4" s="74"/>
      <c r="G4" s="75"/>
      <c r="H4" s="74"/>
      <c r="I4" s="75"/>
      <c r="J4" s="76"/>
    </row>
    <row r="5" spans="1:15" ht="24" customHeight="1" x14ac:dyDescent="0.25">
      <c r="A5" s="4"/>
      <c r="B5" s="33" t="s">
        <v>21</v>
      </c>
      <c r="C5" s="5"/>
      <c r="D5" s="171" t="s">
        <v>46</v>
      </c>
      <c r="E5" s="18"/>
      <c r="F5" s="18"/>
      <c r="G5" s="18"/>
      <c r="H5" s="20" t="s">
        <v>33</v>
      </c>
      <c r="I5" s="171" t="s">
        <v>216</v>
      </c>
      <c r="J5" s="11"/>
    </row>
    <row r="6" spans="1:15" ht="15.75" customHeight="1" x14ac:dyDescent="0.25">
      <c r="A6" s="4"/>
      <c r="B6" s="27"/>
      <c r="C6" s="18"/>
      <c r="D6" s="171" t="s">
        <v>47</v>
      </c>
      <c r="E6" s="18"/>
      <c r="F6" s="18"/>
      <c r="G6" s="18"/>
      <c r="H6" s="20" t="s">
        <v>34</v>
      </c>
      <c r="I6" s="171" t="s">
        <v>217</v>
      </c>
      <c r="J6" s="11"/>
    </row>
    <row r="7" spans="1:15" ht="15.75" customHeight="1" x14ac:dyDescent="0.25">
      <c r="A7" s="4"/>
      <c r="B7" s="28"/>
      <c r="C7" s="77" t="s">
        <v>49</v>
      </c>
      <c r="D7" s="172" t="s">
        <v>48</v>
      </c>
      <c r="E7" s="23"/>
      <c r="F7" s="23"/>
      <c r="G7" s="23"/>
      <c r="H7" s="25"/>
      <c r="I7" s="23"/>
      <c r="J7" s="37"/>
    </row>
    <row r="8" spans="1:15" ht="24" hidden="1" customHeight="1" x14ac:dyDescent="0.25">
      <c r="A8" s="4"/>
      <c r="B8" s="33" t="s">
        <v>19</v>
      </c>
      <c r="C8" s="5"/>
      <c r="D8" s="24"/>
      <c r="E8" s="5"/>
      <c r="F8" s="5"/>
      <c r="G8" s="31"/>
      <c r="H8" s="20" t="s">
        <v>33</v>
      </c>
      <c r="I8" s="22"/>
      <c r="J8" s="11"/>
    </row>
    <row r="9" spans="1:15" ht="15.75" hidden="1" customHeight="1" x14ac:dyDescent="0.25">
      <c r="A9" s="4"/>
      <c r="B9" s="4"/>
      <c r="C9" s="5"/>
      <c r="D9" s="24"/>
      <c r="E9" s="5"/>
      <c r="F9" s="5"/>
      <c r="G9" s="31"/>
      <c r="H9" s="20" t="s">
        <v>34</v>
      </c>
      <c r="I9" s="22"/>
      <c r="J9" s="11"/>
    </row>
    <row r="10" spans="1:15" ht="15.75" hidden="1" customHeight="1" x14ac:dyDescent="0.25">
      <c r="A10" s="4"/>
      <c r="B10" s="38"/>
      <c r="C10" s="19"/>
      <c r="D10" s="32"/>
      <c r="E10" s="41"/>
      <c r="F10" s="41"/>
      <c r="G10" s="39"/>
      <c r="H10" s="39"/>
      <c r="I10" s="40"/>
      <c r="J10" s="37"/>
    </row>
    <row r="11" spans="1:15" ht="24" customHeight="1" x14ac:dyDescent="0.25">
      <c r="A11" s="4"/>
      <c r="B11" s="234" t="s">
        <v>18</v>
      </c>
      <c r="C11" s="235"/>
      <c r="D11" s="236"/>
      <c r="E11" s="236"/>
      <c r="F11" s="236"/>
      <c r="G11" s="236"/>
      <c r="H11" s="237" t="s">
        <v>33</v>
      </c>
      <c r="I11" s="238"/>
      <c r="J11" s="239"/>
    </row>
    <row r="12" spans="1:15" ht="15.75" customHeight="1" x14ac:dyDescent="0.25">
      <c r="A12" s="4"/>
      <c r="B12" s="240"/>
      <c r="C12" s="241"/>
      <c r="D12" s="242"/>
      <c r="E12" s="242"/>
      <c r="F12" s="242"/>
      <c r="G12" s="242"/>
      <c r="H12" s="237" t="s">
        <v>34</v>
      </c>
      <c r="I12" s="238"/>
      <c r="J12" s="239"/>
    </row>
    <row r="13" spans="1:15" ht="15.75" customHeight="1" x14ac:dyDescent="0.25">
      <c r="A13" s="4"/>
      <c r="B13" s="243"/>
      <c r="C13" s="244"/>
      <c r="D13" s="245"/>
      <c r="E13" s="245"/>
      <c r="F13" s="245"/>
      <c r="G13" s="245"/>
      <c r="H13" s="246"/>
      <c r="I13" s="247"/>
      <c r="J13" s="248"/>
    </row>
    <row r="14" spans="1:15" ht="24" customHeight="1" x14ac:dyDescent="0.25">
      <c r="A14" s="4"/>
      <c r="B14" s="249" t="s">
        <v>20</v>
      </c>
      <c r="C14" s="250"/>
      <c r="D14" s="251"/>
      <c r="E14" s="252"/>
      <c r="F14" s="252"/>
      <c r="G14" s="252"/>
      <c r="H14" s="253"/>
      <c r="I14" s="252"/>
      <c r="J14" s="254"/>
    </row>
    <row r="15" spans="1:15" ht="32.25" customHeight="1" x14ac:dyDescent="0.25">
      <c r="A15" s="4"/>
      <c r="B15" s="38" t="s">
        <v>31</v>
      </c>
      <c r="C15" s="52"/>
      <c r="D15" s="39"/>
      <c r="E15" s="211"/>
      <c r="F15" s="211"/>
      <c r="G15" s="212"/>
      <c r="H15" s="212"/>
      <c r="I15" s="212" t="s">
        <v>28</v>
      </c>
      <c r="J15" s="213"/>
    </row>
    <row r="16" spans="1:15" ht="23.25" customHeight="1" x14ac:dyDescent="0.25">
      <c r="A16" s="119" t="s">
        <v>23</v>
      </c>
      <c r="B16" s="120" t="s">
        <v>23</v>
      </c>
      <c r="C16" s="44"/>
      <c r="D16" s="45"/>
      <c r="E16" s="196"/>
      <c r="F16" s="197"/>
      <c r="G16" s="196"/>
      <c r="H16" s="197"/>
      <c r="I16" s="196">
        <f>I47+I48+I49+I50+I51+I52+I53</f>
        <v>0</v>
      </c>
      <c r="J16" s="198"/>
    </row>
    <row r="17" spans="1:10" ht="23.25" customHeight="1" x14ac:dyDescent="0.25">
      <c r="A17" s="119" t="s">
        <v>24</v>
      </c>
      <c r="B17" s="120" t="s">
        <v>24</v>
      </c>
      <c r="C17" s="44"/>
      <c r="D17" s="45"/>
      <c r="E17" s="196"/>
      <c r="F17" s="197"/>
      <c r="G17" s="196"/>
      <c r="H17" s="197"/>
      <c r="I17" s="196">
        <f>I54+I55+I56+I57+I58+I59</f>
        <v>0</v>
      </c>
      <c r="J17" s="198"/>
    </row>
    <row r="18" spans="1:10" ht="23.25" customHeight="1" x14ac:dyDescent="0.25">
      <c r="A18" s="119" t="s">
        <v>25</v>
      </c>
      <c r="B18" s="120" t="s">
        <v>25</v>
      </c>
      <c r="C18" s="44"/>
      <c r="D18" s="45"/>
      <c r="E18" s="196"/>
      <c r="F18" s="197"/>
      <c r="G18" s="196"/>
      <c r="H18" s="197"/>
      <c r="I18" s="196">
        <f>I60</f>
        <v>0</v>
      </c>
      <c r="J18" s="198"/>
    </row>
    <row r="19" spans="1:10" ht="23.25" customHeight="1" x14ac:dyDescent="0.25">
      <c r="A19" s="119" t="s">
        <v>82</v>
      </c>
      <c r="B19" s="120" t="s">
        <v>26</v>
      </c>
      <c r="C19" s="44"/>
      <c r="D19" s="45"/>
      <c r="E19" s="196"/>
      <c r="F19" s="197"/>
      <c r="G19" s="196"/>
      <c r="H19" s="197"/>
      <c r="I19" s="196">
        <f>I61</f>
        <v>0</v>
      </c>
      <c r="J19" s="198"/>
    </row>
    <row r="20" spans="1:10" ht="23.25" customHeight="1" x14ac:dyDescent="0.25">
      <c r="A20" s="119" t="s">
        <v>83</v>
      </c>
      <c r="B20" s="120" t="s">
        <v>27</v>
      </c>
      <c r="C20" s="44"/>
      <c r="D20" s="45"/>
      <c r="E20" s="196"/>
      <c r="F20" s="197"/>
      <c r="G20" s="196"/>
      <c r="H20" s="197"/>
      <c r="I20" s="196">
        <v>0</v>
      </c>
      <c r="J20" s="198"/>
    </row>
    <row r="21" spans="1:10" ht="23.25" customHeight="1" x14ac:dyDescent="0.25">
      <c r="A21" s="4"/>
      <c r="B21" s="54" t="s">
        <v>28</v>
      </c>
      <c r="C21" s="55"/>
      <c r="D21" s="56"/>
      <c r="E21" s="203"/>
      <c r="F21" s="215"/>
      <c r="G21" s="203"/>
      <c r="H21" s="215"/>
      <c r="I21" s="203">
        <f>SUM(I16:J20)</f>
        <v>0</v>
      </c>
      <c r="J21" s="204"/>
    </row>
    <row r="22" spans="1:10" ht="33" customHeight="1" x14ac:dyDescent="0.25">
      <c r="A22" s="4"/>
      <c r="B22" s="51" t="s">
        <v>32</v>
      </c>
      <c r="C22" s="44"/>
      <c r="D22" s="45"/>
      <c r="E22" s="50"/>
      <c r="F22" s="47"/>
      <c r="G22" s="36"/>
      <c r="H22" s="36"/>
      <c r="I22" s="36"/>
      <c r="J22" s="48"/>
    </row>
    <row r="23" spans="1:10" ht="23.25" customHeight="1" x14ac:dyDescent="0.25">
      <c r="A23" s="4"/>
      <c r="B23" s="43" t="s">
        <v>11</v>
      </c>
      <c r="C23" s="44"/>
      <c r="D23" s="45"/>
      <c r="E23" s="46">
        <v>15</v>
      </c>
      <c r="F23" s="47" t="s">
        <v>0</v>
      </c>
      <c r="G23" s="201">
        <f>I21</f>
        <v>0</v>
      </c>
      <c r="H23" s="202"/>
      <c r="I23" s="202"/>
      <c r="J23" s="48" t="str">
        <f t="shared" ref="J23:J28" si="0">Mena</f>
        <v>CZK</v>
      </c>
    </row>
    <row r="24" spans="1:10" ht="23.25" customHeight="1" x14ac:dyDescent="0.25">
      <c r="A24" s="4"/>
      <c r="B24" s="43" t="s">
        <v>12</v>
      </c>
      <c r="C24" s="44"/>
      <c r="D24" s="45"/>
      <c r="E24" s="46">
        <f>SazbaDPH1</f>
        <v>15</v>
      </c>
      <c r="F24" s="47" t="s">
        <v>0</v>
      </c>
      <c r="G24" s="199">
        <f>ZakladDPHSni*0.15</f>
        <v>0</v>
      </c>
      <c r="H24" s="200"/>
      <c r="I24" s="200"/>
      <c r="J24" s="48" t="str">
        <f t="shared" si="0"/>
        <v>CZK</v>
      </c>
    </row>
    <row r="25" spans="1:10" ht="23.25" customHeight="1" x14ac:dyDescent="0.25">
      <c r="A25" s="4"/>
      <c r="B25" s="43" t="s">
        <v>13</v>
      </c>
      <c r="C25" s="44"/>
      <c r="D25" s="45"/>
      <c r="E25" s="46">
        <v>21</v>
      </c>
      <c r="F25" s="47" t="s">
        <v>0</v>
      </c>
      <c r="G25" s="201"/>
      <c r="H25" s="202"/>
      <c r="I25" s="202"/>
      <c r="J25" s="48" t="str">
        <f t="shared" si="0"/>
        <v>CZK</v>
      </c>
    </row>
    <row r="26" spans="1:10" ht="23.25" customHeight="1" x14ac:dyDescent="0.25">
      <c r="A26" s="4"/>
      <c r="B26" s="35" t="s">
        <v>14</v>
      </c>
      <c r="C26" s="16"/>
      <c r="D26" s="13"/>
      <c r="E26" s="29">
        <f>SazbaDPH2</f>
        <v>21</v>
      </c>
      <c r="F26" s="30" t="s">
        <v>0</v>
      </c>
      <c r="G26" s="208"/>
      <c r="H26" s="209"/>
      <c r="I26" s="209"/>
      <c r="J26" s="42" t="str">
        <f t="shared" si="0"/>
        <v>CZK</v>
      </c>
    </row>
    <row r="27" spans="1:10" ht="23.25" customHeight="1" thickBot="1" x14ac:dyDescent="0.3">
      <c r="A27" s="4"/>
      <c r="B27" s="34" t="s">
        <v>4</v>
      </c>
      <c r="C27" s="14"/>
      <c r="D27" s="17"/>
      <c r="E27" s="14"/>
      <c r="F27" s="15"/>
      <c r="G27" s="210"/>
      <c r="H27" s="210"/>
      <c r="I27" s="210"/>
      <c r="J27" s="49" t="str">
        <f t="shared" si="0"/>
        <v>CZK</v>
      </c>
    </row>
    <row r="28" spans="1:10" ht="27.75" hidden="1" customHeight="1" thickBot="1" x14ac:dyDescent="0.3">
      <c r="A28" s="4"/>
      <c r="B28" s="97" t="s">
        <v>22</v>
      </c>
      <c r="C28" s="98"/>
      <c r="D28" s="98"/>
      <c r="E28" s="99"/>
      <c r="F28" s="100"/>
      <c r="G28" s="214"/>
      <c r="H28" s="216"/>
      <c r="I28" s="216"/>
      <c r="J28" s="101" t="str">
        <f t="shared" si="0"/>
        <v>CZK</v>
      </c>
    </row>
    <row r="29" spans="1:10" ht="27.75" customHeight="1" thickBot="1" x14ac:dyDescent="0.3">
      <c r="A29" s="4"/>
      <c r="B29" s="97" t="s">
        <v>35</v>
      </c>
      <c r="C29" s="102"/>
      <c r="D29" s="102"/>
      <c r="E29" s="102"/>
      <c r="F29" s="102"/>
      <c r="G29" s="214">
        <f>SUM(G23:I28)</f>
        <v>0</v>
      </c>
      <c r="H29" s="214"/>
      <c r="I29" s="214"/>
      <c r="J29" s="103" t="s">
        <v>51</v>
      </c>
    </row>
    <row r="30" spans="1:10" ht="12.75" customHeight="1" x14ac:dyDescent="0.25">
      <c r="A30" s="4"/>
      <c r="B30" s="255"/>
      <c r="C30" s="235"/>
      <c r="D30" s="235"/>
      <c r="E30" s="235"/>
      <c r="F30" s="235"/>
      <c r="G30" s="256"/>
      <c r="H30" s="235"/>
      <c r="I30" s="256"/>
      <c r="J30" s="257"/>
    </row>
    <row r="31" spans="1:10" ht="30" customHeight="1" x14ac:dyDescent="0.25">
      <c r="A31" s="4"/>
      <c r="B31" s="255"/>
      <c r="C31" s="235"/>
      <c r="D31" s="235"/>
      <c r="E31" s="235"/>
      <c r="F31" s="235"/>
      <c r="G31" s="256"/>
      <c r="H31" s="235"/>
      <c r="I31" s="256"/>
      <c r="J31" s="257"/>
    </row>
    <row r="32" spans="1:10" ht="18.75" customHeight="1" x14ac:dyDescent="0.25">
      <c r="A32" s="4"/>
      <c r="B32" s="258"/>
      <c r="C32" s="259" t="s">
        <v>10</v>
      </c>
      <c r="D32" s="260"/>
      <c r="E32" s="260"/>
      <c r="F32" s="259" t="s">
        <v>9</v>
      </c>
      <c r="G32" s="261"/>
      <c r="H32" s="262"/>
      <c r="I32" s="260"/>
      <c r="J32" s="257"/>
    </row>
    <row r="33" spans="1:10" ht="47.25" customHeight="1" x14ac:dyDescent="0.25">
      <c r="A33" s="4"/>
      <c r="B33" s="255"/>
      <c r="C33" s="235"/>
      <c r="D33" s="235"/>
      <c r="E33" s="235"/>
      <c r="F33" s="235"/>
      <c r="G33" s="256"/>
      <c r="H33" s="235"/>
      <c r="I33" s="256"/>
      <c r="J33" s="257"/>
    </row>
    <row r="34" spans="1:10" s="26" customFormat="1" ht="18.75" customHeight="1" x14ac:dyDescent="0.25">
      <c r="A34" s="21"/>
      <c r="B34" s="263"/>
      <c r="C34" s="264"/>
      <c r="D34" s="265"/>
      <c r="E34" s="265"/>
      <c r="F34" s="264"/>
      <c r="G34" s="266"/>
      <c r="H34" s="265"/>
      <c r="I34" s="266"/>
      <c r="J34" s="267"/>
    </row>
    <row r="35" spans="1:10" ht="12.75" customHeight="1" x14ac:dyDescent="0.25">
      <c r="A35" s="4"/>
      <c r="B35" s="255"/>
      <c r="C35" s="235"/>
      <c r="D35" s="268" t="s">
        <v>2</v>
      </c>
      <c r="E35" s="268"/>
      <c r="F35" s="235"/>
      <c r="G35" s="256"/>
      <c r="H35" s="269" t="s">
        <v>3</v>
      </c>
      <c r="I35" s="256"/>
      <c r="J35" s="257"/>
    </row>
    <row r="36" spans="1:10" ht="13.5" customHeight="1" thickBot="1" x14ac:dyDescent="0.3">
      <c r="A36" s="12"/>
      <c r="B36" s="270"/>
      <c r="C36" s="271"/>
      <c r="D36" s="271"/>
      <c r="E36" s="271"/>
      <c r="F36" s="271"/>
      <c r="G36" s="272"/>
      <c r="H36" s="271"/>
      <c r="I36" s="272"/>
      <c r="J36" s="273"/>
    </row>
    <row r="37" spans="1:10" ht="27" hidden="1" customHeight="1" x14ac:dyDescent="0.3">
      <c r="B37" s="57" t="s">
        <v>15</v>
      </c>
      <c r="C37" s="3"/>
      <c r="D37" s="3"/>
      <c r="E37" s="3"/>
      <c r="F37" s="89"/>
      <c r="G37" s="89"/>
      <c r="H37" s="89"/>
      <c r="I37" s="89"/>
      <c r="J37" s="3"/>
    </row>
    <row r="38" spans="1:10" ht="25.5" hidden="1" customHeight="1" x14ac:dyDescent="0.25">
      <c r="A38" s="81" t="s">
        <v>37</v>
      </c>
      <c r="B38" s="83" t="s">
        <v>16</v>
      </c>
      <c r="C38" s="84" t="s">
        <v>5</v>
      </c>
      <c r="D38" s="85"/>
      <c r="E38" s="85"/>
      <c r="F38" s="90" t="str">
        <f>B23</f>
        <v>Základ pro sníženou DPH</v>
      </c>
      <c r="G38" s="90" t="str">
        <f>B25</f>
        <v>Základ pro základní DPH</v>
      </c>
      <c r="H38" s="91" t="s">
        <v>17</v>
      </c>
      <c r="I38" s="91" t="s">
        <v>1</v>
      </c>
      <c r="J38" s="86" t="s">
        <v>0</v>
      </c>
    </row>
    <row r="39" spans="1:10" ht="25.5" hidden="1" customHeight="1" x14ac:dyDescent="0.25">
      <c r="A39" s="81">
        <v>1</v>
      </c>
      <c r="B39" s="87"/>
      <c r="C39" s="187"/>
      <c r="D39" s="188"/>
      <c r="E39" s="188"/>
      <c r="F39" s="92">
        <v>0</v>
      </c>
      <c r="G39" s="93">
        <v>0</v>
      </c>
      <c r="H39" s="94">
        <v>0</v>
      </c>
      <c r="I39" s="94">
        <v>439551.05</v>
      </c>
      <c r="J39" s="88">
        <f>IF(CenaCelkemVypocet=0,"",I39/CenaCelkemVypocet*100)</f>
        <v>100</v>
      </c>
    </row>
    <row r="40" spans="1:10" ht="25.5" hidden="1" customHeight="1" x14ac:dyDescent="0.25">
      <c r="A40" s="81"/>
      <c r="B40" s="189" t="s">
        <v>50</v>
      </c>
      <c r="C40" s="190"/>
      <c r="D40" s="190"/>
      <c r="E40" s="191"/>
      <c r="F40" s="95">
        <f>SUMIF(A39:A39,"=1",F39:F39)</f>
        <v>0</v>
      </c>
      <c r="G40" s="96">
        <f>SUMIF(A39:A39,"=1",G39:G39)</f>
        <v>0</v>
      </c>
      <c r="H40" s="96">
        <f>SUMIF(A39:A39,"=1",H39:H39)</f>
        <v>0</v>
      </c>
      <c r="I40" s="96">
        <f>SUMIF(A39:A39,"=1",I39:I39)</f>
        <v>439551.05</v>
      </c>
      <c r="J40" s="82">
        <f>SUMIF(A39:A39,"=1",J39:J39)</f>
        <v>100</v>
      </c>
    </row>
    <row r="44" spans="1:10" ht="15.6" x14ac:dyDescent="0.3">
      <c r="B44" s="104" t="s">
        <v>52</v>
      </c>
    </row>
    <row r="46" spans="1:10" ht="25.5" customHeight="1" x14ac:dyDescent="0.25">
      <c r="A46" s="105"/>
      <c r="B46" s="109" t="s">
        <v>16</v>
      </c>
      <c r="C46" s="109" t="s">
        <v>5</v>
      </c>
      <c r="D46" s="110"/>
      <c r="E46" s="110"/>
      <c r="F46" s="174" t="s">
        <v>53</v>
      </c>
      <c r="G46" s="174"/>
      <c r="H46" s="174"/>
      <c r="I46" s="192" t="s">
        <v>28</v>
      </c>
      <c r="J46" s="192"/>
    </row>
    <row r="47" spans="1:10" ht="25.5" customHeight="1" x14ac:dyDescent="0.25">
      <c r="A47" s="106"/>
      <c r="B47" s="113" t="s">
        <v>54</v>
      </c>
      <c r="C47" s="194" t="s">
        <v>55</v>
      </c>
      <c r="D47" s="195"/>
      <c r="E47" s="195"/>
      <c r="F47" s="115" t="s">
        <v>23</v>
      </c>
      <c r="G47" s="175"/>
      <c r="H47" s="175"/>
      <c r="I47" s="193">
        <f>' Pol'!G8</f>
        <v>0</v>
      </c>
      <c r="J47" s="193"/>
    </row>
    <row r="48" spans="1:10" ht="25.5" customHeight="1" x14ac:dyDescent="0.25">
      <c r="A48" s="106"/>
      <c r="B48" s="108" t="s">
        <v>56</v>
      </c>
      <c r="C48" s="185" t="s">
        <v>57</v>
      </c>
      <c r="D48" s="186"/>
      <c r="E48" s="186"/>
      <c r="F48" s="116" t="s">
        <v>23</v>
      </c>
      <c r="G48" s="173"/>
      <c r="H48" s="173"/>
      <c r="I48" s="184">
        <f>' Pol'!G11</f>
        <v>0</v>
      </c>
      <c r="J48" s="184"/>
    </row>
    <row r="49" spans="1:10" ht="25.5" customHeight="1" x14ac:dyDescent="0.25">
      <c r="A49" s="106"/>
      <c r="B49" s="108" t="s">
        <v>58</v>
      </c>
      <c r="C49" s="185" t="s">
        <v>59</v>
      </c>
      <c r="D49" s="186"/>
      <c r="E49" s="186"/>
      <c r="F49" s="116" t="s">
        <v>23</v>
      </c>
      <c r="G49" s="173"/>
      <c r="H49" s="173"/>
      <c r="I49" s="184">
        <f>' Pol'!G13</f>
        <v>0</v>
      </c>
      <c r="J49" s="184"/>
    </row>
    <row r="50" spans="1:10" ht="25.5" customHeight="1" x14ac:dyDescent="0.25">
      <c r="A50" s="106"/>
      <c r="B50" s="108" t="s">
        <v>60</v>
      </c>
      <c r="C50" s="185" t="s">
        <v>61</v>
      </c>
      <c r="D50" s="186"/>
      <c r="E50" s="186"/>
      <c r="F50" s="116" t="s">
        <v>23</v>
      </c>
      <c r="G50" s="173"/>
      <c r="H50" s="173"/>
      <c r="I50" s="184">
        <f>' Pol'!G17</f>
        <v>0</v>
      </c>
      <c r="J50" s="184"/>
    </row>
    <row r="51" spans="1:10" ht="25.5" customHeight="1" x14ac:dyDescent="0.25">
      <c r="A51" s="106"/>
      <c r="B51" s="108" t="s">
        <v>62</v>
      </c>
      <c r="C51" s="185" t="s">
        <v>63</v>
      </c>
      <c r="D51" s="186"/>
      <c r="E51" s="186"/>
      <c r="F51" s="116" t="s">
        <v>23</v>
      </c>
      <c r="G51" s="173"/>
      <c r="H51" s="173"/>
      <c r="I51" s="184">
        <f>' Pol'!G22</f>
        <v>0</v>
      </c>
      <c r="J51" s="184"/>
    </row>
    <row r="52" spans="1:10" ht="25.5" customHeight="1" x14ac:dyDescent="0.25">
      <c r="A52" s="106"/>
      <c r="B52" s="108" t="s">
        <v>64</v>
      </c>
      <c r="C52" s="185" t="s">
        <v>65</v>
      </c>
      <c r="D52" s="186"/>
      <c r="E52" s="186"/>
      <c r="F52" s="116" t="s">
        <v>23</v>
      </c>
      <c r="G52" s="173"/>
      <c r="H52" s="173"/>
      <c r="I52" s="184">
        <f>' Pol'!G28</f>
        <v>0</v>
      </c>
      <c r="J52" s="184"/>
    </row>
    <row r="53" spans="1:10" ht="25.5" customHeight="1" x14ac:dyDescent="0.25">
      <c r="A53" s="106"/>
      <c r="B53" s="108" t="s">
        <v>66</v>
      </c>
      <c r="C53" s="185" t="s">
        <v>67</v>
      </c>
      <c r="D53" s="186"/>
      <c r="E53" s="186"/>
      <c r="F53" s="116" t="s">
        <v>23</v>
      </c>
      <c r="G53" s="173"/>
      <c r="H53" s="173"/>
      <c r="I53" s="184">
        <f>' Pol'!G35</f>
        <v>0</v>
      </c>
      <c r="J53" s="184"/>
    </row>
    <row r="54" spans="1:10" ht="25.5" customHeight="1" x14ac:dyDescent="0.25">
      <c r="A54" s="106"/>
      <c r="B54" s="108" t="s">
        <v>68</v>
      </c>
      <c r="C54" s="185" t="s">
        <v>69</v>
      </c>
      <c r="D54" s="186"/>
      <c r="E54" s="186"/>
      <c r="F54" s="116" t="s">
        <v>24</v>
      </c>
      <c r="G54" s="173"/>
      <c r="H54" s="173"/>
      <c r="I54" s="184">
        <f>' Pol'!G37</f>
        <v>0</v>
      </c>
      <c r="J54" s="184"/>
    </row>
    <row r="55" spans="1:10" ht="25.5" customHeight="1" x14ac:dyDescent="0.25">
      <c r="A55" s="106"/>
      <c r="B55" s="108" t="s">
        <v>70</v>
      </c>
      <c r="C55" s="185" t="s">
        <v>71</v>
      </c>
      <c r="D55" s="186"/>
      <c r="E55" s="186"/>
      <c r="F55" s="116" t="s">
        <v>24</v>
      </c>
      <c r="G55" s="173"/>
      <c r="H55" s="173"/>
      <c r="I55" s="184">
        <f>' Pol'!G39</f>
        <v>0</v>
      </c>
      <c r="J55" s="184"/>
    </row>
    <row r="56" spans="1:10" ht="25.5" customHeight="1" x14ac:dyDescent="0.25">
      <c r="A56" s="106"/>
      <c r="B56" s="108" t="s">
        <v>72</v>
      </c>
      <c r="C56" s="185" t="s">
        <v>73</v>
      </c>
      <c r="D56" s="186"/>
      <c r="E56" s="186"/>
      <c r="F56" s="116" t="s">
        <v>24</v>
      </c>
      <c r="G56" s="173"/>
      <c r="H56" s="173"/>
      <c r="I56" s="184">
        <f>' Pol'!G49</f>
        <v>0</v>
      </c>
      <c r="J56" s="184"/>
    </row>
    <row r="57" spans="1:10" ht="25.5" customHeight="1" x14ac:dyDescent="0.25">
      <c r="A57" s="106"/>
      <c r="B57" s="108" t="s">
        <v>74</v>
      </c>
      <c r="C57" s="185" t="s">
        <v>75</v>
      </c>
      <c r="D57" s="186"/>
      <c r="E57" s="186"/>
      <c r="F57" s="116" t="s">
        <v>24</v>
      </c>
      <c r="G57" s="173"/>
      <c r="H57" s="173"/>
      <c r="I57" s="184">
        <f>' Pol'!G52</f>
        <v>0</v>
      </c>
      <c r="J57" s="184"/>
    </row>
    <row r="58" spans="1:10" ht="25.5" customHeight="1" x14ac:dyDescent="0.25">
      <c r="A58" s="106"/>
      <c r="B58" s="108" t="s">
        <v>76</v>
      </c>
      <c r="C58" s="185" t="s">
        <v>77</v>
      </c>
      <c r="D58" s="186"/>
      <c r="E58" s="186"/>
      <c r="F58" s="116" t="s">
        <v>24</v>
      </c>
      <c r="G58" s="173"/>
      <c r="H58" s="173"/>
      <c r="I58" s="184">
        <f>' Pol'!G61</f>
        <v>0</v>
      </c>
      <c r="J58" s="184"/>
    </row>
    <row r="59" spans="1:10" ht="25.5" customHeight="1" x14ac:dyDescent="0.25">
      <c r="A59" s="106"/>
      <c r="B59" s="108" t="s">
        <v>78</v>
      </c>
      <c r="C59" s="185" t="s">
        <v>79</v>
      </c>
      <c r="D59" s="186"/>
      <c r="E59" s="186"/>
      <c r="F59" s="116" t="s">
        <v>24</v>
      </c>
      <c r="G59" s="173"/>
      <c r="H59" s="173"/>
      <c r="I59" s="184">
        <f>' Pol'!G70</f>
        <v>0</v>
      </c>
      <c r="J59" s="184"/>
    </row>
    <row r="60" spans="1:10" ht="25.5" customHeight="1" x14ac:dyDescent="0.25">
      <c r="A60" s="106"/>
      <c r="B60" s="108" t="s">
        <v>80</v>
      </c>
      <c r="C60" s="185" t="s">
        <v>81</v>
      </c>
      <c r="D60" s="186"/>
      <c r="E60" s="186"/>
      <c r="F60" s="116" t="s">
        <v>25</v>
      </c>
      <c r="G60" s="173"/>
      <c r="H60" s="173"/>
      <c r="I60" s="184">
        <f>' Pol'!G75</f>
        <v>0</v>
      </c>
      <c r="J60" s="184"/>
    </row>
    <row r="61" spans="1:10" ht="25.5" customHeight="1" x14ac:dyDescent="0.25">
      <c r="A61" s="106"/>
      <c r="B61" s="114" t="s">
        <v>82</v>
      </c>
      <c r="C61" s="181" t="s">
        <v>26</v>
      </c>
      <c r="D61" s="182"/>
      <c r="E61" s="182"/>
      <c r="F61" s="117" t="s">
        <v>82</v>
      </c>
      <c r="G61" s="176"/>
      <c r="H61" s="176"/>
      <c r="I61" s="180">
        <f>' Pol'!G77</f>
        <v>0</v>
      </c>
      <c r="J61" s="180"/>
    </row>
    <row r="62" spans="1:10" ht="25.5" customHeight="1" x14ac:dyDescent="0.25">
      <c r="A62" s="107"/>
      <c r="B62" s="111" t="s">
        <v>1</v>
      </c>
      <c r="C62" s="111"/>
      <c r="D62" s="112"/>
      <c r="E62" s="112"/>
      <c r="F62" s="118"/>
      <c r="G62" s="177"/>
      <c r="H62" s="177"/>
      <c r="I62" s="183">
        <f>SUM(I47:J61)</f>
        <v>0</v>
      </c>
      <c r="J62" s="183"/>
    </row>
    <row r="63" spans="1:10" x14ac:dyDescent="0.25">
      <c r="F63" s="79"/>
      <c r="G63" s="80"/>
      <c r="H63" s="79"/>
      <c r="I63" s="80"/>
      <c r="J63" s="80"/>
    </row>
    <row r="64" spans="1:10" x14ac:dyDescent="0.25">
      <c r="F64" s="79"/>
      <c r="G64" s="80"/>
      <c r="H64" s="79"/>
      <c r="I64" s="80"/>
      <c r="J64" s="80"/>
    </row>
    <row r="65" spans="6:10" x14ac:dyDescent="0.25">
      <c r="F65" s="79"/>
      <c r="G65" s="80"/>
      <c r="H65" s="79"/>
      <c r="I65" s="80"/>
      <c r="J65" s="80"/>
    </row>
  </sheetData>
  <sheetProtection password="CB72" sheet="1" objects="1" scenarios="1" formatCells="0" formatColumns="0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61:J61"/>
    <mergeCell ref="C61:E61"/>
    <mergeCell ref="I62:J62"/>
    <mergeCell ref="I58:J58"/>
    <mergeCell ref="C58:E58"/>
    <mergeCell ref="I59:J59"/>
    <mergeCell ref="C59:E59"/>
    <mergeCell ref="I60:J60"/>
    <mergeCell ref="C60:E6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17" t="s">
        <v>6</v>
      </c>
      <c r="B1" s="217"/>
      <c r="C1" s="218"/>
      <c r="D1" s="217"/>
      <c r="E1" s="217"/>
      <c r="F1" s="217"/>
      <c r="G1" s="217"/>
    </row>
    <row r="2" spans="1:7" ht="24.9" customHeight="1" x14ac:dyDescent="0.25">
      <c r="A2" s="59" t="s">
        <v>41</v>
      </c>
      <c r="B2" s="58"/>
      <c r="C2" s="219"/>
      <c r="D2" s="219"/>
      <c r="E2" s="219"/>
      <c r="F2" s="219"/>
      <c r="G2" s="220"/>
    </row>
    <row r="3" spans="1:7" ht="24.9" hidden="1" customHeight="1" x14ac:dyDescent="0.25">
      <c r="A3" s="59" t="s">
        <v>7</v>
      </c>
      <c r="B3" s="58"/>
      <c r="C3" s="219"/>
      <c r="D3" s="219"/>
      <c r="E3" s="219"/>
      <c r="F3" s="219"/>
      <c r="G3" s="220"/>
    </row>
    <row r="4" spans="1:7" ht="24.9" hidden="1" customHeight="1" x14ac:dyDescent="0.25">
      <c r="A4" s="59" t="s">
        <v>8</v>
      </c>
      <c r="B4" s="58"/>
      <c r="C4" s="219"/>
      <c r="D4" s="219"/>
      <c r="E4" s="219"/>
      <c r="F4" s="219"/>
      <c r="G4" s="220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0"/>
  <sheetViews>
    <sheetView topLeftCell="A60" zoomScaleNormal="100" workbookViewId="0">
      <selection activeCell="F76" sqref="F76"/>
    </sheetView>
  </sheetViews>
  <sheetFormatPr defaultRowHeight="13.2" outlineLevelRow="1" x14ac:dyDescent="0.25"/>
  <cols>
    <col min="1" max="1" width="4.33203125" customWidth="1"/>
    <col min="2" max="2" width="14.44140625" style="78" customWidth="1"/>
    <col min="3" max="3" width="38.33203125" style="78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13" width="0" hidden="1" customWidth="1"/>
    <col min="16" max="21" width="0" hidden="1" customWidth="1"/>
    <col min="29" max="39" width="0" hidden="1" customWidth="1"/>
  </cols>
  <sheetData>
    <row r="1" spans="1:60" ht="15.75" customHeight="1" x14ac:dyDescent="0.3">
      <c r="A1" s="230" t="s">
        <v>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AE1" t="s">
        <v>85</v>
      </c>
    </row>
    <row r="2" spans="1:60" ht="24.9" customHeight="1" x14ac:dyDescent="0.25">
      <c r="A2" s="121" t="s">
        <v>84</v>
      </c>
      <c r="B2" s="228" t="s">
        <v>45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9"/>
      <c r="AE2" t="s">
        <v>86</v>
      </c>
    </row>
    <row r="3" spans="1:60" ht="24.9" hidden="1" customHeight="1" x14ac:dyDescent="0.25">
      <c r="A3" s="122" t="s">
        <v>7</v>
      </c>
      <c r="B3" s="225"/>
      <c r="C3" s="226"/>
      <c r="D3" s="226"/>
      <c r="E3" s="226"/>
      <c r="F3" s="226"/>
      <c r="G3" s="227"/>
      <c r="AE3" t="s">
        <v>87</v>
      </c>
    </row>
    <row r="4" spans="1:60" ht="24.9" hidden="1" customHeight="1" x14ac:dyDescent="0.25">
      <c r="A4" s="122" t="s">
        <v>8</v>
      </c>
      <c r="B4" s="178"/>
      <c r="C4" s="223"/>
      <c r="D4" s="221"/>
      <c r="E4" s="221"/>
      <c r="F4" s="221"/>
      <c r="G4" s="222"/>
      <c r="AE4" t="s">
        <v>88</v>
      </c>
    </row>
    <row r="5" spans="1:60" hidden="1" x14ac:dyDescent="0.25">
      <c r="A5" s="123" t="s">
        <v>89</v>
      </c>
      <c r="B5" s="124"/>
      <c r="C5" s="125"/>
      <c r="D5" s="126"/>
      <c r="E5" s="126"/>
      <c r="F5" s="126"/>
      <c r="G5" s="127"/>
      <c r="AE5" t="s">
        <v>90</v>
      </c>
    </row>
    <row r="7" spans="1:60" ht="39.6" x14ac:dyDescent="0.25">
      <c r="A7" s="132" t="s">
        <v>91</v>
      </c>
      <c r="B7" s="133" t="s">
        <v>92</v>
      </c>
      <c r="C7" s="133" t="s">
        <v>93</v>
      </c>
      <c r="D7" s="132" t="s">
        <v>94</v>
      </c>
      <c r="E7" s="132" t="s">
        <v>95</v>
      </c>
      <c r="F7" s="128" t="s">
        <v>96</v>
      </c>
      <c r="G7" s="150" t="s">
        <v>28</v>
      </c>
      <c r="H7" s="151" t="s">
        <v>29</v>
      </c>
      <c r="I7" s="151" t="s">
        <v>97</v>
      </c>
      <c r="J7" s="151" t="s">
        <v>30</v>
      </c>
      <c r="K7" s="151" t="s">
        <v>98</v>
      </c>
      <c r="L7" s="151" t="s">
        <v>99</v>
      </c>
      <c r="M7" s="151" t="s">
        <v>100</v>
      </c>
      <c r="N7" s="151" t="s">
        <v>101</v>
      </c>
      <c r="O7" s="151" t="s">
        <v>102</v>
      </c>
      <c r="P7" s="151" t="s">
        <v>103</v>
      </c>
      <c r="Q7" s="151" t="s">
        <v>104</v>
      </c>
      <c r="R7" s="151" t="s">
        <v>105</v>
      </c>
      <c r="S7" s="151" t="s">
        <v>106</v>
      </c>
      <c r="T7" s="151" t="s">
        <v>107</v>
      </c>
      <c r="U7" s="135" t="s">
        <v>108</v>
      </c>
    </row>
    <row r="8" spans="1:60" x14ac:dyDescent="0.25">
      <c r="A8" s="152" t="s">
        <v>109</v>
      </c>
      <c r="B8" s="153" t="s">
        <v>54</v>
      </c>
      <c r="C8" s="154" t="s">
        <v>55</v>
      </c>
      <c r="D8" s="155"/>
      <c r="E8" s="156"/>
      <c r="F8" s="157"/>
      <c r="G8" s="157">
        <f>SUM(G9:G10)</f>
        <v>0</v>
      </c>
      <c r="H8" s="157"/>
      <c r="I8" s="157">
        <f>SUM(I9:I10)</f>
        <v>848.88</v>
      </c>
      <c r="J8" s="157"/>
      <c r="K8" s="157">
        <f>SUM(K9:K10)</f>
        <v>572.98</v>
      </c>
      <c r="L8" s="157"/>
      <c r="M8" s="157">
        <f>SUM(M9:M10)</f>
        <v>0</v>
      </c>
      <c r="N8" s="134"/>
      <c r="O8" s="134">
        <f>SUM(O9:O10)</f>
        <v>0.24237000000000003</v>
      </c>
      <c r="P8" s="134"/>
      <c r="Q8" s="134">
        <f>SUM(Q9:Q10)</f>
        <v>0</v>
      </c>
      <c r="R8" s="134"/>
      <c r="S8" s="134"/>
      <c r="T8" s="152"/>
      <c r="U8" s="134">
        <f>SUM(U9:U10)</f>
        <v>1.8399999999999999</v>
      </c>
      <c r="AE8" t="s">
        <v>110</v>
      </c>
    </row>
    <row r="9" spans="1:60" ht="20.399999999999999" outlineLevel="1" x14ac:dyDescent="0.25">
      <c r="A9" s="130">
        <v>1</v>
      </c>
      <c r="B9" s="136" t="s">
        <v>111</v>
      </c>
      <c r="C9" s="165" t="s">
        <v>112</v>
      </c>
      <c r="D9" s="138" t="s">
        <v>113</v>
      </c>
      <c r="E9" s="145">
        <v>1.2</v>
      </c>
      <c r="F9" s="231"/>
      <c r="G9" s="148">
        <f>E9*F9</f>
        <v>0</v>
      </c>
      <c r="H9" s="148">
        <v>392.28</v>
      </c>
      <c r="I9" s="148">
        <f>ROUND(E9*H9,2)</f>
        <v>470.74</v>
      </c>
      <c r="J9" s="148">
        <v>215.72000000000003</v>
      </c>
      <c r="K9" s="148">
        <f>ROUND(E9*J9,2)</f>
        <v>258.86</v>
      </c>
      <c r="L9" s="148">
        <v>0</v>
      </c>
      <c r="M9" s="148">
        <f>G9*(1+L9/100)</f>
        <v>0</v>
      </c>
      <c r="N9" s="139">
        <v>0.11518</v>
      </c>
      <c r="O9" s="139">
        <f>ROUND(E9*N9,5)</f>
        <v>0.13822000000000001</v>
      </c>
      <c r="P9" s="139">
        <v>0</v>
      </c>
      <c r="Q9" s="139">
        <f>ROUND(E9*P9,5)</f>
        <v>0</v>
      </c>
      <c r="R9" s="139"/>
      <c r="S9" s="139"/>
      <c r="T9" s="140">
        <v>0.69</v>
      </c>
      <c r="U9" s="139">
        <f>ROUND(E9*T9,2)</f>
        <v>0.83</v>
      </c>
      <c r="V9" s="129"/>
      <c r="W9" s="129"/>
      <c r="X9" s="129"/>
      <c r="Y9" s="129"/>
      <c r="Z9" s="129"/>
      <c r="AA9" s="129"/>
      <c r="AB9" s="129"/>
      <c r="AC9" s="129"/>
      <c r="AD9" s="129"/>
      <c r="AE9" s="129" t="s">
        <v>114</v>
      </c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</row>
    <row r="10" spans="1:60" outlineLevel="1" x14ac:dyDescent="0.25">
      <c r="A10" s="130">
        <v>2</v>
      </c>
      <c r="B10" s="136" t="s">
        <v>115</v>
      </c>
      <c r="C10" s="165" t="s">
        <v>116</v>
      </c>
      <c r="D10" s="138" t="s">
        <v>113</v>
      </c>
      <c r="E10" s="145">
        <v>1.5</v>
      </c>
      <c r="F10" s="231"/>
      <c r="G10" s="148">
        <f>E10*F10</f>
        <v>0</v>
      </c>
      <c r="H10" s="148">
        <v>252.09</v>
      </c>
      <c r="I10" s="148">
        <f>ROUND(E10*H10,2)</f>
        <v>378.14</v>
      </c>
      <c r="J10" s="148">
        <v>209.41</v>
      </c>
      <c r="K10" s="148">
        <f>ROUND(E10*J10,2)</f>
        <v>314.12</v>
      </c>
      <c r="L10" s="148">
        <v>0</v>
      </c>
      <c r="M10" s="148">
        <f>G10*(1+L10/100)</f>
        <v>0</v>
      </c>
      <c r="N10" s="139">
        <v>6.9430000000000006E-2</v>
      </c>
      <c r="O10" s="139">
        <f>ROUND(E10*N10,5)</f>
        <v>0.10415000000000001</v>
      </c>
      <c r="P10" s="139">
        <v>0</v>
      </c>
      <c r="Q10" s="139">
        <f>ROUND(E10*P10,5)</f>
        <v>0</v>
      </c>
      <c r="R10" s="139"/>
      <c r="S10" s="139"/>
      <c r="T10" s="140">
        <v>0.67200000000000004</v>
      </c>
      <c r="U10" s="139">
        <f>ROUND(E10*T10,2)</f>
        <v>1.01</v>
      </c>
      <c r="V10" s="129"/>
      <c r="W10" s="129"/>
      <c r="X10" s="129"/>
      <c r="Y10" s="129"/>
      <c r="Z10" s="129"/>
      <c r="AA10" s="129"/>
      <c r="AB10" s="129"/>
      <c r="AC10" s="129"/>
      <c r="AD10" s="129"/>
      <c r="AE10" s="129" t="s">
        <v>114</v>
      </c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</row>
    <row r="11" spans="1:60" x14ac:dyDescent="0.25">
      <c r="A11" s="131" t="s">
        <v>109</v>
      </c>
      <c r="B11" s="137" t="s">
        <v>56</v>
      </c>
      <c r="C11" s="166" t="s">
        <v>57</v>
      </c>
      <c r="D11" s="141"/>
      <c r="E11" s="146"/>
      <c r="F11" s="232"/>
      <c r="G11" s="149">
        <f>SUM(G12)</f>
        <v>0</v>
      </c>
      <c r="H11" s="149"/>
      <c r="I11" s="149">
        <f>SUM(I12:I12)</f>
        <v>1839.75</v>
      </c>
      <c r="J11" s="149"/>
      <c r="K11" s="149">
        <f>SUM(K12:K12)</f>
        <v>1229.25</v>
      </c>
      <c r="L11" s="149"/>
      <c r="M11" s="149">
        <f>SUM(M12:M12)</f>
        <v>0</v>
      </c>
      <c r="N11" s="142"/>
      <c r="O11" s="142">
        <f>SUM(O12:O12)</f>
        <v>7.4800000000000005E-2</v>
      </c>
      <c r="P11" s="142"/>
      <c r="Q11" s="142">
        <f>SUM(Q12:Q12)</f>
        <v>0</v>
      </c>
      <c r="R11" s="142"/>
      <c r="S11" s="142"/>
      <c r="T11" s="143"/>
      <c r="U11" s="142">
        <f>SUM(U12:U12)</f>
        <v>3.36</v>
      </c>
      <c r="AE11" t="s">
        <v>110</v>
      </c>
    </row>
    <row r="12" spans="1:60" outlineLevel="1" x14ac:dyDescent="0.25">
      <c r="A12" s="130">
        <v>3</v>
      </c>
      <c r="B12" s="136" t="s">
        <v>117</v>
      </c>
      <c r="C12" s="165" t="s">
        <v>118</v>
      </c>
      <c r="D12" s="138" t="s">
        <v>113</v>
      </c>
      <c r="E12" s="145">
        <v>5.5</v>
      </c>
      <c r="F12" s="231"/>
      <c r="G12" s="148">
        <f>E12*F12</f>
        <v>0</v>
      </c>
      <c r="H12" s="148">
        <v>334.5</v>
      </c>
      <c r="I12" s="148">
        <f>ROUND(E12*H12,2)</f>
        <v>1839.75</v>
      </c>
      <c r="J12" s="148">
        <v>223.5</v>
      </c>
      <c r="K12" s="148">
        <f>ROUND(E12*J12,2)</f>
        <v>1229.25</v>
      </c>
      <c r="L12" s="148">
        <v>0</v>
      </c>
      <c r="M12" s="148">
        <f>G12*(1+L12/100)</f>
        <v>0</v>
      </c>
      <c r="N12" s="139">
        <v>1.3599999999999999E-2</v>
      </c>
      <c r="O12" s="139">
        <f>ROUND(E12*N12,5)</f>
        <v>7.4800000000000005E-2</v>
      </c>
      <c r="P12" s="139">
        <v>0</v>
      </c>
      <c r="Q12" s="139">
        <f>ROUND(E12*P12,5)</f>
        <v>0</v>
      </c>
      <c r="R12" s="139"/>
      <c r="S12" s="139"/>
      <c r="T12" s="140">
        <v>0.61</v>
      </c>
      <c r="U12" s="139">
        <f>ROUND(E12*T12,2)</f>
        <v>3.36</v>
      </c>
      <c r="V12" s="129"/>
      <c r="W12" s="129"/>
      <c r="X12" s="129"/>
      <c r="Y12" s="129"/>
      <c r="Z12" s="129"/>
      <c r="AA12" s="129"/>
      <c r="AB12" s="129"/>
      <c r="AC12" s="129"/>
      <c r="AD12" s="129"/>
      <c r="AE12" s="129" t="s">
        <v>114</v>
      </c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</row>
    <row r="13" spans="1:60" x14ac:dyDescent="0.25">
      <c r="A13" s="131" t="s">
        <v>109</v>
      </c>
      <c r="B13" s="137" t="s">
        <v>58</v>
      </c>
      <c r="C13" s="166" t="s">
        <v>59</v>
      </c>
      <c r="D13" s="141"/>
      <c r="E13" s="146"/>
      <c r="F13" s="232"/>
      <c r="G13" s="149">
        <f>SUM(G14:G16)</f>
        <v>0</v>
      </c>
      <c r="H13" s="149"/>
      <c r="I13" s="149">
        <f>SUM(I14:I16)</f>
        <v>1009.47</v>
      </c>
      <c r="J13" s="149"/>
      <c r="K13" s="149">
        <f>SUM(K14:K16)</f>
        <v>6038.0300000000007</v>
      </c>
      <c r="L13" s="149"/>
      <c r="M13" s="149">
        <f>SUM(M14:M16)</f>
        <v>0</v>
      </c>
      <c r="N13" s="142"/>
      <c r="O13" s="142">
        <f>SUM(O14:O16)</f>
        <v>0.83181000000000005</v>
      </c>
      <c r="P13" s="142"/>
      <c r="Q13" s="142">
        <f>SUM(Q14:Q16)</f>
        <v>0</v>
      </c>
      <c r="R13" s="142"/>
      <c r="S13" s="142"/>
      <c r="T13" s="143"/>
      <c r="U13" s="142">
        <f>SUM(U14:U16)</f>
        <v>9.81</v>
      </c>
      <c r="AE13" t="s">
        <v>110</v>
      </c>
    </row>
    <row r="14" spans="1:60" ht="20.399999999999999" outlineLevel="1" x14ac:dyDescent="0.25">
      <c r="A14" s="130">
        <v>4</v>
      </c>
      <c r="B14" s="136" t="s">
        <v>119</v>
      </c>
      <c r="C14" s="165" t="s">
        <v>120</v>
      </c>
      <c r="D14" s="138" t="s">
        <v>113</v>
      </c>
      <c r="E14" s="145">
        <v>21</v>
      </c>
      <c r="F14" s="231"/>
      <c r="G14" s="148">
        <f>E14*F14</f>
        <v>0</v>
      </c>
      <c r="H14" s="148">
        <v>48.07</v>
      </c>
      <c r="I14" s="148">
        <f>ROUND(E14*H14,2)</f>
        <v>1009.47</v>
      </c>
      <c r="J14" s="148">
        <v>168.43</v>
      </c>
      <c r="K14" s="148">
        <f>ROUND(E14*J14,2)</f>
        <v>3537.03</v>
      </c>
      <c r="L14" s="148">
        <v>0</v>
      </c>
      <c r="M14" s="148">
        <f>G14*(1+L14/100)</f>
        <v>0</v>
      </c>
      <c r="N14" s="139">
        <v>3.9609999999999999E-2</v>
      </c>
      <c r="O14" s="139">
        <f>ROUND(E14*N14,5)</f>
        <v>0.83181000000000005</v>
      </c>
      <c r="P14" s="139">
        <v>0</v>
      </c>
      <c r="Q14" s="139">
        <f>ROUND(E14*P14,5)</f>
        <v>0</v>
      </c>
      <c r="R14" s="139"/>
      <c r="S14" s="139"/>
      <c r="T14" s="140">
        <v>0.46709000000000001</v>
      </c>
      <c r="U14" s="139">
        <f>ROUND(E14*T14,2)</f>
        <v>9.81</v>
      </c>
      <c r="V14" s="129"/>
      <c r="W14" s="129"/>
      <c r="X14" s="129"/>
      <c r="Y14" s="129"/>
      <c r="Z14" s="129"/>
      <c r="AA14" s="129"/>
      <c r="AB14" s="129"/>
      <c r="AC14" s="129"/>
      <c r="AD14" s="129"/>
      <c r="AE14" s="129" t="s">
        <v>121</v>
      </c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</row>
    <row r="15" spans="1:60" ht="20.399999999999999" outlineLevel="1" x14ac:dyDescent="0.25">
      <c r="A15" s="130">
        <v>5</v>
      </c>
      <c r="B15" s="136" t="s">
        <v>122</v>
      </c>
      <c r="C15" s="165" t="s">
        <v>123</v>
      </c>
      <c r="D15" s="138" t="s">
        <v>124</v>
      </c>
      <c r="E15" s="145">
        <v>1</v>
      </c>
      <c r="F15" s="231"/>
      <c r="G15" s="148">
        <f t="shared" ref="G15:G16" si="0">E15*F15</f>
        <v>0</v>
      </c>
      <c r="H15" s="148">
        <v>0</v>
      </c>
      <c r="I15" s="148">
        <f>ROUND(E15*H15,2)</f>
        <v>0</v>
      </c>
      <c r="J15" s="148">
        <v>1</v>
      </c>
      <c r="K15" s="148">
        <f>ROUND(E15*J15,2)</f>
        <v>1</v>
      </c>
      <c r="L15" s="148">
        <v>0</v>
      </c>
      <c r="M15" s="148">
        <f>G15*(1+L15/100)</f>
        <v>0</v>
      </c>
      <c r="N15" s="139">
        <v>0</v>
      </c>
      <c r="O15" s="139">
        <f>ROUND(E15*N15,5)</f>
        <v>0</v>
      </c>
      <c r="P15" s="139">
        <v>0</v>
      </c>
      <c r="Q15" s="139">
        <f>ROUND(E15*P15,5)</f>
        <v>0</v>
      </c>
      <c r="R15" s="139"/>
      <c r="S15" s="139"/>
      <c r="T15" s="140">
        <v>0</v>
      </c>
      <c r="U15" s="139">
        <f>ROUND(E15*T15,2)</f>
        <v>0</v>
      </c>
      <c r="V15" s="129"/>
      <c r="W15" s="129"/>
      <c r="X15" s="129"/>
      <c r="Y15" s="129"/>
      <c r="Z15" s="129"/>
      <c r="AA15" s="129"/>
      <c r="AB15" s="129"/>
      <c r="AC15" s="129"/>
      <c r="AD15" s="129"/>
      <c r="AE15" s="129" t="s">
        <v>114</v>
      </c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</row>
    <row r="16" spans="1:60" outlineLevel="1" x14ac:dyDescent="0.25">
      <c r="A16" s="130">
        <v>6</v>
      </c>
      <c r="B16" s="136" t="s">
        <v>125</v>
      </c>
      <c r="C16" s="165" t="s">
        <v>126</v>
      </c>
      <c r="D16" s="138" t="s">
        <v>124</v>
      </c>
      <c r="E16" s="145">
        <v>1</v>
      </c>
      <c r="F16" s="231"/>
      <c r="G16" s="148">
        <f t="shared" si="0"/>
        <v>0</v>
      </c>
      <c r="H16" s="148">
        <v>0</v>
      </c>
      <c r="I16" s="148">
        <f>ROUND(E16*H16,2)</f>
        <v>0</v>
      </c>
      <c r="J16" s="148">
        <v>2500</v>
      </c>
      <c r="K16" s="148">
        <f>ROUND(E16*J16,2)</f>
        <v>2500</v>
      </c>
      <c r="L16" s="148">
        <v>0</v>
      </c>
      <c r="M16" s="148">
        <f>G16*(1+L16/100)</f>
        <v>0</v>
      </c>
      <c r="N16" s="139">
        <v>0</v>
      </c>
      <c r="O16" s="139">
        <f>ROUND(E16*N16,5)</f>
        <v>0</v>
      </c>
      <c r="P16" s="139">
        <v>0</v>
      </c>
      <c r="Q16" s="139">
        <f>ROUND(E16*P16,5)</f>
        <v>0</v>
      </c>
      <c r="R16" s="139"/>
      <c r="S16" s="139"/>
      <c r="T16" s="140">
        <v>0</v>
      </c>
      <c r="U16" s="139">
        <f>ROUND(E16*T16,2)</f>
        <v>0</v>
      </c>
      <c r="V16" s="129"/>
      <c r="W16" s="129"/>
      <c r="X16" s="129"/>
      <c r="Y16" s="129"/>
      <c r="Z16" s="129"/>
      <c r="AA16" s="129"/>
      <c r="AB16" s="129"/>
      <c r="AC16" s="129"/>
      <c r="AD16" s="129"/>
      <c r="AE16" s="129" t="s">
        <v>114</v>
      </c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</row>
    <row r="17" spans="1:60" x14ac:dyDescent="0.25">
      <c r="A17" s="131" t="s">
        <v>109</v>
      </c>
      <c r="B17" s="137" t="s">
        <v>60</v>
      </c>
      <c r="C17" s="166" t="s">
        <v>61</v>
      </c>
      <c r="D17" s="141"/>
      <c r="E17" s="146"/>
      <c r="F17" s="232"/>
      <c r="G17" s="149">
        <f>SUM(G18:G21)</f>
        <v>0</v>
      </c>
      <c r="H17" s="149"/>
      <c r="I17" s="149">
        <f>SUM(I18:I21)</f>
        <v>3511.87</v>
      </c>
      <c r="J17" s="149"/>
      <c r="K17" s="149">
        <f>SUM(K18:K21)</f>
        <v>1867.4300000000003</v>
      </c>
      <c r="L17" s="149"/>
      <c r="M17" s="149">
        <f>SUM(M18:M21)</f>
        <v>0</v>
      </c>
      <c r="N17" s="142"/>
      <c r="O17" s="142">
        <f>SUM(O18:O21)</f>
        <v>1.6488599999999998</v>
      </c>
      <c r="P17" s="142"/>
      <c r="Q17" s="142">
        <f>SUM(Q18:Q21)</f>
        <v>0</v>
      </c>
      <c r="R17" s="142"/>
      <c r="S17" s="142"/>
      <c r="T17" s="143"/>
      <c r="U17" s="142">
        <f>SUM(U18:U21)</f>
        <v>6.17</v>
      </c>
      <c r="AE17" t="s">
        <v>110</v>
      </c>
    </row>
    <row r="18" spans="1:60" outlineLevel="1" x14ac:dyDescent="0.25">
      <c r="A18" s="130">
        <v>7</v>
      </c>
      <c r="B18" s="136" t="s">
        <v>127</v>
      </c>
      <c r="C18" s="165" t="s">
        <v>128</v>
      </c>
      <c r="D18" s="138" t="s">
        <v>113</v>
      </c>
      <c r="E18" s="145">
        <v>17.600000000000001</v>
      </c>
      <c r="F18" s="231"/>
      <c r="G18" s="148">
        <f>E18*F18</f>
        <v>0</v>
      </c>
      <c r="H18" s="148">
        <v>111.68</v>
      </c>
      <c r="I18" s="148">
        <f>ROUND(E18*H18,2)</f>
        <v>1965.57</v>
      </c>
      <c r="J18" s="148">
        <v>80.319999999999993</v>
      </c>
      <c r="K18" s="148">
        <f>ROUND(E18*J18,2)</f>
        <v>1413.63</v>
      </c>
      <c r="L18" s="148">
        <v>0</v>
      </c>
      <c r="M18" s="148">
        <f>G18*(1+L18/100)</f>
        <v>0</v>
      </c>
      <c r="N18" s="139">
        <v>7.0000000000000001E-3</v>
      </c>
      <c r="O18" s="139">
        <f>ROUND(E18*N18,5)</f>
        <v>0.1232</v>
      </c>
      <c r="P18" s="139">
        <v>0</v>
      </c>
      <c r="Q18" s="139">
        <f>ROUND(E18*P18,5)</f>
        <v>0</v>
      </c>
      <c r="R18" s="139"/>
      <c r="S18" s="139"/>
      <c r="T18" s="140">
        <v>0.254</v>
      </c>
      <c r="U18" s="139">
        <f>ROUND(E18*T18,2)</f>
        <v>4.47</v>
      </c>
      <c r="V18" s="129"/>
      <c r="W18" s="129"/>
      <c r="X18" s="129"/>
      <c r="Y18" s="129"/>
      <c r="Z18" s="129"/>
      <c r="AA18" s="129"/>
      <c r="AB18" s="129"/>
      <c r="AC18" s="129"/>
      <c r="AD18" s="129"/>
      <c r="AE18" s="129" t="s">
        <v>114</v>
      </c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</row>
    <row r="19" spans="1:60" outlineLevel="1" x14ac:dyDescent="0.25">
      <c r="A19" s="130">
        <v>8</v>
      </c>
      <c r="B19" s="136" t="s">
        <v>129</v>
      </c>
      <c r="C19" s="165" t="s">
        <v>130</v>
      </c>
      <c r="D19" s="138" t="s">
        <v>131</v>
      </c>
      <c r="E19" s="145">
        <v>0.6</v>
      </c>
      <c r="F19" s="231"/>
      <c r="G19" s="148">
        <f t="shared" ref="G19:G21" si="1">E19*F19</f>
        <v>0</v>
      </c>
      <c r="H19" s="148">
        <v>2209.34</v>
      </c>
      <c r="I19" s="148">
        <f>ROUND(E19*H19,2)</f>
        <v>1325.6</v>
      </c>
      <c r="J19" s="148">
        <v>675.65999999999985</v>
      </c>
      <c r="K19" s="148">
        <f>ROUND(E19*J19,2)</f>
        <v>405.4</v>
      </c>
      <c r="L19" s="148">
        <v>0</v>
      </c>
      <c r="M19" s="148">
        <f>G19*(1+L19/100)</f>
        <v>0</v>
      </c>
      <c r="N19" s="139">
        <v>2.5249999999999999</v>
      </c>
      <c r="O19" s="139">
        <f>ROUND(E19*N19,5)</f>
        <v>1.5149999999999999</v>
      </c>
      <c r="P19" s="139">
        <v>0</v>
      </c>
      <c r="Q19" s="139">
        <f>ROUND(E19*P19,5)</f>
        <v>0</v>
      </c>
      <c r="R19" s="139"/>
      <c r="S19" s="139"/>
      <c r="T19" s="140">
        <v>2.58</v>
      </c>
      <c r="U19" s="139">
        <f>ROUND(E19*T19,2)</f>
        <v>1.55</v>
      </c>
      <c r="V19" s="129"/>
      <c r="W19" s="129"/>
      <c r="X19" s="129"/>
      <c r="Y19" s="129"/>
      <c r="Z19" s="129"/>
      <c r="AA19" s="129"/>
      <c r="AB19" s="129"/>
      <c r="AC19" s="129"/>
      <c r="AD19" s="129"/>
      <c r="AE19" s="129" t="s">
        <v>114</v>
      </c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</row>
    <row r="20" spans="1:60" outlineLevel="1" x14ac:dyDescent="0.25">
      <c r="A20" s="130"/>
      <c r="B20" s="136"/>
      <c r="C20" s="167" t="s">
        <v>132</v>
      </c>
      <c r="D20" s="144"/>
      <c r="E20" s="147">
        <v>0.6</v>
      </c>
      <c r="F20" s="231"/>
      <c r="G20" s="148"/>
      <c r="H20" s="148"/>
      <c r="I20" s="148"/>
      <c r="J20" s="148"/>
      <c r="K20" s="148"/>
      <c r="L20" s="148"/>
      <c r="M20" s="148"/>
      <c r="N20" s="139"/>
      <c r="O20" s="139"/>
      <c r="P20" s="139"/>
      <c r="Q20" s="139"/>
      <c r="R20" s="139"/>
      <c r="S20" s="139"/>
      <c r="T20" s="140"/>
      <c r="U20" s="139"/>
      <c r="V20" s="129"/>
      <c r="W20" s="129"/>
      <c r="X20" s="129"/>
      <c r="Y20" s="129"/>
      <c r="Z20" s="129"/>
      <c r="AA20" s="129"/>
      <c r="AB20" s="129"/>
      <c r="AC20" s="129"/>
      <c r="AD20" s="129"/>
      <c r="AE20" s="129" t="s">
        <v>133</v>
      </c>
      <c r="AF20" s="129">
        <v>0</v>
      </c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</row>
    <row r="21" spans="1:60" ht="20.399999999999999" outlineLevel="1" x14ac:dyDescent="0.25">
      <c r="A21" s="130">
        <v>9</v>
      </c>
      <c r="B21" s="136" t="s">
        <v>134</v>
      </c>
      <c r="C21" s="165" t="s">
        <v>135</v>
      </c>
      <c r="D21" s="138" t="s">
        <v>136</v>
      </c>
      <c r="E21" s="145">
        <v>0.01</v>
      </c>
      <c r="F21" s="231"/>
      <c r="G21" s="148">
        <f t="shared" si="1"/>
        <v>0</v>
      </c>
      <c r="H21" s="148">
        <v>22069.58</v>
      </c>
      <c r="I21" s="148">
        <f>ROUND(E21*H21,2)</f>
        <v>220.7</v>
      </c>
      <c r="J21" s="148">
        <v>4840.4199999999983</v>
      </c>
      <c r="K21" s="148">
        <f>ROUND(E21*J21,2)</f>
        <v>48.4</v>
      </c>
      <c r="L21" s="148">
        <v>0</v>
      </c>
      <c r="M21" s="148">
        <f>G21*(1+L21/100)</f>
        <v>0</v>
      </c>
      <c r="N21" s="139">
        <v>1.0662499999999999</v>
      </c>
      <c r="O21" s="139">
        <f>ROUND(E21*N21,5)</f>
        <v>1.0659999999999999E-2</v>
      </c>
      <c r="P21" s="139">
        <v>0</v>
      </c>
      <c r="Q21" s="139">
        <f>ROUND(E21*P21,5)</f>
        <v>0</v>
      </c>
      <c r="R21" s="139"/>
      <c r="S21" s="139"/>
      <c r="T21" s="140">
        <v>15.231</v>
      </c>
      <c r="U21" s="139">
        <f>ROUND(E21*T21,2)</f>
        <v>0.15</v>
      </c>
      <c r="V21" s="129"/>
      <c r="W21" s="129"/>
      <c r="X21" s="129"/>
      <c r="Y21" s="129"/>
      <c r="Z21" s="129"/>
      <c r="AA21" s="129"/>
      <c r="AB21" s="129"/>
      <c r="AC21" s="129"/>
      <c r="AD21" s="129"/>
      <c r="AE21" s="129" t="s">
        <v>114</v>
      </c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</row>
    <row r="22" spans="1:60" x14ac:dyDescent="0.25">
      <c r="A22" s="131" t="s">
        <v>109</v>
      </c>
      <c r="B22" s="137" t="s">
        <v>62</v>
      </c>
      <c r="C22" s="166" t="s">
        <v>63</v>
      </c>
      <c r="D22" s="141"/>
      <c r="E22" s="146"/>
      <c r="F22" s="232"/>
      <c r="G22" s="149">
        <f>SUM(G23:G27)</f>
        <v>0</v>
      </c>
      <c r="H22" s="149"/>
      <c r="I22" s="149">
        <f>SUM(I23:I27)</f>
        <v>78.59</v>
      </c>
      <c r="J22" s="149"/>
      <c r="K22" s="149">
        <f>SUM(K23:K27)</f>
        <v>2634.4600000000005</v>
      </c>
      <c r="L22" s="149"/>
      <c r="M22" s="149">
        <f>SUM(M23:M27)</f>
        <v>0</v>
      </c>
      <c r="N22" s="142"/>
      <c r="O22" s="142">
        <f>SUM(O23:O27)</f>
        <v>3.32E-3</v>
      </c>
      <c r="P22" s="142"/>
      <c r="Q22" s="142">
        <f>SUM(Q23:Q27)</f>
        <v>2.1989000000000001</v>
      </c>
      <c r="R22" s="142"/>
      <c r="S22" s="142"/>
      <c r="T22" s="143"/>
      <c r="U22" s="142">
        <f>SUM(U23:U27)</f>
        <v>11.280000000000001</v>
      </c>
      <c r="AE22" t="s">
        <v>110</v>
      </c>
    </row>
    <row r="23" spans="1:60" ht="20.399999999999999" outlineLevel="1" x14ac:dyDescent="0.25">
      <c r="A23" s="130">
        <v>10</v>
      </c>
      <c r="B23" s="136" t="s">
        <v>137</v>
      </c>
      <c r="C23" s="165" t="s">
        <v>138</v>
      </c>
      <c r="D23" s="138" t="s">
        <v>113</v>
      </c>
      <c r="E23" s="145">
        <v>6</v>
      </c>
      <c r="F23" s="231"/>
      <c r="G23" s="148">
        <f>E23*F23</f>
        <v>0</v>
      </c>
      <c r="H23" s="148">
        <v>0</v>
      </c>
      <c r="I23" s="148">
        <f>ROUND(E23*H23,2)</f>
        <v>0</v>
      </c>
      <c r="J23" s="148">
        <v>51.3</v>
      </c>
      <c r="K23" s="148">
        <f>ROUND(E23*J23,2)</f>
        <v>307.8</v>
      </c>
      <c r="L23" s="148">
        <v>0</v>
      </c>
      <c r="M23" s="148">
        <f>G23*(1+L23/100)</f>
        <v>0</v>
      </c>
      <c r="N23" s="139">
        <v>0</v>
      </c>
      <c r="O23" s="139">
        <f>ROUND(E23*N23,5)</f>
        <v>0</v>
      </c>
      <c r="P23" s="139">
        <v>0.02</v>
      </c>
      <c r="Q23" s="139">
        <f>ROUND(E23*P23,5)</f>
        <v>0.12</v>
      </c>
      <c r="R23" s="139"/>
      <c r="S23" s="139"/>
      <c r="T23" s="140">
        <v>0.23</v>
      </c>
      <c r="U23" s="139">
        <f>ROUND(E23*T23,2)</f>
        <v>1.38</v>
      </c>
      <c r="V23" s="129"/>
      <c r="W23" s="129"/>
      <c r="X23" s="129"/>
      <c r="Y23" s="129"/>
      <c r="Z23" s="129"/>
      <c r="AA23" s="129"/>
      <c r="AB23" s="129"/>
      <c r="AC23" s="129"/>
      <c r="AD23" s="129"/>
      <c r="AE23" s="129" t="s">
        <v>114</v>
      </c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</row>
    <row r="24" spans="1:60" ht="20.399999999999999" outlineLevel="1" x14ac:dyDescent="0.25">
      <c r="A24" s="130">
        <v>11</v>
      </c>
      <c r="B24" s="136" t="s">
        <v>139</v>
      </c>
      <c r="C24" s="165" t="s">
        <v>140</v>
      </c>
      <c r="D24" s="138" t="s">
        <v>131</v>
      </c>
      <c r="E24" s="145">
        <v>0.6</v>
      </c>
      <c r="F24" s="231"/>
      <c r="G24" s="148">
        <f t="shared" ref="G24:G27" si="2">E24*F24</f>
        <v>0</v>
      </c>
      <c r="H24" s="148">
        <v>0</v>
      </c>
      <c r="I24" s="148">
        <f>ROUND(E24*H24,2)</f>
        <v>0</v>
      </c>
      <c r="J24" s="148">
        <v>2955</v>
      </c>
      <c r="K24" s="148">
        <f>ROUND(E24*J24,2)</f>
        <v>1773</v>
      </c>
      <c r="L24" s="148">
        <v>0</v>
      </c>
      <c r="M24" s="148">
        <f>G24*(1+L24/100)</f>
        <v>0</v>
      </c>
      <c r="N24" s="139">
        <v>0</v>
      </c>
      <c r="O24" s="139">
        <f>ROUND(E24*N24,5)</f>
        <v>0</v>
      </c>
      <c r="P24" s="139">
        <v>2.2000000000000002</v>
      </c>
      <c r="Q24" s="139">
        <f>ROUND(E24*P24,5)</f>
        <v>1.32</v>
      </c>
      <c r="R24" s="139"/>
      <c r="S24" s="139"/>
      <c r="T24" s="140">
        <v>13.24</v>
      </c>
      <c r="U24" s="139">
        <f>ROUND(E24*T24,2)</f>
        <v>7.94</v>
      </c>
      <c r="V24" s="129"/>
      <c r="W24" s="129"/>
      <c r="X24" s="129"/>
      <c r="Y24" s="129"/>
      <c r="Z24" s="129"/>
      <c r="AA24" s="129"/>
      <c r="AB24" s="129"/>
      <c r="AC24" s="129"/>
      <c r="AD24" s="129"/>
      <c r="AE24" s="129" t="s">
        <v>114</v>
      </c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</row>
    <row r="25" spans="1:60" outlineLevel="1" x14ac:dyDescent="0.25">
      <c r="A25" s="130"/>
      <c r="B25" s="136"/>
      <c r="C25" s="167" t="s">
        <v>132</v>
      </c>
      <c r="D25" s="144"/>
      <c r="E25" s="147">
        <v>0.6</v>
      </c>
      <c r="F25" s="231"/>
      <c r="G25" s="148"/>
      <c r="H25" s="148"/>
      <c r="I25" s="148"/>
      <c r="J25" s="148"/>
      <c r="K25" s="148"/>
      <c r="L25" s="148"/>
      <c r="M25" s="148"/>
      <c r="N25" s="139"/>
      <c r="O25" s="139"/>
      <c r="P25" s="139"/>
      <c r="Q25" s="139"/>
      <c r="R25" s="139"/>
      <c r="S25" s="139"/>
      <c r="T25" s="140"/>
      <c r="U25" s="139"/>
      <c r="V25" s="129"/>
      <c r="W25" s="129"/>
      <c r="X25" s="129"/>
      <c r="Y25" s="129"/>
      <c r="Z25" s="129"/>
      <c r="AA25" s="129"/>
      <c r="AB25" s="129"/>
      <c r="AC25" s="129"/>
      <c r="AD25" s="129"/>
      <c r="AE25" s="129" t="s">
        <v>133</v>
      </c>
      <c r="AF25" s="129">
        <v>0</v>
      </c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</row>
    <row r="26" spans="1:60" ht="20.399999999999999" outlineLevel="1" x14ac:dyDescent="0.25">
      <c r="A26" s="130">
        <v>12</v>
      </c>
      <c r="B26" s="136" t="s">
        <v>141</v>
      </c>
      <c r="C26" s="165" t="s">
        <v>142</v>
      </c>
      <c r="D26" s="138" t="s">
        <v>113</v>
      </c>
      <c r="E26" s="145">
        <v>1.4</v>
      </c>
      <c r="F26" s="231"/>
      <c r="G26" s="148">
        <f t="shared" si="2"/>
        <v>0</v>
      </c>
      <c r="H26" s="148">
        <v>27.85</v>
      </c>
      <c r="I26" s="148">
        <f>ROUND(E26*H26,2)</f>
        <v>38.99</v>
      </c>
      <c r="J26" s="148">
        <v>237.15</v>
      </c>
      <c r="K26" s="148">
        <f>ROUND(E26*J26,2)</f>
        <v>332.01</v>
      </c>
      <c r="L26" s="148">
        <v>0</v>
      </c>
      <c r="M26" s="148">
        <f>G26*(1+L26/100)</f>
        <v>0</v>
      </c>
      <c r="N26" s="139">
        <v>1.17E-3</v>
      </c>
      <c r="O26" s="139">
        <f>ROUND(E26*N26,5)</f>
        <v>1.64E-3</v>
      </c>
      <c r="P26" s="139">
        <v>7.5999999999999998E-2</v>
      </c>
      <c r="Q26" s="139">
        <f>ROUND(E26*P26,5)</f>
        <v>0.10639999999999999</v>
      </c>
      <c r="R26" s="139"/>
      <c r="S26" s="139"/>
      <c r="T26" s="140">
        <v>0.93899999999999995</v>
      </c>
      <c r="U26" s="139">
        <f>ROUND(E26*T26,2)</f>
        <v>1.31</v>
      </c>
      <c r="V26" s="129"/>
      <c r="W26" s="129"/>
      <c r="X26" s="129"/>
      <c r="Y26" s="129"/>
      <c r="Z26" s="129"/>
      <c r="AA26" s="129"/>
      <c r="AB26" s="129"/>
      <c r="AC26" s="129"/>
      <c r="AD26" s="129"/>
      <c r="AE26" s="129" t="s">
        <v>114</v>
      </c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</row>
    <row r="27" spans="1:60" outlineLevel="1" x14ac:dyDescent="0.25">
      <c r="A27" s="130">
        <v>13</v>
      </c>
      <c r="B27" s="136" t="s">
        <v>143</v>
      </c>
      <c r="C27" s="165" t="s">
        <v>144</v>
      </c>
      <c r="D27" s="138" t="s">
        <v>113</v>
      </c>
      <c r="E27" s="145">
        <v>2.5</v>
      </c>
      <c r="F27" s="231"/>
      <c r="G27" s="148">
        <f t="shared" si="2"/>
        <v>0</v>
      </c>
      <c r="H27" s="148">
        <v>15.84</v>
      </c>
      <c r="I27" s="148">
        <f>ROUND(E27*H27,2)</f>
        <v>39.6</v>
      </c>
      <c r="J27" s="148">
        <v>88.66</v>
      </c>
      <c r="K27" s="148">
        <f>ROUND(E27*J27,2)</f>
        <v>221.65</v>
      </c>
      <c r="L27" s="148">
        <v>0</v>
      </c>
      <c r="M27" s="148">
        <f>G27*(1+L27/100)</f>
        <v>0</v>
      </c>
      <c r="N27" s="139">
        <v>6.7000000000000002E-4</v>
      </c>
      <c r="O27" s="139">
        <f>ROUND(E27*N27,5)</f>
        <v>1.6800000000000001E-3</v>
      </c>
      <c r="P27" s="139">
        <v>0.26100000000000001</v>
      </c>
      <c r="Q27" s="139">
        <f>ROUND(E27*P27,5)</f>
        <v>0.65249999999999997</v>
      </c>
      <c r="R27" s="139"/>
      <c r="S27" s="139"/>
      <c r="T27" s="140">
        <v>0.25800000000000001</v>
      </c>
      <c r="U27" s="139">
        <f>ROUND(E27*T27,2)</f>
        <v>0.65</v>
      </c>
      <c r="V27" s="129"/>
      <c r="W27" s="129"/>
      <c r="X27" s="129"/>
      <c r="Y27" s="129"/>
      <c r="Z27" s="129"/>
      <c r="AA27" s="129"/>
      <c r="AB27" s="129"/>
      <c r="AC27" s="129"/>
      <c r="AD27" s="129"/>
      <c r="AE27" s="129" t="s">
        <v>114</v>
      </c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</row>
    <row r="28" spans="1:60" x14ac:dyDescent="0.25">
      <c r="A28" s="131" t="s">
        <v>109</v>
      </c>
      <c r="B28" s="137" t="s">
        <v>64</v>
      </c>
      <c r="C28" s="166" t="s">
        <v>65</v>
      </c>
      <c r="D28" s="141"/>
      <c r="E28" s="146"/>
      <c r="F28" s="232"/>
      <c r="G28" s="149">
        <f>SUM(G29:G34)</f>
        <v>0</v>
      </c>
      <c r="H28" s="149"/>
      <c r="I28" s="149">
        <f>SUM(I29:I34)</f>
        <v>0</v>
      </c>
      <c r="J28" s="149"/>
      <c r="K28" s="149">
        <f>SUM(K29:K34)</f>
        <v>8366.65</v>
      </c>
      <c r="L28" s="149"/>
      <c r="M28" s="149">
        <f>SUM(M29:M34)</f>
        <v>0</v>
      </c>
      <c r="N28" s="142"/>
      <c r="O28" s="142">
        <f>SUM(O29:O34)</f>
        <v>0</v>
      </c>
      <c r="P28" s="142"/>
      <c r="Q28" s="142">
        <f>SUM(Q29:Q34)</f>
        <v>1.3679999999999999</v>
      </c>
      <c r="R28" s="142"/>
      <c r="S28" s="142"/>
      <c r="T28" s="143"/>
      <c r="U28" s="142">
        <f>SUM(U29:U34)</f>
        <v>15.47</v>
      </c>
      <c r="AE28" t="s">
        <v>110</v>
      </c>
    </row>
    <row r="29" spans="1:60" outlineLevel="1" x14ac:dyDescent="0.25">
      <c r="A29" s="130">
        <v>14</v>
      </c>
      <c r="B29" s="136" t="s">
        <v>145</v>
      </c>
      <c r="C29" s="165" t="s">
        <v>146</v>
      </c>
      <c r="D29" s="138" t="s">
        <v>113</v>
      </c>
      <c r="E29" s="145">
        <v>12</v>
      </c>
      <c r="F29" s="231"/>
      <c r="G29" s="148">
        <f>E29*F29</f>
        <v>0</v>
      </c>
      <c r="H29" s="148">
        <v>0</v>
      </c>
      <c r="I29" s="148">
        <f t="shared" ref="I29:I34" si="3">ROUND(E29*H29,2)</f>
        <v>0</v>
      </c>
      <c r="J29" s="148">
        <v>74.7</v>
      </c>
      <c r="K29" s="148">
        <f t="shared" ref="K29:K34" si="4">ROUND(E29*J29,2)</f>
        <v>896.4</v>
      </c>
      <c r="L29" s="148">
        <v>0</v>
      </c>
      <c r="M29" s="148">
        <f t="shared" ref="M29:M34" si="5">G29*(1+L29/100)</f>
        <v>0</v>
      </c>
      <c r="N29" s="139">
        <v>0</v>
      </c>
      <c r="O29" s="139">
        <f t="shared" ref="O29:O34" si="6">ROUND(E29*N29,5)</f>
        <v>0</v>
      </c>
      <c r="P29" s="139">
        <v>6.8000000000000005E-2</v>
      </c>
      <c r="Q29" s="139">
        <f t="shared" ref="Q29:Q34" si="7">ROUND(E29*P29,5)</f>
        <v>0.81599999999999995</v>
      </c>
      <c r="R29" s="139"/>
      <c r="S29" s="139"/>
      <c r="T29" s="140">
        <v>0.3</v>
      </c>
      <c r="U29" s="139">
        <f t="shared" ref="U29:U34" si="8">ROUND(E29*T29,2)</f>
        <v>3.6</v>
      </c>
      <c r="V29" s="129"/>
      <c r="W29" s="129"/>
      <c r="X29" s="129"/>
      <c r="Y29" s="129"/>
      <c r="Z29" s="129"/>
      <c r="AA29" s="129"/>
      <c r="AB29" s="129"/>
      <c r="AC29" s="129"/>
      <c r="AD29" s="129"/>
      <c r="AE29" s="129" t="s">
        <v>114</v>
      </c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</row>
    <row r="30" spans="1:60" outlineLevel="1" x14ac:dyDescent="0.25">
      <c r="A30" s="130">
        <v>15</v>
      </c>
      <c r="B30" s="136" t="s">
        <v>147</v>
      </c>
      <c r="C30" s="165" t="s">
        <v>148</v>
      </c>
      <c r="D30" s="138" t="s">
        <v>113</v>
      </c>
      <c r="E30" s="145">
        <v>12</v>
      </c>
      <c r="F30" s="231"/>
      <c r="G30" s="148">
        <f t="shared" ref="G30:G34" si="9">E30*F30</f>
        <v>0</v>
      </c>
      <c r="H30" s="148">
        <v>0</v>
      </c>
      <c r="I30" s="148">
        <f t="shared" si="3"/>
        <v>0</v>
      </c>
      <c r="J30" s="148">
        <v>58</v>
      </c>
      <c r="K30" s="148">
        <f t="shared" si="4"/>
        <v>696</v>
      </c>
      <c r="L30" s="148">
        <v>0</v>
      </c>
      <c r="M30" s="148">
        <f t="shared" si="5"/>
        <v>0</v>
      </c>
      <c r="N30" s="139">
        <v>0</v>
      </c>
      <c r="O30" s="139">
        <f t="shared" si="6"/>
        <v>0</v>
      </c>
      <c r="P30" s="139">
        <v>4.5999999999999999E-2</v>
      </c>
      <c r="Q30" s="139">
        <f t="shared" si="7"/>
        <v>0.55200000000000005</v>
      </c>
      <c r="R30" s="139"/>
      <c r="S30" s="139"/>
      <c r="T30" s="140">
        <v>0.26</v>
      </c>
      <c r="U30" s="139">
        <f t="shared" si="8"/>
        <v>3.12</v>
      </c>
      <c r="V30" s="129"/>
      <c r="W30" s="129"/>
      <c r="X30" s="129"/>
      <c r="Y30" s="129"/>
      <c r="Z30" s="129"/>
      <c r="AA30" s="129"/>
      <c r="AB30" s="129"/>
      <c r="AC30" s="129"/>
      <c r="AD30" s="129"/>
      <c r="AE30" s="129" t="s">
        <v>114</v>
      </c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</row>
    <row r="31" spans="1:60" outlineLevel="1" x14ac:dyDescent="0.25">
      <c r="A31" s="130">
        <v>16</v>
      </c>
      <c r="B31" s="136" t="s">
        <v>149</v>
      </c>
      <c r="C31" s="165" t="s">
        <v>150</v>
      </c>
      <c r="D31" s="138" t="s">
        <v>151</v>
      </c>
      <c r="E31" s="145">
        <v>11.5</v>
      </c>
      <c r="F31" s="231"/>
      <c r="G31" s="148">
        <f t="shared" si="9"/>
        <v>0</v>
      </c>
      <c r="H31" s="148">
        <v>0</v>
      </c>
      <c r="I31" s="148">
        <f t="shared" si="3"/>
        <v>0</v>
      </c>
      <c r="J31" s="148">
        <v>35</v>
      </c>
      <c r="K31" s="148">
        <f t="shared" si="4"/>
        <v>402.5</v>
      </c>
      <c r="L31" s="148">
        <v>0</v>
      </c>
      <c r="M31" s="148">
        <f t="shared" si="5"/>
        <v>0</v>
      </c>
      <c r="N31" s="139">
        <v>0</v>
      </c>
      <c r="O31" s="139">
        <f t="shared" si="6"/>
        <v>0</v>
      </c>
      <c r="P31" s="139">
        <v>0</v>
      </c>
      <c r="Q31" s="139">
        <f t="shared" si="7"/>
        <v>0</v>
      </c>
      <c r="R31" s="139"/>
      <c r="S31" s="139"/>
      <c r="T31" s="140">
        <v>0</v>
      </c>
      <c r="U31" s="139">
        <f t="shared" si="8"/>
        <v>0</v>
      </c>
      <c r="V31" s="129"/>
      <c r="W31" s="129"/>
      <c r="X31" s="129"/>
      <c r="Y31" s="129"/>
      <c r="Z31" s="129"/>
      <c r="AA31" s="129"/>
      <c r="AB31" s="129"/>
      <c r="AC31" s="129"/>
      <c r="AD31" s="129"/>
      <c r="AE31" s="129" t="s">
        <v>114</v>
      </c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</row>
    <row r="32" spans="1:60" outlineLevel="1" x14ac:dyDescent="0.25">
      <c r="A32" s="130">
        <v>17</v>
      </c>
      <c r="B32" s="136" t="s">
        <v>152</v>
      </c>
      <c r="C32" s="165" t="s">
        <v>153</v>
      </c>
      <c r="D32" s="138" t="s">
        <v>136</v>
      </c>
      <c r="E32" s="145">
        <v>3.5</v>
      </c>
      <c r="F32" s="231"/>
      <c r="G32" s="148">
        <f t="shared" si="9"/>
        <v>0</v>
      </c>
      <c r="H32" s="148">
        <v>0</v>
      </c>
      <c r="I32" s="148">
        <f t="shared" si="3"/>
        <v>0</v>
      </c>
      <c r="J32" s="148">
        <v>448.5</v>
      </c>
      <c r="K32" s="148">
        <f t="shared" si="4"/>
        <v>1569.75</v>
      </c>
      <c r="L32" s="148">
        <v>0</v>
      </c>
      <c r="M32" s="148">
        <f t="shared" si="5"/>
        <v>0</v>
      </c>
      <c r="N32" s="139">
        <v>0</v>
      </c>
      <c r="O32" s="139">
        <f t="shared" si="6"/>
        <v>0</v>
      </c>
      <c r="P32" s="139">
        <v>0</v>
      </c>
      <c r="Q32" s="139">
        <f t="shared" si="7"/>
        <v>0</v>
      </c>
      <c r="R32" s="139"/>
      <c r="S32" s="139"/>
      <c r="T32" s="140">
        <v>2.0089999999999999</v>
      </c>
      <c r="U32" s="139">
        <f t="shared" si="8"/>
        <v>7.03</v>
      </c>
      <c r="V32" s="129"/>
      <c r="W32" s="129"/>
      <c r="X32" s="129"/>
      <c r="Y32" s="129"/>
      <c r="Z32" s="129"/>
      <c r="AA32" s="129"/>
      <c r="AB32" s="129"/>
      <c r="AC32" s="129"/>
      <c r="AD32" s="129"/>
      <c r="AE32" s="129" t="s">
        <v>114</v>
      </c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</row>
    <row r="33" spans="1:60" outlineLevel="1" x14ac:dyDescent="0.25">
      <c r="A33" s="130">
        <v>18</v>
      </c>
      <c r="B33" s="136" t="s">
        <v>154</v>
      </c>
      <c r="C33" s="165" t="s">
        <v>155</v>
      </c>
      <c r="D33" s="138" t="s">
        <v>136</v>
      </c>
      <c r="E33" s="145">
        <v>3.5</v>
      </c>
      <c r="F33" s="231"/>
      <c r="G33" s="148">
        <f t="shared" si="9"/>
        <v>0</v>
      </c>
      <c r="H33" s="148">
        <v>0</v>
      </c>
      <c r="I33" s="148">
        <f t="shared" si="3"/>
        <v>0</v>
      </c>
      <c r="J33" s="148">
        <v>172</v>
      </c>
      <c r="K33" s="148">
        <f t="shared" si="4"/>
        <v>602</v>
      </c>
      <c r="L33" s="148">
        <v>0</v>
      </c>
      <c r="M33" s="148">
        <f t="shared" si="5"/>
        <v>0</v>
      </c>
      <c r="N33" s="139">
        <v>0</v>
      </c>
      <c r="O33" s="139">
        <f t="shared" si="6"/>
        <v>0</v>
      </c>
      <c r="P33" s="139">
        <v>0</v>
      </c>
      <c r="Q33" s="139">
        <f t="shared" si="7"/>
        <v>0</v>
      </c>
      <c r="R33" s="139"/>
      <c r="S33" s="139"/>
      <c r="T33" s="140">
        <v>0.49</v>
      </c>
      <c r="U33" s="139">
        <f t="shared" si="8"/>
        <v>1.72</v>
      </c>
      <c r="V33" s="129"/>
      <c r="W33" s="129"/>
      <c r="X33" s="129"/>
      <c r="Y33" s="129"/>
      <c r="Z33" s="129"/>
      <c r="AA33" s="129"/>
      <c r="AB33" s="129"/>
      <c r="AC33" s="129"/>
      <c r="AD33" s="129"/>
      <c r="AE33" s="129" t="s">
        <v>114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</row>
    <row r="34" spans="1:60" outlineLevel="1" x14ac:dyDescent="0.25">
      <c r="A34" s="130">
        <v>19</v>
      </c>
      <c r="B34" s="136" t="s">
        <v>156</v>
      </c>
      <c r="C34" s="165" t="s">
        <v>157</v>
      </c>
      <c r="D34" s="138" t="s">
        <v>136</v>
      </c>
      <c r="E34" s="145">
        <v>3.5</v>
      </c>
      <c r="F34" s="231"/>
      <c r="G34" s="148">
        <f t="shared" si="9"/>
        <v>0</v>
      </c>
      <c r="H34" s="148">
        <v>0</v>
      </c>
      <c r="I34" s="148">
        <f t="shared" si="3"/>
        <v>0</v>
      </c>
      <c r="J34" s="148">
        <v>1200</v>
      </c>
      <c r="K34" s="148">
        <f t="shared" si="4"/>
        <v>4200</v>
      </c>
      <c r="L34" s="148">
        <v>0</v>
      </c>
      <c r="M34" s="148">
        <f t="shared" si="5"/>
        <v>0</v>
      </c>
      <c r="N34" s="139">
        <v>0</v>
      </c>
      <c r="O34" s="139">
        <f t="shared" si="6"/>
        <v>0</v>
      </c>
      <c r="P34" s="139">
        <v>0</v>
      </c>
      <c r="Q34" s="139">
        <f t="shared" si="7"/>
        <v>0</v>
      </c>
      <c r="R34" s="139"/>
      <c r="S34" s="139"/>
      <c r="T34" s="140">
        <v>0</v>
      </c>
      <c r="U34" s="139">
        <f t="shared" si="8"/>
        <v>0</v>
      </c>
      <c r="V34" s="129"/>
      <c r="W34" s="129"/>
      <c r="X34" s="129"/>
      <c r="Y34" s="129"/>
      <c r="Z34" s="129"/>
      <c r="AA34" s="129"/>
      <c r="AB34" s="129"/>
      <c r="AC34" s="129"/>
      <c r="AD34" s="129"/>
      <c r="AE34" s="129" t="s">
        <v>114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</row>
    <row r="35" spans="1:60" x14ac:dyDescent="0.25">
      <c r="A35" s="131" t="s">
        <v>109</v>
      </c>
      <c r="B35" s="137" t="s">
        <v>66</v>
      </c>
      <c r="C35" s="166" t="s">
        <v>67</v>
      </c>
      <c r="D35" s="141"/>
      <c r="E35" s="146"/>
      <c r="F35" s="232"/>
      <c r="G35" s="149">
        <f>SUM(G36)</f>
        <v>0</v>
      </c>
      <c r="H35" s="149"/>
      <c r="I35" s="149">
        <f>SUM(I36:I36)</f>
        <v>0</v>
      </c>
      <c r="J35" s="149"/>
      <c r="K35" s="149">
        <f>SUM(K36:K36)</f>
        <v>875.5</v>
      </c>
      <c r="L35" s="149"/>
      <c r="M35" s="149">
        <f>SUM(M36:M36)</f>
        <v>0</v>
      </c>
      <c r="N35" s="142"/>
      <c r="O35" s="142">
        <f>SUM(O36:O36)</f>
        <v>0</v>
      </c>
      <c r="P35" s="142"/>
      <c r="Q35" s="142">
        <f>SUM(Q36:Q36)</f>
        <v>0</v>
      </c>
      <c r="R35" s="142"/>
      <c r="S35" s="142"/>
      <c r="T35" s="143"/>
      <c r="U35" s="142">
        <f>SUM(U36:U36)</f>
        <v>1.04</v>
      </c>
      <c r="AE35" t="s">
        <v>110</v>
      </c>
    </row>
    <row r="36" spans="1:60" outlineLevel="1" x14ac:dyDescent="0.25">
      <c r="A36" s="130">
        <v>20</v>
      </c>
      <c r="B36" s="136" t="s">
        <v>158</v>
      </c>
      <c r="C36" s="165" t="s">
        <v>159</v>
      </c>
      <c r="D36" s="138" t="s">
        <v>136</v>
      </c>
      <c r="E36" s="145">
        <v>3.4</v>
      </c>
      <c r="F36" s="231"/>
      <c r="G36" s="148">
        <f>E36*F36</f>
        <v>0</v>
      </c>
      <c r="H36" s="148">
        <v>0</v>
      </c>
      <c r="I36" s="148">
        <f>ROUND(E36*H36,2)</f>
        <v>0</v>
      </c>
      <c r="J36" s="148">
        <v>257.5</v>
      </c>
      <c r="K36" s="148">
        <f>ROUND(E36*J36,2)</f>
        <v>875.5</v>
      </c>
      <c r="L36" s="148">
        <v>0</v>
      </c>
      <c r="M36" s="148">
        <f>G36*(1+L36/100)</f>
        <v>0</v>
      </c>
      <c r="N36" s="139">
        <v>0</v>
      </c>
      <c r="O36" s="139">
        <f>ROUND(E36*N36,5)</f>
        <v>0</v>
      </c>
      <c r="P36" s="139">
        <v>0</v>
      </c>
      <c r="Q36" s="139">
        <f>ROUND(E36*P36,5)</f>
        <v>0</v>
      </c>
      <c r="R36" s="139"/>
      <c r="S36" s="139"/>
      <c r="T36" s="140">
        <v>0.307</v>
      </c>
      <c r="U36" s="139">
        <f>ROUND(E36*T36,2)</f>
        <v>1.04</v>
      </c>
      <c r="V36" s="129"/>
      <c r="W36" s="129"/>
      <c r="X36" s="129"/>
      <c r="Y36" s="129"/>
      <c r="Z36" s="129"/>
      <c r="AA36" s="129"/>
      <c r="AB36" s="129"/>
      <c r="AC36" s="129"/>
      <c r="AD36" s="129"/>
      <c r="AE36" s="129" t="s">
        <v>114</v>
      </c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</row>
    <row r="37" spans="1:60" x14ac:dyDescent="0.25">
      <c r="A37" s="131" t="s">
        <v>109</v>
      </c>
      <c r="B37" s="137" t="s">
        <v>68</v>
      </c>
      <c r="C37" s="166" t="s">
        <v>69</v>
      </c>
      <c r="D37" s="141"/>
      <c r="E37" s="146"/>
      <c r="F37" s="232"/>
      <c r="G37" s="149">
        <f>SUM(G38)</f>
        <v>0</v>
      </c>
      <c r="H37" s="149"/>
      <c r="I37" s="149">
        <f>SUM(I38:I38)</f>
        <v>0</v>
      </c>
      <c r="J37" s="149"/>
      <c r="K37" s="149">
        <f>SUM(K38:K38)</f>
        <v>182284</v>
      </c>
      <c r="L37" s="149"/>
      <c r="M37" s="149">
        <f>SUM(M38:M38)</f>
        <v>0</v>
      </c>
      <c r="N37" s="142"/>
      <c r="O37" s="142">
        <f>SUM(O38:O38)</f>
        <v>0</v>
      </c>
      <c r="P37" s="142"/>
      <c r="Q37" s="142">
        <f>SUM(Q38:Q38)</f>
        <v>0</v>
      </c>
      <c r="R37" s="142"/>
      <c r="S37" s="142"/>
      <c r="T37" s="143"/>
      <c r="U37" s="142">
        <f>SUM(U38:U38)</f>
        <v>0</v>
      </c>
      <c r="AE37" t="s">
        <v>110</v>
      </c>
    </row>
    <row r="38" spans="1:60" outlineLevel="1" x14ac:dyDescent="0.25">
      <c r="A38" s="130">
        <v>21</v>
      </c>
      <c r="B38" s="136" t="s">
        <v>149</v>
      </c>
      <c r="C38" s="165" t="s">
        <v>160</v>
      </c>
      <c r="D38" s="138" t="s">
        <v>124</v>
      </c>
      <c r="E38" s="145">
        <v>1</v>
      </c>
      <c r="F38" s="231"/>
      <c r="G38" s="148">
        <f>E38*F38</f>
        <v>0</v>
      </c>
      <c r="H38" s="148">
        <v>0</v>
      </c>
      <c r="I38" s="148">
        <f>ROUND(E38*H38,2)</f>
        <v>0</v>
      </c>
      <c r="J38" s="148">
        <v>182284</v>
      </c>
      <c r="K38" s="148">
        <f>ROUND(E38*J38,2)</f>
        <v>182284</v>
      </c>
      <c r="L38" s="148">
        <v>0</v>
      </c>
      <c r="M38" s="148">
        <f>G38*(1+L38/100)</f>
        <v>0</v>
      </c>
      <c r="N38" s="139">
        <v>0</v>
      </c>
      <c r="O38" s="139">
        <f>ROUND(E38*N38,5)</f>
        <v>0</v>
      </c>
      <c r="P38" s="139">
        <v>0</v>
      </c>
      <c r="Q38" s="139">
        <f>ROUND(E38*P38,5)</f>
        <v>0</v>
      </c>
      <c r="R38" s="139"/>
      <c r="S38" s="139"/>
      <c r="T38" s="140">
        <v>0</v>
      </c>
      <c r="U38" s="139">
        <f>ROUND(E38*T38,2)</f>
        <v>0</v>
      </c>
      <c r="V38" s="129"/>
      <c r="W38" s="129"/>
      <c r="X38" s="129"/>
      <c r="Y38" s="129"/>
      <c r="Z38" s="129"/>
      <c r="AA38" s="129"/>
      <c r="AB38" s="129"/>
      <c r="AC38" s="129"/>
      <c r="AD38" s="129"/>
      <c r="AE38" s="129" t="s">
        <v>114</v>
      </c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</row>
    <row r="39" spans="1:60" x14ac:dyDescent="0.25">
      <c r="A39" s="131" t="s">
        <v>109</v>
      </c>
      <c r="B39" s="137" t="s">
        <v>70</v>
      </c>
      <c r="C39" s="166" t="s">
        <v>71</v>
      </c>
      <c r="D39" s="141"/>
      <c r="E39" s="146"/>
      <c r="F39" s="232"/>
      <c r="G39" s="149">
        <f>SUM(G40:G48)</f>
        <v>0</v>
      </c>
      <c r="H39" s="149"/>
      <c r="I39" s="149">
        <f>SUM(I40:I48)</f>
        <v>16689.02</v>
      </c>
      <c r="J39" s="149"/>
      <c r="K39" s="149">
        <f>SUM(K40:K48)</f>
        <v>62123.979999999996</v>
      </c>
      <c r="L39" s="149"/>
      <c r="M39" s="149">
        <f>SUM(M40:M48)</f>
        <v>0</v>
      </c>
      <c r="N39" s="142"/>
      <c r="O39" s="142">
        <f>SUM(O40:O48)</f>
        <v>0.12547</v>
      </c>
      <c r="P39" s="142"/>
      <c r="Q39" s="142">
        <f>SUM(Q40:Q48)</f>
        <v>0</v>
      </c>
      <c r="R39" s="142"/>
      <c r="S39" s="142"/>
      <c r="T39" s="143"/>
      <c r="U39" s="142">
        <f>SUM(U40:U48)</f>
        <v>38.96</v>
      </c>
      <c r="AE39" t="s">
        <v>110</v>
      </c>
    </row>
    <row r="40" spans="1:60" ht="20.399999999999999" outlineLevel="1" x14ac:dyDescent="0.25">
      <c r="A40" s="130">
        <v>22</v>
      </c>
      <c r="B40" s="136" t="s">
        <v>161</v>
      </c>
      <c r="C40" s="165" t="s">
        <v>162</v>
      </c>
      <c r="D40" s="138" t="s">
        <v>163</v>
      </c>
      <c r="E40" s="145">
        <v>1</v>
      </c>
      <c r="F40" s="231"/>
      <c r="G40" s="148">
        <f>E40*F40</f>
        <v>0</v>
      </c>
      <c r="H40" s="148">
        <v>16196.62</v>
      </c>
      <c r="I40" s="148">
        <f t="shared" ref="I40:I48" si="10">ROUND(E40*H40,2)</f>
        <v>16196.62</v>
      </c>
      <c r="J40" s="148">
        <v>1193.3799999999992</v>
      </c>
      <c r="K40" s="148">
        <f t="shared" ref="K40:K48" si="11">ROUND(E40*J40,2)</f>
        <v>1193.3800000000001</v>
      </c>
      <c r="L40" s="148">
        <v>0</v>
      </c>
      <c r="M40" s="148">
        <f t="shared" ref="M40:M48" si="12">G40*(1+L40/100)</f>
        <v>0</v>
      </c>
      <c r="N40" s="139">
        <v>0.122</v>
      </c>
      <c r="O40" s="139">
        <f t="shared" ref="O40:O48" si="13">ROUND(E40*N40,5)</f>
        <v>0.122</v>
      </c>
      <c r="P40" s="139">
        <v>0</v>
      </c>
      <c r="Q40" s="139">
        <f t="shared" ref="Q40:Q48" si="14">ROUND(E40*P40,5)</f>
        <v>0</v>
      </c>
      <c r="R40" s="139"/>
      <c r="S40" s="139"/>
      <c r="T40" s="140">
        <v>4.0723599999999998</v>
      </c>
      <c r="U40" s="139">
        <f t="shared" ref="U40:U48" si="15">ROUND(E40*T40,2)</f>
        <v>4.07</v>
      </c>
      <c r="V40" s="129"/>
      <c r="W40" s="129"/>
      <c r="X40" s="129"/>
      <c r="Y40" s="129"/>
      <c r="Z40" s="129"/>
      <c r="AA40" s="129"/>
      <c r="AB40" s="129"/>
      <c r="AC40" s="129"/>
      <c r="AD40" s="129"/>
      <c r="AE40" s="129" t="s">
        <v>121</v>
      </c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</row>
    <row r="41" spans="1:60" outlineLevel="1" x14ac:dyDescent="0.25">
      <c r="A41" s="130">
        <v>23</v>
      </c>
      <c r="B41" s="136" t="s">
        <v>164</v>
      </c>
      <c r="C41" s="165" t="s">
        <v>165</v>
      </c>
      <c r="D41" s="138" t="s">
        <v>163</v>
      </c>
      <c r="E41" s="145">
        <v>1</v>
      </c>
      <c r="F41" s="231"/>
      <c r="G41" s="148">
        <f t="shared" ref="G41:G48" si="16">E41*F41</f>
        <v>0</v>
      </c>
      <c r="H41" s="148">
        <v>4.58</v>
      </c>
      <c r="I41" s="148">
        <f t="shared" si="10"/>
        <v>4.58</v>
      </c>
      <c r="J41" s="148">
        <v>634.41999999999996</v>
      </c>
      <c r="K41" s="148">
        <f t="shared" si="11"/>
        <v>634.41999999999996</v>
      </c>
      <c r="L41" s="148">
        <v>0</v>
      </c>
      <c r="M41" s="148">
        <f t="shared" si="12"/>
        <v>0</v>
      </c>
      <c r="N41" s="139">
        <v>1.9000000000000001E-4</v>
      </c>
      <c r="O41" s="139">
        <f t="shared" si="13"/>
        <v>1.9000000000000001E-4</v>
      </c>
      <c r="P41" s="139">
        <v>0</v>
      </c>
      <c r="Q41" s="139">
        <f t="shared" si="14"/>
        <v>0</v>
      </c>
      <c r="R41" s="139"/>
      <c r="S41" s="139"/>
      <c r="T41" s="140">
        <v>1.917</v>
      </c>
      <c r="U41" s="139">
        <f t="shared" si="15"/>
        <v>1.92</v>
      </c>
      <c r="V41" s="129"/>
      <c r="W41" s="129"/>
      <c r="X41" s="129"/>
      <c r="Y41" s="129"/>
      <c r="Z41" s="129"/>
      <c r="AA41" s="129"/>
      <c r="AB41" s="129"/>
      <c r="AC41" s="129"/>
      <c r="AD41" s="129"/>
      <c r="AE41" s="129" t="s">
        <v>114</v>
      </c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</row>
    <row r="42" spans="1:60" outlineLevel="1" x14ac:dyDescent="0.25">
      <c r="A42" s="130">
        <v>24</v>
      </c>
      <c r="B42" s="136" t="s">
        <v>166</v>
      </c>
      <c r="C42" s="165" t="s">
        <v>167</v>
      </c>
      <c r="D42" s="138" t="s">
        <v>168</v>
      </c>
      <c r="E42" s="145">
        <v>1</v>
      </c>
      <c r="F42" s="231"/>
      <c r="G42" s="148">
        <f t="shared" si="16"/>
        <v>0</v>
      </c>
      <c r="H42" s="148">
        <v>0</v>
      </c>
      <c r="I42" s="148">
        <f t="shared" si="10"/>
        <v>0</v>
      </c>
      <c r="J42" s="148">
        <v>6500</v>
      </c>
      <c r="K42" s="148">
        <f t="shared" si="11"/>
        <v>6500</v>
      </c>
      <c r="L42" s="148">
        <v>0</v>
      </c>
      <c r="M42" s="148">
        <f t="shared" si="12"/>
        <v>0</v>
      </c>
      <c r="N42" s="139">
        <v>0</v>
      </c>
      <c r="O42" s="139">
        <f t="shared" si="13"/>
        <v>0</v>
      </c>
      <c r="P42" s="139">
        <v>0</v>
      </c>
      <c r="Q42" s="139">
        <f t="shared" si="14"/>
        <v>0</v>
      </c>
      <c r="R42" s="139"/>
      <c r="S42" s="139"/>
      <c r="T42" s="140">
        <v>0</v>
      </c>
      <c r="U42" s="139">
        <f t="shared" si="15"/>
        <v>0</v>
      </c>
      <c r="V42" s="129"/>
      <c r="W42" s="129"/>
      <c r="X42" s="129"/>
      <c r="Y42" s="129"/>
      <c r="Z42" s="129"/>
      <c r="AA42" s="129"/>
      <c r="AB42" s="129"/>
      <c r="AC42" s="129"/>
      <c r="AD42" s="129"/>
      <c r="AE42" s="129" t="s">
        <v>114</v>
      </c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</row>
    <row r="43" spans="1:60" outlineLevel="1" x14ac:dyDescent="0.25">
      <c r="A43" s="130">
        <v>25</v>
      </c>
      <c r="B43" s="136" t="s">
        <v>169</v>
      </c>
      <c r="C43" s="165" t="s">
        <v>170</v>
      </c>
      <c r="D43" s="138" t="s">
        <v>163</v>
      </c>
      <c r="E43" s="145">
        <v>7</v>
      </c>
      <c r="F43" s="231"/>
      <c r="G43" s="148">
        <f t="shared" si="16"/>
        <v>0</v>
      </c>
      <c r="H43" s="148">
        <v>59.49</v>
      </c>
      <c r="I43" s="148">
        <f t="shared" si="10"/>
        <v>416.43</v>
      </c>
      <c r="J43" s="148">
        <v>1243.51</v>
      </c>
      <c r="K43" s="148">
        <f t="shared" si="11"/>
        <v>8704.57</v>
      </c>
      <c r="L43" s="148">
        <v>0</v>
      </c>
      <c r="M43" s="148">
        <f t="shared" si="12"/>
        <v>0</v>
      </c>
      <c r="N43" s="139">
        <v>4.0000000000000002E-4</v>
      </c>
      <c r="O43" s="139">
        <f t="shared" si="13"/>
        <v>2.8E-3</v>
      </c>
      <c r="P43" s="139">
        <v>0</v>
      </c>
      <c r="Q43" s="139">
        <f t="shared" si="14"/>
        <v>0</v>
      </c>
      <c r="R43" s="139"/>
      <c r="S43" s="139"/>
      <c r="T43" s="140">
        <v>4.0199999999999996</v>
      </c>
      <c r="U43" s="139">
        <f t="shared" si="15"/>
        <v>28.14</v>
      </c>
      <c r="V43" s="129"/>
      <c r="W43" s="129"/>
      <c r="X43" s="129"/>
      <c r="Y43" s="129"/>
      <c r="Z43" s="129"/>
      <c r="AA43" s="129"/>
      <c r="AB43" s="129"/>
      <c r="AC43" s="129"/>
      <c r="AD43" s="129"/>
      <c r="AE43" s="129" t="s">
        <v>114</v>
      </c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</row>
    <row r="44" spans="1:60" ht="20.399999999999999" outlineLevel="1" x14ac:dyDescent="0.25">
      <c r="A44" s="130">
        <v>26</v>
      </c>
      <c r="B44" s="136" t="s">
        <v>171</v>
      </c>
      <c r="C44" s="165" t="s">
        <v>172</v>
      </c>
      <c r="D44" s="138" t="s">
        <v>168</v>
      </c>
      <c r="E44" s="145">
        <v>4</v>
      </c>
      <c r="F44" s="231"/>
      <c r="G44" s="148">
        <f t="shared" si="16"/>
        <v>0</v>
      </c>
      <c r="H44" s="148">
        <v>0</v>
      </c>
      <c r="I44" s="148">
        <f t="shared" si="10"/>
        <v>0</v>
      </c>
      <c r="J44" s="148">
        <v>5500</v>
      </c>
      <c r="K44" s="148">
        <f t="shared" si="11"/>
        <v>22000</v>
      </c>
      <c r="L44" s="148">
        <v>0</v>
      </c>
      <c r="M44" s="148">
        <f t="shared" si="12"/>
        <v>0</v>
      </c>
      <c r="N44" s="139">
        <v>0</v>
      </c>
      <c r="O44" s="139">
        <f t="shared" si="13"/>
        <v>0</v>
      </c>
      <c r="P44" s="139">
        <v>0</v>
      </c>
      <c r="Q44" s="139">
        <f t="shared" si="14"/>
        <v>0</v>
      </c>
      <c r="R44" s="139"/>
      <c r="S44" s="139"/>
      <c r="T44" s="140">
        <v>0</v>
      </c>
      <c r="U44" s="139">
        <f t="shared" si="15"/>
        <v>0</v>
      </c>
      <c r="V44" s="129"/>
      <c r="W44" s="129"/>
      <c r="X44" s="129"/>
      <c r="Y44" s="129"/>
      <c r="Z44" s="129"/>
      <c r="AA44" s="129"/>
      <c r="AB44" s="129"/>
      <c r="AC44" s="129"/>
      <c r="AD44" s="129"/>
      <c r="AE44" s="129" t="s">
        <v>114</v>
      </c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</row>
    <row r="45" spans="1:60" outlineLevel="1" x14ac:dyDescent="0.25">
      <c r="A45" s="130">
        <v>27</v>
      </c>
      <c r="B45" s="136" t="s">
        <v>171</v>
      </c>
      <c r="C45" s="165" t="s">
        <v>173</v>
      </c>
      <c r="D45" s="138" t="s">
        <v>168</v>
      </c>
      <c r="E45" s="145">
        <v>3</v>
      </c>
      <c r="F45" s="231"/>
      <c r="G45" s="148">
        <f t="shared" si="16"/>
        <v>0</v>
      </c>
      <c r="H45" s="148">
        <v>0</v>
      </c>
      <c r="I45" s="148">
        <f t="shared" si="10"/>
        <v>0</v>
      </c>
      <c r="J45" s="148">
        <v>4200</v>
      </c>
      <c r="K45" s="148">
        <f t="shared" si="11"/>
        <v>12600</v>
      </c>
      <c r="L45" s="148">
        <v>0</v>
      </c>
      <c r="M45" s="148">
        <f t="shared" si="12"/>
        <v>0</v>
      </c>
      <c r="N45" s="139">
        <v>0</v>
      </c>
      <c r="O45" s="139">
        <f t="shared" si="13"/>
        <v>0</v>
      </c>
      <c r="P45" s="139">
        <v>0</v>
      </c>
      <c r="Q45" s="139">
        <f t="shared" si="14"/>
        <v>0</v>
      </c>
      <c r="R45" s="139"/>
      <c r="S45" s="139"/>
      <c r="T45" s="140">
        <v>0</v>
      </c>
      <c r="U45" s="139">
        <f t="shared" si="15"/>
        <v>0</v>
      </c>
      <c r="V45" s="129"/>
      <c r="W45" s="129"/>
      <c r="X45" s="129"/>
      <c r="Y45" s="129"/>
      <c r="Z45" s="129"/>
      <c r="AA45" s="129"/>
      <c r="AB45" s="129"/>
      <c r="AC45" s="129"/>
      <c r="AD45" s="129"/>
      <c r="AE45" s="129" t="s">
        <v>114</v>
      </c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</row>
    <row r="46" spans="1:60" outlineLevel="1" x14ac:dyDescent="0.25">
      <c r="A46" s="130">
        <v>28</v>
      </c>
      <c r="B46" s="136" t="s">
        <v>174</v>
      </c>
      <c r="C46" s="165" t="s">
        <v>175</v>
      </c>
      <c r="D46" s="138" t="s">
        <v>163</v>
      </c>
      <c r="E46" s="145">
        <v>1</v>
      </c>
      <c r="F46" s="231"/>
      <c r="G46" s="148">
        <f t="shared" si="16"/>
        <v>0</v>
      </c>
      <c r="H46" s="148">
        <v>71.39</v>
      </c>
      <c r="I46" s="148">
        <f t="shared" si="10"/>
        <v>71.39</v>
      </c>
      <c r="J46" s="148">
        <v>1491.61</v>
      </c>
      <c r="K46" s="148">
        <f t="shared" si="11"/>
        <v>1491.61</v>
      </c>
      <c r="L46" s="148">
        <v>0</v>
      </c>
      <c r="M46" s="148">
        <f t="shared" si="12"/>
        <v>0</v>
      </c>
      <c r="N46" s="139">
        <v>4.8000000000000001E-4</v>
      </c>
      <c r="O46" s="139">
        <f t="shared" si="13"/>
        <v>4.8000000000000001E-4</v>
      </c>
      <c r="P46" s="139">
        <v>0</v>
      </c>
      <c r="Q46" s="139">
        <f t="shared" si="14"/>
        <v>0</v>
      </c>
      <c r="R46" s="139"/>
      <c r="S46" s="139"/>
      <c r="T46" s="140">
        <v>4.8250000000000002</v>
      </c>
      <c r="U46" s="139">
        <f t="shared" si="15"/>
        <v>4.83</v>
      </c>
      <c r="V46" s="129"/>
      <c r="W46" s="129"/>
      <c r="X46" s="129"/>
      <c r="Y46" s="129"/>
      <c r="Z46" s="129"/>
      <c r="AA46" s="129"/>
      <c r="AB46" s="129"/>
      <c r="AC46" s="129"/>
      <c r="AD46" s="129"/>
      <c r="AE46" s="129" t="s">
        <v>114</v>
      </c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</row>
    <row r="47" spans="1:60" ht="20.399999999999999" outlineLevel="1" x14ac:dyDescent="0.25">
      <c r="A47" s="130">
        <v>29</v>
      </c>
      <c r="B47" s="136" t="s">
        <v>176</v>
      </c>
      <c r="C47" s="165" t="s">
        <v>177</v>
      </c>
      <c r="D47" s="138" t="s">
        <v>168</v>
      </c>
      <c r="E47" s="145">
        <v>1</v>
      </c>
      <c r="F47" s="231"/>
      <c r="G47" s="148">
        <f t="shared" si="16"/>
        <v>0</v>
      </c>
      <c r="H47" s="148">
        <v>0</v>
      </c>
      <c r="I47" s="148">
        <f t="shared" si="10"/>
        <v>0</v>
      </c>
      <c r="J47" s="148">
        <v>6500</v>
      </c>
      <c r="K47" s="148">
        <f t="shared" si="11"/>
        <v>6500</v>
      </c>
      <c r="L47" s="148">
        <v>0</v>
      </c>
      <c r="M47" s="148">
        <f t="shared" si="12"/>
        <v>0</v>
      </c>
      <c r="N47" s="139">
        <v>0</v>
      </c>
      <c r="O47" s="139">
        <f t="shared" si="13"/>
        <v>0</v>
      </c>
      <c r="P47" s="139">
        <v>0</v>
      </c>
      <c r="Q47" s="139">
        <f t="shared" si="14"/>
        <v>0</v>
      </c>
      <c r="R47" s="139"/>
      <c r="S47" s="139"/>
      <c r="T47" s="140">
        <v>0</v>
      </c>
      <c r="U47" s="139">
        <f t="shared" si="15"/>
        <v>0</v>
      </c>
      <c r="V47" s="129"/>
      <c r="W47" s="129"/>
      <c r="X47" s="129"/>
      <c r="Y47" s="129"/>
      <c r="Z47" s="129"/>
      <c r="AA47" s="129"/>
      <c r="AB47" s="129"/>
      <c r="AC47" s="129"/>
      <c r="AD47" s="129"/>
      <c r="AE47" s="129" t="s">
        <v>114</v>
      </c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</row>
    <row r="48" spans="1:60" outlineLevel="1" x14ac:dyDescent="0.25">
      <c r="A48" s="130">
        <v>30</v>
      </c>
      <c r="B48" s="136" t="s">
        <v>178</v>
      </c>
      <c r="C48" s="165" t="s">
        <v>179</v>
      </c>
      <c r="D48" s="138" t="s">
        <v>168</v>
      </c>
      <c r="E48" s="145">
        <v>1</v>
      </c>
      <c r="F48" s="231"/>
      <c r="G48" s="148">
        <f t="shared" si="16"/>
        <v>0</v>
      </c>
      <c r="H48" s="148">
        <v>0</v>
      </c>
      <c r="I48" s="148">
        <f t="shared" si="10"/>
        <v>0</v>
      </c>
      <c r="J48" s="148">
        <v>2500</v>
      </c>
      <c r="K48" s="148">
        <f t="shared" si="11"/>
        <v>2500</v>
      </c>
      <c r="L48" s="148">
        <v>0</v>
      </c>
      <c r="M48" s="148">
        <f t="shared" si="12"/>
        <v>0</v>
      </c>
      <c r="N48" s="139">
        <v>0</v>
      </c>
      <c r="O48" s="139">
        <f t="shared" si="13"/>
        <v>0</v>
      </c>
      <c r="P48" s="139">
        <v>0</v>
      </c>
      <c r="Q48" s="139">
        <f t="shared" si="14"/>
        <v>0</v>
      </c>
      <c r="R48" s="139"/>
      <c r="S48" s="139"/>
      <c r="T48" s="140">
        <v>0</v>
      </c>
      <c r="U48" s="139">
        <f t="shared" si="15"/>
        <v>0</v>
      </c>
      <c r="V48" s="129"/>
      <c r="W48" s="129"/>
      <c r="X48" s="129"/>
      <c r="Y48" s="129"/>
      <c r="Z48" s="129"/>
      <c r="AA48" s="129"/>
      <c r="AB48" s="129"/>
      <c r="AC48" s="129"/>
      <c r="AD48" s="129"/>
      <c r="AE48" s="129" t="s">
        <v>114</v>
      </c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</row>
    <row r="49" spans="1:60" x14ac:dyDescent="0.25">
      <c r="A49" s="131" t="s">
        <v>109</v>
      </c>
      <c r="B49" s="137" t="s">
        <v>72</v>
      </c>
      <c r="C49" s="166" t="s">
        <v>73</v>
      </c>
      <c r="D49" s="141"/>
      <c r="E49" s="146"/>
      <c r="F49" s="232"/>
      <c r="G49" s="149">
        <f>SUM(G50:G51)</f>
        <v>0</v>
      </c>
      <c r="H49" s="149"/>
      <c r="I49" s="149">
        <f>SUM(I50:I51)</f>
        <v>364.32</v>
      </c>
      <c r="J49" s="149"/>
      <c r="K49" s="149">
        <f>SUM(K50:K51)</f>
        <v>3764.68</v>
      </c>
      <c r="L49" s="149"/>
      <c r="M49" s="149">
        <f>SUM(M50:M51)</f>
        <v>0</v>
      </c>
      <c r="N49" s="142"/>
      <c r="O49" s="142">
        <f>SUM(O50:O51)</f>
        <v>5.3519999999999998E-2</v>
      </c>
      <c r="P49" s="142"/>
      <c r="Q49" s="142">
        <f>SUM(Q50:Q51)</f>
        <v>0</v>
      </c>
      <c r="R49" s="142"/>
      <c r="S49" s="142"/>
      <c r="T49" s="143"/>
      <c r="U49" s="142">
        <f>SUM(U50:U51)</f>
        <v>6.83</v>
      </c>
      <c r="AE49" t="s">
        <v>110</v>
      </c>
    </row>
    <row r="50" spans="1:60" ht="20.399999999999999" outlineLevel="1" x14ac:dyDescent="0.25">
      <c r="A50" s="130">
        <v>31</v>
      </c>
      <c r="B50" s="136" t="s">
        <v>180</v>
      </c>
      <c r="C50" s="165" t="s">
        <v>181</v>
      </c>
      <c r="D50" s="138" t="s">
        <v>113</v>
      </c>
      <c r="E50" s="145">
        <v>5.5</v>
      </c>
      <c r="F50" s="231"/>
      <c r="G50" s="148">
        <f>E50*F50</f>
        <v>0</v>
      </c>
      <c r="H50" s="148">
        <v>66.239999999999995</v>
      </c>
      <c r="I50" s="148">
        <f>ROUND(E50*H50,2)</f>
        <v>364.32</v>
      </c>
      <c r="J50" s="148">
        <v>411.76</v>
      </c>
      <c r="K50" s="148">
        <f>ROUND(E50*J50,2)</f>
        <v>2264.6799999999998</v>
      </c>
      <c r="L50" s="148">
        <v>0</v>
      </c>
      <c r="M50" s="148">
        <f>G50*(1+L50/100)</f>
        <v>0</v>
      </c>
      <c r="N50" s="139">
        <v>9.7300000000000008E-3</v>
      </c>
      <c r="O50" s="139">
        <f>ROUND(E50*N50,5)</f>
        <v>5.3519999999999998E-2</v>
      </c>
      <c r="P50" s="139">
        <v>0</v>
      </c>
      <c r="Q50" s="139">
        <f>ROUND(E50*P50,5)</f>
        <v>0</v>
      </c>
      <c r="R50" s="139"/>
      <c r="S50" s="139"/>
      <c r="T50" s="140">
        <v>1.2416100000000001</v>
      </c>
      <c r="U50" s="139">
        <f>ROUND(E50*T50,2)</f>
        <v>6.83</v>
      </c>
      <c r="V50" s="129"/>
      <c r="W50" s="129"/>
      <c r="X50" s="129"/>
      <c r="Y50" s="129"/>
      <c r="Z50" s="129"/>
      <c r="AA50" s="129"/>
      <c r="AB50" s="129"/>
      <c r="AC50" s="129"/>
      <c r="AD50" s="129"/>
      <c r="AE50" s="129" t="s">
        <v>121</v>
      </c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</row>
    <row r="51" spans="1:60" outlineLevel="1" x14ac:dyDescent="0.25">
      <c r="A51" s="130">
        <v>32</v>
      </c>
      <c r="B51" s="136" t="s">
        <v>182</v>
      </c>
      <c r="C51" s="165" t="s">
        <v>183</v>
      </c>
      <c r="D51" s="138" t="s">
        <v>113</v>
      </c>
      <c r="E51" s="145">
        <v>6</v>
      </c>
      <c r="F51" s="231"/>
      <c r="G51" s="148">
        <f>E51*F51</f>
        <v>0</v>
      </c>
      <c r="H51" s="148">
        <v>0</v>
      </c>
      <c r="I51" s="148">
        <f>ROUND(E51*H51,2)</f>
        <v>0</v>
      </c>
      <c r="J51" s="148">
        <v>250</v>
      </c>
      <c r="K51" s="148">
        <f>ROUND(E51*J51,2)</f>
        <v>1500</v>
      </c>
      <c r="L51" s="148">
        <v>0</v>
      </c>
      <c r="M51" s="148">
        <f>G51*(1+L51/100)</f>
        <v>0</v>
      </c>
      <c r="N51" s="139">
        <v>0</v>
      </c>
      <c r="O51" s="139">
        <f>ROUND(E51*N51,5)</f>
        <v>0</v>
      </c>
      <c r="P51" s="139">
        <v>0</v>
      </c>
      <c r="Q51" s="139">
        <f>ROUND(E51*P51,5)</f>
        <v>0</v>
      </c>
      <c r="R51" s="139"/>
      <c r="S51" s="139"/>
      <c r="T51" s="140">
        <v>0</v>
      </c>
      <c r="U51" s="139">
        <f>ROUND(E51*T51,2)</f>
        <v>0</v>
      </c>
      <c r="V51" s="129"/>
      <c r="W51" s="129"/>
      <c r="X51" s="129"/>
      <c r="Y51" s="129"/>
      <c r="Z51" s="129"/>
      <c r="AA51" s="129"/>
      <c r="AB51" s="129"/>
      <c r="AC51" s="129"/>
      <c r="AD51" s="129"/>
      <c r="AE51" s="129" t="s">
        <v>114</v>
      </c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</row>
    <row r="52" spans="1:60" x14ac:dyDescent="0.25">
      <c r="A52" s="131" t="s">
        <v>109</v>
      </c>
      <c r="B52" s="137" t="s">
        <v>74</v>
      </c>
      <c r="C52" s="166" t="s">
        <v>75</v>
      </c>
      <c r="D52" s="141"/>
      <c r="E52" s="146"/>
      <c r="F52" s="232"/>
      <c r="G52" s="149">
        <f>SUM(G53:G60)</f>
        <v>0</v>
      </c>
      <c r="H52" s="149"/>
      <c r="I52" s="149">
        <f>SUM(I53:I60)</f>
        <v>4389.6000000000004</v>
      </c>
      <c r="J52" s="149"/>
      <c r="K52" s="149">
        <f>SUM(K53:K60)</f>
        <v>32927.600000000006</v>
      </c>
      <c r="L52" s="149"/>
      <c r="M52" s="149">
        <f>SUM(M53:M60)</f>
        <v>0</v>
      </c>
      <c r="N52" s="142"/>
      <c r="O52" s="142">
        <f>SUM(O53:O60)</f>
        <v>6.1019999999999998E-2</v>
      </c>
      <c r="P52" s="142"/>
      <c r="Q52" s="142">
        <f>SUM(Q53:Q60)</f>
        <v>0</v>
      </c>
      <c r="R52" s="142"/>
      <c r="S52" s="142"/>
      <c r="T52" s="143"/>
      <c r="U52" s="142">
        <f>SUM(U53:U60)</f>
        <v>36.26</v>
      </c>
      <c r="AE52" t="s">
        <v>110</v>
      </c>
    </row>
    <row r="53" spans="1:60" ht="20.399999999999999" outlineLevel="1" x14ac:dyDescent="0.25">
      <c r="A53" s="130">
        <v>33</v>
      </c>
      <c r="B53" s="136" t="s">
        <v>184</v>
      </c>
      <c r="C53" s="165" t="s">
        <v>185</v>
      </c>
      <c r="D53" s="138" t="s">
        <v>113</v>
      </c>
      <c r="E53" s="145">
        <v>17.399999999999999</v>
      </c>
      <c r="F53" s="231"/>
      <c r="G53" s="148">
        <f>E53*F53</f>
        <v>0</v>
      </c>
      <c r="H53" s="148">
        <v>93.4</v>
      </c>
      <c r="I53" s="148">
        <f>ROUND(E53*H53,2)</f>
        <v>1625.16</v>
      </c>
      <c r="J53" s="148">
        <v>176.6</v>
      </c>
      <c r="K53" s="148">
        <f>ROUND(E53*J53,2)</f>
        <v>3072.84</v>
      </c>
      <c r="L53" s="148">
        <v>0</v>
      </c>
      <c r="M53" s="148">
        <f>G53*(1+L53/100)</f>
        <v>0</v>
      </c>
      <c r="N53" s="139">
        <v>8.9999999999999998E-4</v>
      </c>
      <c r="O53" s="139">
        <f>ROUND(E53*N53,5)</f>
        <v>1.566E-2</v>
      </c>
      <c r="P53" s="139">
        <v>0</v>
      </c>
      <c r="Q53" s="139">
        <f>ROUND(E53*P53,5)</f>
        <v>0</v>
      </c>
      <c r="R53" s="139"/>
      <c r="S53" s="139"/>
      <c r="T53" s="140">
        <v>0.53478999999999999</v>
      </c>
      <c r="U53" s="139">
        <f>ROUND(E53*T53,2)</f>
        <v>9.31</v>
      </c>
      <c r="V53" s="129"/>
      <c r="W53" s="129"/>
      <c r="X53" s="129"/>
      <c r="Y53" s="129"/>
      <c r="Z53" s="129"/>
      <c r="AA53" s="129"/>
      <c r="AB53" s="129"/>
      <c r="AC53" s="129"/>
      <c r="AD53" s="129"/>
      <c r="AE53" s="129" t="s">
        <v>121</v>
      </c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</row>
    <row r="54" spans="1:60" outlineLevel="1" x14ac:dyDescent="0.25">
      <c r="A54" s="130"/>
      <c r="B54" s="136"/>
      <c r="C54" s="167" t="s">
        <v>186</v>
      </c>
      <c r="D54" s="144"/>
      <c r="E54" s="147">
        <v>9.6</v>
      </c>
      <c r="F54" s="231"/>
      <c r="G54" s="148"/>
      <c r="H54" s="148"/>
      <c r="I54" s="148"/>
      <c r="J54" s="148"/>
      <c r="K54" s="148"/>
      <c r="L54" s="148"/>
      <c r="M54" s="148"/>
      <c r="N54" s="139"/>
      <c r="O54" s="139"/>
      <c r="P54" s="139"/>
      <c r="Q54" s="139"/>
      <c r="R54" s="139"/>
      <c r="S54" s="139"/>
      <c r="T54" s="140"/>
      <c r="U54" s="139"/>
      <c r="V54" s="129"/>
      <c r="W54" s="129"/>
      <c r="X54" s="129"/>
      <c r="Y54" s="129"/>
      <c r="Z54" s="129"/>
      <c r="AA54" s="129"/>
      <c r="AB54" s="129"/>
      <c r="AC54" s="129"/>
      <c r="AD54" s="129"/>
      <c r="AE54" s="129" t="s">
        <v>133</v>
      </c>
      <c r="AF54" s="129">
        <v>0</v>
      </c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</row>
    <row r="55" spans="1:60" outlineLevel="1" x14ac:dyDescent="0.25">
      <c r="A55" s="130"/>
      <c r="B55" s="136"/>
      <c r="C55" s="167" t="s">
        <v>187</v>
      </c>
      <c r="D55" s="144"/>
      <c r="E55" s="147">
        <v>7.8</v>
      </c>
      <c r="F55" s="231"/>
      <c r="G55" s="148"/>
      <c r="H55" s="148"/>
      <c r="I55" s="148"/>
      <c r="J55" s="148"/>
      <c r="K55" s="148"/>
      <c r="L55" s="148"/>
      <c r="M55" s="148"/>
      <c r="N55" s="139"/>
      <c r="O55" s="139"/>
      <c r="P55" s="139"/>
      <c r="Q55" s="139"/>
      <c r="R55" s="139"/>
      <c r="S55" s="139"/>
      <c r="T55" s="140"/>
      <c r="U55" s="139"/>
      <c r="V55" s="129"/>
      <c r="W55" s="129"/>
      <c r="X55" s="129"/>
      <c r="Y55" s="129"/>
      <c r="Z55" s="129"/>
      <c r="AA55" s="129"/>
      <c r="AB55" s="129"/>
      <c r="AC55" s="129"/>
      <c r="AD55" s="129"/>
      <c r="AE55" s="129" t="s">
        <v>133</v>
      </c>
      <c r="AF55" s="129">
        <v>0</v>
      </c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</row>
    <row r="56" spans="1:60" outlineLevel="1" x14ac:dyDescent="0.25">
      <c r="A56" s="130">
        <v>34</v>
      </c>
      <c r="B56" s="136" t="s">
        <v>188</v>
      </c>
      <c r="C56" s="165" t="s">
        <v>189</v>
      </c>
      <c r="D56" s="138" t="s">
        <v>113</v>
      </c>
      <c r="E56" s="145">
        <v>20</v>
      </c>
      <c r="F56" s="231"/>
      <c r="G56" s="148">
        <f t="shared" ref="G54:G60" si="17">E56*F56</f>
        <v>0</v>
      </c>
      <c r="H56" s="148">
        <v>0</v>
      </c>
      <c r="I56" s="148">
        <f>ROUND(E56*H56,2)</f>
        <v>0</v>
      </c>
      <c r="J56" s="148">
        <v>250</v>
      </c>
      <c r="K56" s="148">
        <f>ROUND(E56*J56,2)</f>
        <v>5000</v>
      </c>
      <c r="L56" s="148">
        <v>0</v>
      </c>
      <c r="M56" s="148">
        <f>G56*(1+L56/100)</f>
        <v>0</v>
      </c>
      <c r="N56" s="139">
        <v>0</v>
      </c>
      <c r="O56" s="139">
        <f>ROUND(E56*N56,5)</f>
        <v>0</v>
      </c>
      <c r="P56" s="139">
        <v>0</v>
      </c>
      <c r="Q56" s="139">
        <f>ROUND(E56*P56,5)</f>
        <v>0</v>
      </c>
      <c r="R56" s="139"/>
      <c r="S56" s="139"/>
      <c r="T56" s="140">
        <v>0</v>
      </c>
      <c r="U56" s="139">
        <f>ROUND(E56*T56,2)</f>
        <v>0</v>
      </c>
      <c r="V56" s="129"/>
      <c r="W56" s="129"/>
      <c r="X56" s="129"/>
      <c r="Y56" s="129"/>
      <c r="Z56" s="129"/>
      <c r="AA56" s="129"/>
      <c r="AB56" s="129"/>
      <c r="AC56" s="129"/>
      <c r="AD56" s="129"/>
      <c r="AE56" s="129" t="s">
        <v>114</v>
      </c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</row>
    <row r="57" spans="1:60" ht="20.399999999999999" outlineLevel="1" x14ac:dyDescent="0.25">
      <c r="A57" s="130">
        <v>35</v>
      </c>
      <c r="B57" s="136" t="s">
        <v>184</v>
      </c>
      <c r="C57" s="165" t="s">
        <v>190</v>
      </c>
      <c r="D57" s="138" t="s">
        <v>113</v>
      </c>
      <c r="E57" s="145">
        <v>50.4</v>
      </c>
      <c r="F57" s="231"/>
      <c r="G57" s="148">
        <f t="shared" si="17"/>
        <v>0</v>
      </c>
      <c r="H57" s="148">
        <v>54.85</v>
      </c>
      <c r="I57" s="148">
        <f>ROUND(E57*H57,2)</f>
        <v>2764.44</v>
      </c>
      <c r="J57" s="148">
        <v>185.15</v>
      </c>
      <c r="K57" s="148">
        <f>ROUND(E57*J57,2)</f>
        <v>9331.56</v>
      </c>
      <c r="L57" s="148">
        <v>0</v>
      </c>
      <c r="M57" s="148">
        <f>G57*(1+L57/100)</f>
        <v>0</v>
      </c>
      <c r="N57" s="139">
        <v>8.9999999999999998E-4</v>
      </c>
      <c r="O57" s="139">
        <f>ROUND(E57*N57,5)</f>
        <v>4.5359999999999998E-2</v>
      </c>
      <c r="P57" s="139">
        <v>0</v>
      </c>
      <c r="Q57" s="139">
        <f>ROUND(E57*P57,5)</f>
        <v>0</v>
      </c>
      <c r="R57" s="139"/>
      <c r="S57" s="139"/>
      <c r="T57" s="140">
        <v>0.53478999999999999</v>
      </c>
      <c r="U57" s="139">
        <f>ROUND(E57*T57,2)</f>
        <v>26.95</v>
      </c>
      <c r="V57" s="129"/>
      <c r="W57" s="129"/>
      <c r="X57" s="129"/>
      <c r="Y57" s="129"/>
      <c r="Z57" s="129"/>
      <c r="AA57" s="129"/>
      <c r="AB57" s="129"/>
      <c r="AC57" s="129"/>
      <c r="AD57" s="129"/>
      <c r="AE57" s="129" t="s">
        <v>121</v>
      </c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</row>
    <row r="58" spans="1:60" outlineLevel="1" x14ac:dyDescent="0.25">
      <c r="A58" s="130"/>
      <c r="B58" s="136"/>
      <c r="C58" s="167" t="s">
        <v>191</v>
      </c>
      <c r="D58" s="144"/>
      <c r="E58" s="147">
        <v>50.4</v>
      </c>
      <c r="F58" s="231"/>
      <c r="G58" s="148"/>
      <c r="H58" s="148"/>
      <c r="I58" s="148"/>
      <c r="J58" s="148"/>
      <c r="K58" s="148"/>
      <c r="L58" s="148"/>
      <c r="M58" s="148"/>
      <c r="N58" s="139"/>
      <c r="O58" s="139"/>
      <c r="P58" s="139"/>
      <c r="Q58" s="139"/>
      <c r="R58" s="139"/>
      <c r="S58" s="139"/>
      <c r="T58" s="140"/>
      <c r="U58" s="139"/>
      <c r="V58" s="129"/>
      <c r="W58" s="129"/>
      <c r="X58" s="129"/>
      <c r="Y58" s="129"/>
      <c r="Z58" s="129"/>
      <c r="AA58" s="129"/>
      <c r="AB58" s="129"/>
      <c r="AC58" s="129"/>
      <c r="AD58" s="129"/>
      <c r="AE58" s="129" t="s">
        <v>133</v>
      </c>
      <c r="AF58" s="129">
        <v>0</v>
      </c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</row>
    <row r="59" spans="1:60" outlineLevel="1" x14ac:dyDescent="0.25">
      <c r="A59" s="130">
        <v>36</v>
      </c>
      <c r="B59" s="136" t="s">
        <v>192</v>
      </c>
      <c r="C59" s="165" t="s">
        <v>189</v>
      </c>
      <c r="D59" s="138" t="s">
        <v>113</v>
      </c>
      <c r="E59" s="145">
        <v>55.44</v>
      </c>
      <c r="F59" s="231"/>
      <c r="G59" s="148">
        <f t="shared" si="17"/>
        <v>0</v>
      </c>
      <c r="H59" s="148">
        <v>0</v>
      </c>
      <c r="I59" s="148">
        <f>ROUND(E59*H59,2)</f>
        <v>0</v>
      </c>
      <c r="J59" s="148">
        <v>280</v>
      </c>
      <c r="K59" s="148">
        <f>ROUND(E59*J59,2)</f>
        <v>15523.2</v>
      </c>
      <c r="L59" s="148">
        <v>0</v>
      </c>
      <c r="M59" s="148">
        <f>G59*(1+L59/100)</f>
        <v>0</v>
      </c>
      <c r="N59" s="139">
        <v>0</v>
      </c>
      <c r="O59" s="139">
        <f>ROUND(E59*N59,5)</f>
        <v>0</v>
      </c>
      <c r="P59" s="139">
        <v>0</v>
      </c>
      <c r="Q59" s="139">
        <f>ROUND(E59*P59,5)</f>
        <v>0</v>
      </c>
      <c r="R59" s="139"/>
      <c r="S59" s="139"/>
      <c r="T59" s="140">
        <v>0</v>
      </c>
      <c r="U59" s="139">
        <f>ROUND(E59*T59,2)</f>
        <v>0</v>
      </c>
      <c r="V59" s="129"/>
      <c r="W59" s="129"/>
      <c r="X59" s="129"/>
      <c r="Y59" s="129"/>
      <c r="Z59" s="129"/>
      <c r="AA59" s="129"/>
      <c r="AB59" s="129"/>
      <c r="AC59" s="129"/>
      <c r="AD59" s="129"/>
      <c r="AE59" s="129" t="s">
        <v>114</v>
      </c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</row>
    <row r="60" spans="1:60" outlineLevel="1" x14ac:dyDescent="0.25">
      <c r="A60" s="130"/>
      <c r="B60" s="136"/>
      <c r="C60" s="167" t="s">
        <v>193</v>
      </c>
      <c r="D60" s="144"/>
      <c r="E60" s="147">
        <v>55.44</v>
      </c>
      <c r="F60" s="231"/>
      <c r="G60" s="148"/>
      <c r="H60" s="148"/>
      <c r="I60" s="148"/>
      <c r="J60" s="148"/>
      <c r="K60" s="148"/>
      <c r="L60" s="148"/>
      <c r="M60" s="148"/>
      <c r="N60" s="139"/>
      <c r="O60" s="139"/>
      <c r="P60" s="139"/>
      <c r="Q60" s="139"/>
      <c r="R60" s="139"/>
      <c r="S60" s="139"/>
      <c r="T60" s="140"/>
      <c r="U60" s="139"/>
      <c r="V60" s="129"/>
      <c r="W60" s="129"/>
      <c r="X60" s="129"/>
      <c r="Y60" s="129"/>
      <c r="Z60" s="129"/>
      <c r="AA60" s="129"/>
      <c r="AB60" s="129"/>
      <c r="AC60" s="129"/>
      <c r="AD60" s="129"/>
      <c r="AE60" s="129" t="s">
        <v>133</v>
      </c>
      <c r="AF60" s="129">
        <v>0</v>
      </c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</row>
    <row r="61" spans="1:60" x14ac:dyDescent="0.25">
      <c r="A61" s="131" t="s">
        <v>109</v>
      </c>
      <c r="B61" s="137" t="s">
        <v>76</v>
      </c>
      <c r="C61" s="166" t="s">
        <v>77</v>
      </c>
      <c r="D61" s="141"/>
      <c r="E61" s="146"/>
      <c r="F61" s="232"/>
      <c r="G61" s="149">
        <f>SUM(G62:G69)</f>
        <v>0</v>
      </c>
      <c r="H61" s="149"/>
      <c r="I61" s="149">
        <f>SUM(I62:I69)</f>
        <v>1709.97</v>
      </c>
      <c r="J61" s="149"/>
      <c r="K61" s="149">
        <f>SUM(K62:K69)</f>
        <v>18685.93</v>
      </c>
      <c r="L61" s="149"/>
      <c r="M61" s="149">
        <f>SUM(M62:M69)</f>
        <v>0</v>
      </c>
      <c r="N61" s="142"/>
      <c r="O61" s="142">
        <f>SUM(O62:O69)</f>
        <v>0.1231</v>
      </c>
      <c r="P61" s="142"/>
      <c r="Q61" s="142">
        <f>SUM(Q62:Q69)</f>
        <v>0</v>
      </c>
      <c r="R61" s="142"/>
      <c r="S61" s="142"/>
      <c r="T61" s="143"/>
      <c r="U61" s="142">
        <f>SUM(U62:U69)</f>
        <v>33.47</v>
      </c>
      <c r="AE61" t="s">
        <v>110</v>
      </c>
    </row>
    <row r="62" spans="1:60" ht="20.399999999999999" outlineLevel="1" x14ac:dyDescent="0.25">
      <c r="A62" s="130">
        <v>37</v>
      </c>
      <c r="B62" s="136" t="s">
        <v>194</v>
      </c>
      <c r="C62" s="165" t="s">
        <v>195</v>
      </c>
      <c r="D62" s="138" t="s">
        <v>113</v>
      </c>
      <c r="E62" s="145">
        <v>26.36</v>
      </c>
      <c r="F62" s="231"/>
      <c r="G62" s="148">
        <f>E62*F62</f>
        <v>0</v>
      </c>
      <c r="H62" s="148">
        <v>64.87</v>
      </c>
      <c r="I62" s="148">
        <f>ROUND(E62*H62,2)</f>
        <v>1709.97</v>
      </c>
      <c r="J62" s="148">
        <v>425.13</v>
      </c>
      <c r="K62" s="148">
        <f>ROUND(E62*J62,2)</f>
        <v>11206.43</v>
      </c>
      <c r="L62" s="148">
        <v>0</v>
      </c>
      <c r="M62" s="148">
        <f>G62*(1+L62/100)</f>
        <v>0</v>
      </c>
      <c r="N62" s="139">
        <v>4.6699999999999997E-3</v>
      </c>
      <c r="O62" s="139">
        <f>ROUND(E62*N62,5)</f>
        <v>0.1231</v>
      </c>
      <c r="P62" s="139">
        <v>0</v>
      </c>
      <c r="Q62" s="139">
        <f>ROUND(E62*P62,5)</f>
        <v>0</v>
      </c>
      <c r="R62" s="139"/>
      <c r="S62" s="139"/>
      <c r="T62" s="140">
        <v>1.26966</v>
      </c>
      <c r="U62" s="139">
        <f>ROUND(E62*T62,2)</f>
        <v>33.47</v>
      </c>
      <c r="V62" s="129"/>
      <c r="W62" s="129"/>
      <c r="X62" s="129"/>
      <c r="Y62" s="129"/>
      <c r="Z62" s="129"/>
      <c r="AA62" s="129"/>
      <c r="AB62" s="129"/>
      <c r="AC62" s="129"/>
      <c r="AD62" s="129"/>
      <c r="AE62" s="129" t="s">
        <v>121</v>
      </c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</row>
    <row r="63" spans="1:60" outlineLevel="1" x14ac:dyDescent="0.25">
      <c r="A63" s="130"/>
      <c r="B63" s="136"/>
      <c r="C63" s="167" t="s">
        <v>196</v>
      </c>
      <c r="D63" s="144"/>
      <c r="E63" s="147">
        <v>18.8</v>
      </c>
      <c r="F63" s="231"/>
      <c r="G63" s="148"/>
      <c r="H63" s="148"/>
      <c r="I63" s="148"/>
      <c r="J63" s="148"/>
      <c r="K63" s="148"/>
      <c r="L63" s="148"/>
      <c r="M63" s="148"/>
      <c r="N63" s="139"/>
      <c r="O63" s="139"/>
      <c r="P63" s="139"/>
      <c r="Q63" s="139"/>
      <c r="R63" s="139"/>
      <c r="S63" s="139"/>
      <c r="T63" s="140"/>
      <c r="U63" s="139"/>
      <c r="V63" s="129"/>
      <c r="W63" s="129"/>
      <c r="X63" s="129"/>
      <c r="Y63" s="129"/>
      <c r="Z63" s="129"/>
      <c r="AA63" s="129"/>
      <c r="AB63" s="129"/>
      <c r="AC63" s="129"/>
      <c r="AD63" s="129"/>
      <c r="AE63" s="129" t="s">
        <v>133</v>
      </c>
      <c r="AF63" s="129">
        <v>0</v>
      </c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</row>
    <row r="64" spans="1:60" outlineLevel="1" x14ac:dyDescent="0.25">
      <c r="A64" s="130"/>
      <c r="B64" s="136"/>
      <c r="C64" s="167" t="s">
        <v>197</v>
      </c>
      <c r="D64" s="144"/>
      <c r="E64" s="147">
        <v>6.12</v>
      </c>
      <c r="F64" s="231"/>
      <c r="G64" s="148"/>
      <c r="H64" s="148"/>
      <c r="I64" s="148"/>
      <c r="J64" s="148"/>
      <c r="K64" s="148"/>
      <c r="L64" s="148"/>
      <c r="M64" s="148"/>
      <c r="N64" s="139"/>
      <c r="O64" s="139"/>
      <c r="P64" s="139"/>
      <c r="Q64" s="139"/>
      <c r="R64" s="139"/>
      <c r="S64" s="139"/>
      <c r="T64" s="140"/>
      <c r="U64" s="139"/>
      <c r="V64" s="129"/>
      <c r="W64" s="129"/>
      <c r="X64" s="129"/>
      <c r="Y64" s="129"/>
      <c r="Z64" s="129"/>
      <c r="AA64" s="129"/>
      <c r="AB64" s="129"/>
      <c r="AC64" s="129"/>
      <c r="AD64" s="129"/>
      <c r="AE64" s="129" t="s">
        <v>133</v>
      </c>
      <c r="AF64" s="129">
        <v>0</v>
      </c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</row>
    <row r="65" spans="1:60" outlineLevel="1" x14ac:dyDescent="0.25">
      <c r="A65" s="130"/>
      <c r="B65" s="136"/>
      <c r="C65" s="167" t="s">
        <v>198</v>
      </c>
      <c r="D65" s="144"/>
      <c r="E65" s="147">
        <v>1.44</v>
      </c>
      <c r="F65" s="231"/>
      <c r="G65" s="148"/>
      <c r="H65" s="148"/>
      <c r="I65" s="148"/>
      <c r="J65" s="148"/>
      <c r="K65" s="148"/>
      <c r="L65" s="148"/>
      <c r="M65" s="148"/>
      <c r="N65" s="139"/>
      <c r="O65" s="139"/>
      <c r="P65" s="139"/>
      <c r="Q65" s="139"/>
      <c r="R65" s="139"/>
      <c r="S65" s="139"/>
      <c r="T65" s="140"/>
      <c r="U65" s="139"/>
      <c r="V65" s="129"/>
      <c r="W65" s="129"/>
      <c r="X65" s="129"/>
      <c r="Y65" s="129"/>
      <c r="Z65" s="129"/>
      <c r="AA65" s="129"/>
      <c r="AB65" s="129"/>
      <c r="AC65" s="129"/>
      <c r="AD65" s="129"/>
      <c r="AE65" s="129" t="s">
        <v>133</v>
      </c>
      <c r="AF65" s="129">
        <v>0</v>
      </c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</row>
    <row r="66" spans="1:60" outlineLevel="1" x14ac:dyDescent="0.25">
      <c r="A66" s="130">
        <v>38</v>
      </c>
      <c r="B66" s="136" t="s">
        <v>199</v>
      </c>
      <c r="C66" s="165" t="s">
        <v>200</v>
      </c>
      <c r="D66" s="138" t="s">
        <v>113</v>
      </c>
      <c r="E66" s="145">
        <v>27.678000000000001</v>
      </c>
      <c r="F66" s="231"/>
      <c r="G66" s="148">
        <f t="shared" ref="G63:G69" si="18">E66*F66</f>
        <v>0</v>
      </c>
      <c r="H66" s="148">
        <v>0</v>
      </c>
      <c r="I66" s="148">
        <f>ROUND(E66*H66,2)</f>
        <v>0</v>
      </c>
      <c r="J66" s="148">
        <v>250</v>
      </c>
      <c r="K66" s="148">
        <f>ROUND(E66*J66,2)</f>
        <v>6919.5</v>
      </c>
      <c r="L66" s="148">
        <v>0</v>
      </c>
      <c r="M66" s="148">
        <f>G66*(1+L66/100)</f>
        <v>0</v>
      </c>
      <c r="N66" s="139">
        <v>0</v>
      </c>
      <c r="O66" s="139">
        <f>ROUND(E66*N66,5)</f>
        <v>0</v>
      </c>
      <c r="P66" s="139">
        <v>0</v>
      </c>
      <c r="Q66" s="139">
        <f>ROUND(E66*P66,5)</f>
        <v>0</v>
      </c>
      <c r="R66" s="139"/>
      <c r="S66" s="139"/>
      <c r="T66" s="140">
        <v>0</v>
      </c>
      <c r="U66" s="139">
        <f>ROUND(E66*T66,2)</f>
        <v>0</v>
      </c>
      <c r="V66" s="129"/>
      <c r="W66" s="129"/>
      <c r="X66" s="129"/>
      <c r="Y66" s="129"/>
      <c r="Z66" s="129"/>
      <c r="AA66" s="129"/>
      <c r="AB66" s="129"/>
      <c r="AC66" s="129"/>
      <c r="AD66" s="129"/>
      <c r="AE66" s="129" t="s">
        <v>114</v>
      </c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</row>
    <row r="67" spans="1:60" outlineLevel="1" x14ac:dyDescent="0.25">
      <c r="A67" s="130"/>
      <c r="B67" s="136"/>
      <c r="C67" s="167" t="s">
        <v>201</v>
      </c>
      <c r="D67" s="144"/>
      <c r="E67" s="147">
        <v>27.678000000000001</v>
      </c>
      <c r="F67" s="231"/>
      <c r="G67" s="148"/>
      <c r="H67" s="148"/>
      <c r="I67" s="148"/>
      <c r="J67" s="148"/>
      <c r="K67" s="148"/>
      <c r="L67" s="148"/>
      <c r="M67" s="148"/>
      <c r="N67" s="139"/>
      <c r="O67" s="139"/>
      <c r="P67" s="139"/>
      <c r="Q67" s="139"/>
      <c r="R67" s="139"/>
      <c r="S67" s="139"/>
      <c r="T67" s="140"/>
      <c r="U67" s="139"/>
      <c r="V67" s="129"/>
      <c r="W67" s="129"/>
      <c r="X67" s="129"/>
      <c r="Y67" s="129"/>
      <c r="Z67" s="129"/>
      <c r="AA67" s="129"/>
      <c r="AB67" s="129"/>
      <c r="AC67" s="129"/>
      <c r="AD67" s="129"/>
      <c r="AE67" s="129" t="s">
        <v>133</v>
      </c>
      <c r="AF67" s="129">
        <v>0</v>
      </c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</row>
    <row r="68" spans="1:60" ht="20.399999999999999" outlineLevel="1" x14ac:dyDescent="0.25">
      <c r="A68" s="130">
        <v>39</v>
      </c>
      <c r="B68" s="136" t="s">
        <v>202</v>
      </c>
      <c r="C68" s="165" t="s">
        <v>203</v>
      </c>
      <c r="D68" s="138" t="s">
        <v>168</v>
      </c>
      <c r="E68" s="145">
        <v>1</v>
      </c>
      <c r="F68" s="231"/>
      <c r="G68" s="148">
        <f t="shared" si="18"/>
        <v>0</v>
      </c>
      <c r="H68" s="148">
        <v>0</v>
      </c>
      <c r="I68" s="148">
        <f>ROUND(E68*H68,2)</f>
        <v>0</v>
      </c>
      <c r="J68" s="148">
        <v>240</v>
      </c>
      <c r="K68" s="148">
        <f>ROUND(E68*J68,2)</f>
        <v>240</v>
      </c>
      <c r="L68" s="148">
        <v>0</v>
      </c>
      <c r="M68" s="148">
        <f>G68*(1+L68/100)</f>
        <v>0</v>
      </c>
      <c r="N68" s="139">
        <v>0</v>
      </c>
      <c r="O68" s="139">
        <f>ROUND(E68*N68,5)</f>
        <v>0</v>
      </c>
      <c r="P68" s="139">
        <v>0</v>
      </c>
      <c r="Q68" s="139">
        <f>ROUND(E68*P68,5)</f>
        <v>0</v>
      </c>
      <c r="R68" s="139"/>
      <c r="S68" s="139"/>
      <c r="T68" s="140">
        <v>0</v>
      </c>
      <c r="U68" s="139">
        <f>ROUND(E68*T68,2)</f>
        <v>0</v>
      </c>
      <c r="V68" s="129"/>
      <c r="W68" s="129"/>
      <c r="X68" s="129"/>
      <c r="Y68" s="129"/>
      <c r="Z68" s="129"/>
      <c r="AA68" s="129"/>
      <c r="AB68" s="129"/>
      <c r="AC68" s="129"/>
      <c r="AD68" s="129"/>
      <c r="AE68" s="129" t="s">
        <v>114</v>
      </c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</row>
    <row r="69" spans="1:60" ht="20.399999999999999" outlineLevel="1" x14ac:dyDescent="0.25">
      <c r="A69" s="130">
        <v>40</v>
      </c>
      <c r="B69" s="136" t="s">
        <v>202</v>
      </c>
      <c r="C69" s="165" t="s">
        <v>204</v>
      </c>
      <c r="D69" s="138" t="s">
        <v>168</v>
      </c>
      <c r="E69" s="145">
        <v>1</v>
      </c>
      <c r="F69" s="231"/>
      <c r="G69" s="148">
        <f t="shared" si="18"/>
        <v>0</v>
      </c>
      <c r="H69" s="148">
        <v>0</v>
      </c>
      <c r="I69" s="148">
        <f>ROUND(E69*H69,2)</f>
        <v>0</v>
      </c>
      <c r="J69" s="148">
        <v>320</v>
      </c>
      <c r="K69" s="148">
        <f>ROUND(E69*J69,2)</f>
        <v>320</v>
      </c>
      <c r="L69" s="148">
        <v>0</v>
      </c>
      <c r="M69" s="148">
        <f>G69*(1+L69/100)</f>
        <v>0</v>
      </c>
      <c r="N69" s="139">
        <v>0</v>
      </c>
      <c r="O69" s="139">
        <f>ROUND(E69*N69,5)</f>
        <v>0</v>
      </c>
      <c r="P69" s="139">
        <v>0</v>
      </c>
      <c r="Q69" s="139">
        <f>ROUND(E69*P69,5)</f>
        <v>0</v>
      </c>
      <c r="R69" s="139"/>
      <c r="S69" s="139"/>
      <c r="T69" s="140">
        <v>0</v>
      </c>
      <c r="U69" s="139">
        <f>ROUND(E69*T69,2)</f>
        <v>0</v>
      </c>
      <c r="V69" s="129"/>
      <c r="W69" s="129"/>
      <c r="X69" s="129"/>
      <c r="Y69" s="129"/>
      <c r="Z69" s="129"/>
      <c r="AA69" s="129"/>
      <c r="AB69" s="129"/>
      <c r="AC69" s="129"/>
      <c r="AD69" s="129"/>
      <c r="AE69" s="129" t="s">
        <v>114</v>
      </c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</row>
    <row r="70" spans="1:60" x14ac:dyDescent="0.25">
      <c r="A70" s="131" t="s">
        <v>109</v>
      </c>
      <c r="B70" s="137" t="s">
        <v>78</v>
      </c>
      <c r="C70" s="166" t="s">
        <v>79</v>
      </c>
      <c r="D70" s="141"/>
      <c r="E70" s="146"/>
      <c r="F70" s="232"/>
      <c r="G70" s="149">
        <f>SUM(G71:G74)</f>
        <v>0</v>
      </c>
      <c r="H70" s="149"/>
      <c r="I70" s="149">
        <f>SUM(I71:I74)</f>
        <v>1175.6400000000001</v>
      </c>
      <c r="J70" s="149"/>
      <c r="K70" s="149">
        <f>SUM(K71:K74)</f>
        <v>9329.4599999999991</v>
      </c>
      <c r="L70" s="149"/>
      <c r="M70" s="149">
        <f>SUM(M71:M74)</f>
        <v>0</v>
      </c>
      <c r="N70" s="142"/>
      <c r="O70" s="142">
        <f>SUM(O71:O74)</f>
        <v>4.3650000000000001E-2</v>
      </c>
      <c r="P70" s="142"/>
      <c r="Q70" s="142">
        <f>SUM(Q71:Q74)</f>
        <v>0</v>
      </c>
      <c r="R70" s="142"/>
      <c r="S70" s="142"/>
      <c r="T70" s="143"/>
      <c r="U70" s="142">
        <f>SUM(U71:U74)</f>
        <v>29.66</v>
      </c>
      <c r="AE70" t="s">
        <v>110</v>
      </c>
    </row>
    <row r="71" spans="1:60" outlineLevel="1" x14ac:dyDescent="0.25">
      <c r="A71" s="130">
        <v>41</v>
      </c>
      <c r="B71" s="136" t="s">
        <v>205</v>
      </c>
      <c r="C71" s="165" t="s">
        <v>206</v>
      </c>
      <c r="D71" s="138" t="s">
        <v>113</v>
      </c>
      <c r="E71" s="145">
        <v>73</v>
      </c>
      <c r="F71" s="231"/>
      <c r="G71" s="148">
        <f>E71*F71</f>
        <v>0</v>
      </c>
      <c r="H71" s="148">
        <v>4.04</v>
      </c>
      <c r="I71" s="148">
        <f>ROUND(E71*H71,2)</f>
        <v>294.92</v>
      </c>
      <c r="J71" s="148">
        <v>32.06</v>
      </c>
      <c r="K71" s="148">
        <f>ROUND(E71*J71,2)</f>
        <v>2340.38</v>
      </c>
      <c r="L71" s="148">
        <v>0</v>
      </c>
      <c r="M71" s="148">
        <f>G71*(1+L71/100)</f>
        <v>0</v>
      </c>
      <c r="N71" s="139">
        <v>1.4999999999999999E-4</v>
      </c>
      <c r="O71" s="139">
        <f>ROUND(E71*N71,5)</f>
        <v>1.095E-2</v>
      </c>
      <c r="P71" s="139">
        <v>0</v>
      </c>
      <c r="Q71" s="139">
        <f>ROUND(E71*P71,5)</f>
        <v>0</v>
      </c>
      <c r="R71" s="139"/>
      <c r="S71" s="139"/>
      <c r="T71" s="140">
        <v>0.10191</v>
      </c>
      <c r="U71" s="139">
        <f>ROUND(E71*T71,2)</f>
        <v>7.44</v>
      </c>
      <c r="V71" s="129"/>
      <c r="W71" s="129"/>
      <c r="X71" s="129"/>
      <c r="Y71" s="129"/>
      <c r="Z71" s="129"/>
      <c r="AA71" s="129"/>
      <c r="AB71" s="129"/>
      <c r="AC71" s="129"/>
      <c r="AD71" s="129"/>
      <c r="AE71" s="129" t="s">
        <v>114</v>
      </c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</row>
    <row r="72" spans="1:60" outlineLevel="1" x14ac:dyDescent="0.25">
      <c r="A72" s="130"/>
      <c r="B72" s="136"/>
      <c r="C72" s="167" t="s">
        <v>207</v>
      </c>
      <c r="D72" s="144"/>
      <c r="E72" s="147">
        <v>73</v>
      </c>
      <c r="F72" s="231"/>
      <c r="G72" s="148"/>
      <c r="H72" s="148"/>
      <c r="I72" s="148"/>
      <c r="J72" s="148"/>
      <c r="K72" s="148"/>
      <c r="L72" s="148"/>
      <c r="M72" s="148"/>
      <c r="N72" s="139"/>
      <c r="O72" s="139"/>
      <c r="P72" s="139"/>
      <c r="Q72" s="139"/>
      <c r="R72" s="139"/>
      <c r="S72" s="139"/>
      <c r="T72" s="140"/>
      <c r="U72" s="139"/>
      <c r="V72" s="129"/>
      <c r="W72" s="129"/>
      <c r="X72" s="129"/>
      <c r="Y72" s="129"/>
      <c r="Z72" s="129"/>
      <c r="AA72" s="129"/>
      <c r="AB72" s="129"/>
      <c r="AC72" s="129"/>
      <c r="AD72" s="129"/>
      <c r="AE72" s="129" t="s">
        <v>133</v>
      </c>
      <c r="AF72" s="129">
        <v>0</v>
      </c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</row>
    <row r="73" spans="1:60" outlineLevel="1" x14ac:dyDescent="0.25">
      <c r="A73" s="130">
        <v>42</v>
      </c>
      <c r="B73" s="136" t="s">
        <v>205</v>
      </c>
      <c r="C73" s="165" t="s">
        <v>208</v>
      </c>
      <c r="D73" s="138" t="s">
        <v>113</v>
      </c>
      <c r="E73" s="145">
        <v>218</v>
      </c>
      <c r="F73" s="231"/>
      <c r="G73" s="148">
        <f t="shared" ref="G72:G74" si="19">E73*F73</f>
        <v>0</v>
      </c>
      <c r="H73" s="148">
        <v>4.04</v>
      </c>
      <c r="I73" s="148">
        <f>ROUND(E73*H73,2)</f>
        <v>880.72</v>
      </c>
      <c r="J73" s="148">
        <v>32.06</v>
      </c>
      <c r="K73" s="148">
        <f>ROUND(E73*J73,2)</f>
        <v>6989.08</v>
      </c>
      <c r="L73" s="148">
        <v>0</v>
      </c>
      <c r="M73" s="148">
        <f>G73*(1+L73/100)</f>
        <v>0</v>
      </c>
      <c r="N73" s="139">
        <v>1.4999999999999999E-4</v>
      </c>
      <c r="O73" s="139">
        <f>ROUND(E73*N73,5)</f>
        <v>3.27E-2</v>
      </c>
      <c r="P73" s="139">
        <v>0</v>
      </c>
      <c r="Q73" s="139">
        <f>ROUND(E73*P73,5)</f>
        <v>0</v>
      </c>
      <c r="R73" s="139"/>
      <c r="S73" s="139"/>
      <c r="T73" s="140">
        <v>0.10191</v>
      </c>
      <c r="U73" s="139">
        <f>ROUND(E73*T73,2)</f>
        <v>22.22</v>
      </c>
      <c r="V73" s="129"/>
      <c r="W73" s="129"/>
      <c r="X73" s="129"/>
      <c r="Y73" s="129"/>
      <c r="Z73" s="129"/>
      <c r="AA73" s="129"/>
      <c r="AB73" s="129"/>
      <c r="AC73" s="129"/>
      <c r="AD73" s="129"/>
      <c r="AE73" s="129" t="s">
        <v>114</v>
      </c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</row>
    <row r="74" spans="1:60" outlineLevel="1" x14ac:dyDescent="0.25">
      <c r="A74" s="130"/>
      <c r="B74" s="136"/>
      <c r="C74" s="167" t="s">
        <v>209</v>
      </c>
      <c r="D74" s="144"/>
      <c r="E74" s="147">
        <v>218</v>
      </c>
      <c r="F74" s="231"/>
      <c r="G74" s="148"/>
      <c r="H74" s="148"/>
      <c r="I74" s="148"/>
      <c r="J74" s="148"/>
      <c r="K74" s="148"/>
      <c r="L74" s="148"/>
      <c r="M74" s="148"/>
      <c r="N74" s="139"/>
      <c r="O74" s="139"/>
      <c r="P74" s="139"/>
      <c r="Q74" s="139"/>
      <c r="R74" s="139"/>
      <c r="S74" s="139"/>
      <c r="T74" s="140"/>
      <c r="U74" s="139"/>
      <c r="V74" s="129"/>
      <c r="W74" s="129"/>
      <c r="X74" s="129"/>
      <c r="Y74" s="129"/>
      <c r="Z74" s="129"/>
      <c r="AA74" s="129"/>
      <c r="AB74" s="129"/>
      <c r="AC74" s="129"/>
      <c r="AD74" s="129"/>
      <c r="AE74" s="129" t="s">
        <v>133</v>
      </c>
      <c r="AF74" s="129">
        <v>0</v>
      </c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</row>
    <row r="75" spans="1:60" x14ac:dyDescent="0.25">
      <c r="A75" s="131" t="s">
        <v>109</v>
      </c>
      <c r="B75" s="137" t="s">
        <v>80</v>
      </c>
      <c r="C75" s="166" t="s">
        <v>81</v>
      </c>
      <c r="D75" s="141"/>
      <c r="E75" s="146"/>
      <c r="F75" s="232"/>
      <c r="G75" s="149">
        <f>SUM(G76)</f>
        <v>0</v>
      </c>
      <c r="H75" s="149"/>
      <c r="I75" s="149">
        <f>SUM(I76:I76)</f>
        <v>0</v>
      </c>
      <c r="J75" s="149"/>
      <c r="K75" s="149">
        <f>SUM(K76:K76)</f>
        <v>70234</v>
      </c>
      <c r="L75" s="149"/>
      <c r="M75" s="149">
        <f>SUM(M76:M76)</f>
        <v>0</v>
      </c>
      <c r="N75" s="142"/>
      <c r="O75" s="142">
        <f>SUM(O76:O76)</f>
        <v>0</v>
      </c>
      <c r="P75" s="142"/>
      <c r="Q75" s="142">
        <f>SUM(Q76:Q76)</f>
        <v>0</v>
      </c>
      <c r="R75" s="142"/>
      <c r="S75" s="142"/>
      <c r="T75" s="143"/>
      <c r="U75" s="142">
        <f>SUM(U76:U76)</f>
        <v>0</v>
      </c>
      <c r="AE75" t="s">
        <v>110</v>
      </c>
    </row>
    <row r="76" spans="1:60" outlineLevel="1" x14ac:dyDescent="0.25">
      <c r="A76" s="130">
        <v>43</v>
      </c>
      <c r="B76" s="136" t="s">
        <v>210</v>
      </c>
      <c r="C76" s="165" t="s">
        <v>211</v>
      </c>
      <c r="D76" s="138" t="s">
        <v>124</v>
      </c>
      <c r="E76" s="145">
        <v>1</v>
      </c>
      <c r="F76" s="231"/>
      <c r="G76" s="148">
        <f>E76*F76</f>
        <v>0</v>
      </c>
      <c r="H76" s="148">
        <v>0</v>
      </c>
      <c r="I76" s="148">
        <f>ROUND(E76*H76,2)</f>
        <v>0</v>
      </c>
      <c r="J76" s="148">
        <v>70234</v>
      </c>
      <c r="K76" s="148">
        <f>ROUND(E76*J76,2)</f>
        <v>70234</v>
      </c>
      <c r="L76" s="148">
        <v>0</v>
      </c>
      <c r="M76" s="148">
        <f>G76*(1+L76/100)</f>
        <v>0</v>
      </c>
      <c r="N76" s="139">
        <v>0</v>
      </c>
      <c r="O76" s="139">
        <f>ROUND(E76*N76,5)</f>
        <v>0</v>
      </c>
      <c r="P76" s="139">
        <v>0</v>
      </c>
      <c r="Q76" s="139">
        <f>ROUND(E76*P76,5)</f>
        <v>0</v>
      </c>
      <c r="R76" s="139"/>
      <c r="S76" s="139"/>
      <c r="T76" s="140">
        <v>0</v>
      </c>
      <c r="U76" s="139">
        <f>ROUND(E76*T76,2)</f>
        <v>0</v>
      </c>
      <c r="V76" s="129"/>
      <c r="W76" s="129"/>
      <c r="X76" s="129"/>
      <c r="Y76" s="129"/>
      <c r="Z76" s="129"/>
      <c r="AA76" s="129"/>
      <c r="AB76" s="129"/>
      <c r="AC76" s="129"/>
      <c r="AD76" s="129"/>
      <c r="AE76" s="129" t="s">
        <v>114</v>
      </c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</row>
    <row r="77" spans="1:60" x14ac:dyDescent="0.25">
      <c r="A77" s="131" t="s">
        <v>109</v>
      </c>
      <c r="B77" s="137" t="s">
        <v>82</v>
      </c>
      <c r="C77" s="166" t="s">
        <v>26</v>
      </c>
      <c r="D77" s="141"/>
      <c r="E77" s="146"/>
      <c r="F77" s="232"/>
      <c r="G77" s="149">
        <f>SUM(G78)</f>
        <v>0</v>
      </c>
      <c r="H77" s="149"/>
      <c r="I77" s="149">
        <f>SUM(I78:I78)</f>
        <v>0</v>
      </c>
      <c r="J77" s="149"/>
      <c r="K77" s="149">
        <f>SUM(K78:K78)</f>
        <v>7000</v>
      </c>
      <c r="L77" s="149"/>
      <c r="M77" s="149">
        <f>SUM(M78:M78)</f>
        <v>0</v>
      </c>
      <c r="N77" s="142"/>
      <c r="O77" s="142">
        <f>SUM(O78:O78)</f>
        <v>0</v>
      </c>
      <c r="P77" s="142"/>
      <c r="Q77" s="142">
        <f>SUM(Q78:Q78)</f>
        <v>0</v>
      </c>
      <c r="R77" s="142"/>
      <c r="S77" s="142"/>
      <c r="T77" s="143"/>
      <c r="U77" s="142">
        <f>SUM(U78:U78)</f>
        <v>0</v>
      </c>
      <c r="AE77" t="s">
        <v>110</v>
      </c>
    </row>
    <row r="78" spans="1:60" outlineLevel="1" x14ac:dyDescent="0.25">
      <c r="A78" s="158">
        <v>44</v>
      </c>
      <c r="B78" s="159" t="s">
        <v>212</v>
      </c>
      <c r="C78" s="168" t="s">
        <v>213</v>
      </c>
      <c r="D78" s="160" t="s">
        <v>0</v>
      </c>
      <c r="E78" s="161">
        <v>2</v>
      </c>
      <c r="F78" s="233"/>
      <c r="G78" s="162">
        <f>E78*F78</f>
        <v>0</v>
      </c>
      <c r="H78" s="162">
        <v>0</v>
      </c>
      <c r="I78" s="162">
        <f>ROUND(E78*H78,2)</f>
        <v>0</v>
      </c>
      <c r="J78" s="162">
        <v>3500</v>
      </c>
      <c r="K78" s="162">
        <f>ROUND(E78*J78,2)</f>
        <v>7000</v>
      </c>
      <c r="L78" s="162">
        <v>0</v>
      </c>
      <c r="M78" s="162">
        <f>G78*(1+L78/100)</f>
        <v>0</v>
      </c>
      <c r="N78" s="163">
        <v>0</v>
      </c>
      <c r="O78" s="163">
        <f>ROUND(E78*N78,5)</f>
        <v>0</v>
      </c>
      <c r="P78" s="163">
        <v>0</v>
      </c>
      <c r="Q78" s="163">
        <f>ROUND(E78*P78,5)</f>
        <v>0</v>
      </c>
      <c r="R78" s="163"/>
      <c r="S78" s="163"/>
      <c r="T78" s="164">
        <v>0</v>
      </c>
      <c r="U78" s="163">
        <f>ROUND(E78*T78,2)</f>
        <v>0</v>
      </c>
      <c r="V78" s="129"/>
      <c r="W78" s="129"/>
      <c r="X78" s="129"/>
      <c r="Y78" s="129"/>
      <c r="Z78" s="129"/>
      <c r="AA78" s="129"/>
      <c r="AB78" s="129"/>
      <c r="AC78" s="129"/>
      <c r="AD78" s="129"/>
      <c r="AE78" s="129" t="s">
        <v>114</v>
      </c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</row>
    <row r="79" spans="1:60" x14ac:dyDescent="0.25">
      <c r="A79" s="6"/>
      <c r="B79" s="7" t="s">
        <v>214</v>
      </c>
      <c r="C79" s="169" t="s">
        <v>214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AC79">
        <v>15</v>
      </c>
      <c r="AD79">
        <v>21</v>
      </c>
    </row>
    <row r="80" spans="1:60" x14ac:dyDescent="0.25">
      <c r="C80" s="170"/>
      <c r="AE80" t="s">
        <v>215</v>
      </c>
    </row>
  </sheetData>
  <sheetProtection password="CB72" sheet="1" objects="1" scenarios="1" formatCells="0" formatColumns="0" selectLockedCells="1"/>
  <mergeCells count="4">
    <mergeCell ref="C3:G3"/>
    <mergeCell ref="C4:G4"/>
    <mergeCell ref="B2:O2"/>
    <mergeCell ref="A1:O1"/>
  </mergeCells>
  <pageMargins left="0.25" right="0.25" top="0.75" bottom="0.75" header="0.3" footer="0.3"/>
  <pageSetup paperSize="9" scale="68" orientation="portrait" horizontalDpi="4294967294" verticalDpi="0" r:id="rId1"/>
  <rowBreaks count="1" manualBreakCount="1">
    <brk id="7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DASTAVEBNI</dc:creator>
  <cp:lastModifiedBy>Gřundělová Veronika, DiS.</cp:lastModifiedBy>
  <cp:lastPrinted>2017-11-02T08:02:33Z</cp:lastPrinted>
  <dcterms:created xsi:type="dcterms:W3CDTF">2009-04-08T07:15:50Z</dcterms:created>
  <dcterms:modified xsi:type="dcterms:W3CDTF">2017-11-02T08:45:49Z</dcterms:modified>
</cp:coreProperties>
</file>