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65524" yWindow="65524" windowWidth="10632" windowHeight="9708" activeTab="0"/>
  </bookViews>
  <sheets>
    <sheet name="Rekapitulace stavby" sheetId="1" r:id="rId1"/>
    <sheet name="01 - Vodovod" sheetId="2" r:id="rId2"/>
    <sheet name="02 - Armaturní šachty AŠ1..." sheetId="3" r:id="rId3"/>
    <sheet name="SO 02 - Věžový vodojem" sheetId="4" r:id="rId4"/>
    <sheet name="01 - Armaturní šachta AŠ2" sheetId="5" r:id="rId5"/>
    <sheet name="02 - Přípojka vodojem" sheetId="6" r:id="rId6"/>
    <sheet name="VON - Vedlejší a ostatní ..." sheetId="7" r:id="rId7"/>
    <sheet name="Pokyny pro vyplnění" sheetId="8" r:id="rId8"/>
  </sheets>
  <externalReferences>
    <externalReference r:id="rId11"/>
  </externalReferences>
  <definedNames>
    <definedName name="_xlnm._FilterDatabase" localSheetId="4" hidden="1">'01 - Armaturní šachta AŠ2'!$C$94:$K$94</definedName>
    <definedName name="_xlnm._FilterDatabase" localSheetId="1" hidden="1">'01 - Vodovod'!$C$92:$K$92</definedName>
    <definedName name="_xlnm._FilterDatabase" localSheetId="2" hidden="1">'02 - Armaturní šachty AŠ1...'!$C$102:$K$102</definedName>
    <definedName name="_xlnm._FilterDatabase" localSheetId="5" hidden="1">'02 - Přípojka vodojem'!$C$87:$K$87</definedName>
    <definedName name="_xlnm._FilterDatabase" localSheetId="3" hidden="1">'SO 02 - Věžový vodojem'!$C$85:$K$85</definedName>
    <definedName name="_xlnm._FilterDatabase" localSheetId="6" hidden="1">'VON - Vedlejší a ostatní ...'!$C$80:$K$80</definedName>
    <definedName name="_xlnm.Print_Area" localSheetId="4">'01 - Armaturní šachta AŠ2'!$C$4:$J$38,'01 - Armaturní šachta AŠ2'!$C$44:$J$74,'01 - Armaturní šachta AŠ2'!$C$80:$K$155</definedName>
    <definedName name="_xlnm.Print_Area" localSheetId="1">'01 - Vodovod'!$C$4:$J$38,'01 - Vodovod'!$C$44:$J$72,'01 - Vodovod'!$C$78:$K$568</definedName>
    <definedName name="_xlnm.Print_Area" localSheetId="2">'02 - Armaturní šachty AŠ1...'!$C$4:$J$38,'02 - Armaturní šachty AŠ1...'!$C$44:$J$82,'02 - Armaturní šachty AŠ1...'!$C$88:$K$479</definedName>
    <definedName name="_xlnm.Print_Area" localSheetId="5">'02 - Přípojka vodojem'!$C$4:$J$38,'02 - Přípojka vodojem'!$C$44:$J$67,'02 - Přípojka vodojem'!$C$73:$K$120</definedName>
    <definedName name="_xlnm.Print_Area" localSheetId="7">'Pokyny pro vyplnění'!$B$2:$K$69,'Pokyny pro vyplnění'!$B$72:$K$116,'Pokyny pro vyplnění'!$B$119:$K$188,'Pokyny pro vyplnění'!$B$196:$K$216</definedName>
    <definedName name="_xlnm.Print_Area" localSheetId="0">'Rekapitulace stavby'!$D$4:$AO$33,'Rekapitulace stavby'!$C$39:$AQ$60</definedName>
    <definedName name="_xlnm.Print_Area" localSheetId="3">'SO 02 - Věžový vodojem'!$C$4:$J$36,'SO 02 - Věžový vodojem'!$C$42:$J$67,'SO 02 - Věžový vodojem'!$C$73:$K$255</definedName>
    <definedName name="_xlnm.Print_Area" localSheetId="6">'VON - Vedlejší a ostatní ...'!$C$4:$J$36,'VON - Vedlejší a ostatní ...'!$C$42:$J$62,'VON - Vedlejší a ostatní ...'!$C$68:$K$93</definedName>
    <definedName name="_xlnm.Print_Titles" localSheetId="0">'Rekapitulace stavby'!$49:$49</definedName>
    <definedName name="_xlnm.Print_Titles" localSheetId="1">'01 - Vodovod'!$92:$92</definedName>
    <definedName name="_xlnm.Print_Titles" localSheetId="2">'02 - Armaturní šachty AŠ1...'!$102:$102</definedName>
    <definedName name="_xlnm.Print_Titles" localSheetId="3">'SO 02 - Věžový vodojem'!$85:$85</definedName>
    <definedName name="_xlnm.Print_Titles" localSheetId="4">'01 - Armaturní šachta AŠ2'!$94:$94</definedName>
    <definedName name="_xlnm.Print_Titles" localSheetId="5">'02 - Přípojka vodojem'!$87:$87</definedName>
    <definedName name="_xlnm.Print_Titles" localSheetId="6">'VON - Vedlejší a ostatní ...'!$80:$80</definedName>
  </definedNames>
  <calcPr calcId="145621"/>
</workbook>
</file>

<file path=xl/sharedStrings.xml><?xml version="1.0" encoding="utf-8"?>
<sst xmlns="http://schemas.openxmlformats.org/spreadsheetml/2006/main" count="12699" uniqueCount="1858">
  <si>
    <t>Export VZ</t>
  </si>
  <si>
    <t>List obsahuje:</t>
  </si>
  <si>
    <t>3.0</t>
  </si>
  <si>
    <t/>
  </si>
  <si>
    <t>False</t>
  </si>
  <si>
    <t>{5d64b9b0-88e2-45a8-b032-7bd90407df48}</t>
  </si>
  <si>
    <t>&gt;&gt;  skryté sloupce  &lt;&lt;</t>
  </si>
  <si>
    <t>0,01</t>
  </si>
  <si>
    <t>21</t>
  </si>
  <si>
    <t>15</t>
  </si>
  <si>
    <t>REKAPITULACE STAVBY</t>
  </si>
  <si>
    <t>v ---  níže se nacházejí doplnkové a pomocné údaje k sestavám  --- v</t>
  </si>
  <si>
    <t>Návod na vyplnění</t>
  </si>
  <si>
    <t>0,001</t>
  </si>
  <si>
    <t>Kód:</t>
  </si>
  <si>
    <t>20161004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</si>
  <si>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</si>
  <si>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</si>
  <si>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Vodovod Hostkovice - Lipolec</t>
  </si>
  <si>
    <t>0,1</t>
  </si>
  <si>
    <t>KSO:</t>
  </si>
  <si>
    <t>827 11 12</t>
  </si>
  <si>
    <t>CC-CZ:</t>
  </si>
  <si>
    <t>1</t>
  </si>
  <si>
    <t>Místo:</t>
  </si>
  <si>
    <t>Hostkovice, Lipolec</t>
  </si>
  <si>
    <t>Datum:</t>
  </si>
  <si>
    <t>10</t>
  </si>
  <si>
    <t>100</t>
  </si>
  <si>
    <t>Zadavatel:</t>
  </si>
  <si>
    <t>IČ:</t>
  </si>
  <si>
    <t xml:space="preserve"> </t>
  </si>
  <si>
    <t>DIČ:</t>
  </si>
  <si>
    <t>Uchazeč:</t>
  </si>
  <si>
    <t>Vyplň údaj</t>
  </si>
  <si>
    <t>Projektant:</t>
  </si>
  <si>
    <t>10291121</t>
  </si>
  <si>
    <t>Ing. Zděněk Hejtman</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</si>
  <si>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</si>
  <si>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</si>
  <si>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</si>
  <si>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</si>
  <si>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</si>
  <si>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</si>
  <si>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</si>
  <si>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</si>
  <si>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</si>
  <si>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</si>
  <si>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</si>
  <si>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</si>
  <si>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</si>
  <si>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</si>
  <si>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</si>
  <si>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</si>
  <si>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</si>
  <si>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</si>
  <si>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</si>
  <si>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</si>
  <si>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</si>
  <si>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</si>
  <si>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</si>
  <si>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</si>
  <si>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</si>
  <si>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</si>
  <si>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</si>
  <si>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</si>
  <si>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</si>
  <si>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</si>
  <si>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</si>
  <si>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</si>
  <si>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</si>
  <si>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</si>
  <si>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</si>
  <si>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</si>
  <si>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</si>
  <si>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</si>
  <si>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</si>
  <si>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</si>
  <si>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</si>
  <si>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</si>
  <si>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 xml:space="preserve">Vodovod </t>
  </si>
  <si>
    <t>ING</t>
  </si>
  <si>
    <t>{9f1eb46e-a741-4010-a66f-1998e75bc5ac}</t>
  </si>
  <si>
    <t>2</t>
  </si>
  <si>
    <t>01</t>
  </si>
  <si>
    <t>Vodovod</t>
  </si>
  <si>
    <t>Soupis</t>
  </si>
  <si>
    <t>{c59bf021-b80f-4379-a48a-42f972a9c623}</t>
  </si>
  <si>
    <t>02</t>
  </si>
  <si>
    <t>Armaturní šachty AŠ1 a AŠ2 (ČS)</t>
  </si>
  <si>
    <t>{7353eff4-dc8d-4cf0-9b15-328f06104eeb}</t>
  </si>
  <si>
    <t>SO 02</t>
  </si>
  <si>
    <t>Věžový vodojem</t>
  </si>
  <si>
    <t>STA</t>
  </si>
  <si>
    <t>{a6166791-3e1b-472a-84ba-53f0e6d93ff7}</t>
  </si>
  <si>
    <t>SO 03</t>
  </si>
  <si>
    <t>Vnitřní rozvod NN</t>
  </si>
  <si>
    <t>{150e4dc2-115b-405e-8aa4-c759451a1351}</t>
  </si>
  <si>
    <t>Armaturní šachta AŠ2</t>
  </si>
  <si>
    <t>{15a4c67a-41cb-4c99-875a-b12d10445115}</t>
  </si>
  <si>
    <t>Přípojka vodojem</t>
  </si>
  <si>
    <t>{d63feecc-3667-45ea-9402-cbec2fbdd5f9}</t>
  </si>
  <si>
    <t>VON</t>
  </si>
  <si>
    <t>Vedlejší a ostatní náklady pro objekty SO 01, SO 02, SO 03 a pro výtlačný řád</t>
  </si>
  <si>
    <t>{97da8fa7-eac4-4a6d-b826-8e59282a3c4e}</t>
  </si>
  <si>
    <t>Zpět na list:</t>
  </si>
  <si>
    <t>KRYCÍ LIST SOUPISU</t>
  </si>
  <si>
    <t>Objekt:</t>
  </si>
  <si>
    <t xml:space="preserve">SO 01 - Vodovod </t>
  </si>
  <si>
    <t>Soupis:</t>
  </si>
  <si>
    <t>01 - Vodovod</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</si>
  <si>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</si>
  <si>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</si>
  <si>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</si>
  <si>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</si>
  <si>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</si>
  <si>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</si>
  <si>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</si>
  <si>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</si>
  <si>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</si>
  <si>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</si>
  <si>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</si>
  <si>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</si>
  <si>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</si>
  <si>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</si>
  <si>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M - Práce a dodávky M</t>
  </si>
  <si>
    <t xml:space="preserve">    21-M - Elektromontáže</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</si>
  <si>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</si>
  <si>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</si>
  <si>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</si>
  <si>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</si>
  <si>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</si>
  <si>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</si>
  <si>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</si>
  <si>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</si>
  <si>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</si>
  <si>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</si>
  <si>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</si>
  <si>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</si>
  <si>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</si>
  <si>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</si>
  <si>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</si>
  <si>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</si>
  <si>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</si>
  <si>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</si>
  <si>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</si>
  <si>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113107024</t>
  </si>
  <si>
    <t>Odstranění podkladů nebo krytů při překopech inženýrských sítí v ploše jednotlivě do 15 m2 s přemístěním hmot na skládku ve vzdálenosti do 3 m nebo s naložením na dopravní prostředek z kameniva hrubého drceného, o tl. vrstvy přes 300 do 400 mm</t>
  </si>
  <si>
    <t>m2</t>
  </si>
  <si>
    <t>CS ÚRS 2016 02</t>
  </si>
  <si>
    <t>4</t>
  </si>
  <si>
    <t>1776854989</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</si>
  <si>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</si>
  <si>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přeložek nebo běžných oprav. 3. Ceny nelze použít v rámci výstavby nových inženýrských sítí. 4. Ceny a) –7011 až –7013 lze použít i pro odstranění podkladů nebo krytů ze štěrkopísku, škváry, strusky nebo z mechanicky zpevněných zemin, b) –7021 až 7025 lze použít i pro odstranění podkladů nebo krytů ze zemin stabilizovaných vápnem, c) –7030 až -7032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u cen –7011 až –7046 se oceňuje cenami souborů cen 997 22-1 Vodorovná doprava suti. 8. Ceny -704 . nelze použít pro odstranění podkladu nebo krytu frézováním, tyto práce se oceňují individuálně. </t>
  </si>
  <si>
    <t>VV</t>
  </si>
  <si>
    <t>(3,6+5,5+3,8)*1"výkres číslo 9</t>
  </si>
  <si>
    <t>113107043</t>
  </si>
  <si>
    <t>Odstranění podkladů nebo krytů při překopech inženýrských sítí v ploše jednotlivě do 15 m2 s přemístěním hmot na skládku ve vzdálenosti do 3 m nebo s naložením na dopravní prostředek živičných, o tl. vrstvy přes 100 do 150 mm</t>
  </si>
  <si>
    <t>810457733</t>
  </si>
  <si>
    <t>3</t>
  </si>
  <si>
    <t>119001412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</si>
  <si>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</si>
  <si>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m</t>
  </si>
  <si>
    <t>-1064235450</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</si>
  <si>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</si>
  <si>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2"výkres číslo 6-9</t>
  </si>
  <si>
    <t>120001101</t>
  </si>
  <si>
    <t>Příplatek k cenám vykopávek za ztížení vykopávky v blízkosti podzemního vedení nebo výbušnin v horninách jakékoliv třídy</t>
  </si>
  <si>
    <t>m3</t>
  </si>
  <si>
    <t>-822916014</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</si>
  <si>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</si>
  <si>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2*0,7*2"výkres číslo 6-9</t>
  </si>
  <si>
    <t>5</t>
  </si>
  <si>
    <t>121101101</t>
  </si>
  <si>
    <t>Sejmutí ornice nebo lesní půdy s vodorovným přemístěním na hromady v místě upotřebení nebo na dočasné či trvalé skládky se složením, na vzdálenost do 50 m</t>
  </si>
  <si>
    <t>1998532480</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</si>
  <si>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</si>
  <si>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2515*1*0,25"výkres číslo 6,7,8,9</t>
  </si>
  <si>
    <t>6</t>
  </si>
  <si>
    <t>132201203</t>
  </si>
  <si>
    <t>Hloubení zapažených i nezapažených rýh šířky přes 600 do 2 000 mm s urovnáním dna do předepsaného profilu a spádu v hornině tř. 3 přes 1 000 do 5 000 m3</t>
  </si>
  <si>
    <t>-660890870</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</si>
  <si>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</si>
  <si>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6,2*0,7*(1,34+1,39)*0,5</t>
  </si>
  <si>
    <t>(26,5-6,2)*0,7*(1,48+1,34)*0,5</t>
  </si>
  <si>
    <t>(63,3-26,5)*0,7*(1,58+1,48)*0,5</t>
  </si>
  <si>
    <t>(158,3-63,3)*0,7*(1,4+1,46)*0,5</t>
  </si>
  <si>
    <t>(309,8-158,3)*0,7*1,4</t>
  </si>
  <si>
    <t>(336,6-309,8)*0,7*(1,5+1,4)*0,5</t>
  </si>
  <si>
    <t>(642,2-336,6)*0,7*1,4</t>
  </si>
  <si>
    <t>(698,3-342,2)*0,7*(1,47+1,4)*0,5</t>
  </si>
  <si>
    <t>(754,8-698,3)*0,7*(1,4+1,47)*0,5</t>
  </si>
  <si>
    <t>(924,6-754,8)*0,7*(1,76+1,4)*0,5</t>
  </si>
  <si>
    <t>(1085,9-924,6)*0,7*(1,4+1,76)*0,5</t>
  </si>
  <si>
    <t>(1349,4-1085,9)*0,7*1,4</t>
  </si>
  <si>
    <t>(1371,7-1349,4)*0,7*(2,17+1,4)</t>
  </si>
  <si>
    <t>(1390,6-1371,7)*0,7*(2,06+2,17)*0,5</t>
  </si>
  <si>
    <t>(1415,9-1390,6)*0,7*(2,61+2,06)*0,5</t>
  </si>
  <si>
    <t>(1484,2-1415,9)*0,7*(1,94+2,61)*0,5</t>
  </si>
  <si>
    <t>(1524,8-1484,2)*0,7*(1,62+1,94)*0,5</t>
  </si>
  <si>
    <t>(1541,8-1524,8)*0,7*(2,63+1,62)*0,5</t>
  </si>
  <si>
    <t>(1709,6-1541,8)*0,7*(1,37+2,63)*0,5</t>
  </si>
  <si>
    <t>(1771,9-1709,6)*0,7*(1,52+1,37)*0,5</t>
  </si>
  <si>
    <t>(1792,2-1771,9)*0,7*(0,89+1,52)*0,5</t>
  </si>
  <si>
    <t>(1834,3-1792,2)*0,7*(1,49+0,89)*0,5</t>
  </si>
  <si>
    <t>(1876,7-1834,3)*0,7*(1,4+1,49)*0,5</t>
  </si>
  <si>
    <t>(2093,9-1876,7)*0,7*1,4</t>
  </si>
  <si>
    <t>(2144,3-2093,9)*0,7*(1,67+1,4)*0,5</t>
  </si>
  <si>
    <t>(2255,2-2144,3)*0,7*(1,66+1,67)*0,5</t>
  </si>
  <si>
    <t>(2366,2-2255,2)*0,7*(1,26+1,66)*0,5</t>
  </si>
  <si>
    <t>(2373-2366,2)*0,7*(1,45+1,26)*0,5</t>
  </si>
  <si>
    <t>(2386,6-2373)*0,7*(1,4+1,45)*0,5</t>
  </si>
  <si>
    <t>(2424,2-2386,6)*0,7*(1,59+1,4)*0,5</t>
  </si>
  <si>
    <t>(2474,9-2424,2)*0,7*(1,89+1,59)*0,5</t>
  </si>
  <si>
    <t>(2505,2-2474,9)*0,7*(0,89+1,89)*0,5</t>
  </si>
  <si>
    <t>(2516-2505,2)*0,7*(1,38+0,89)*0,5</t>
  </si>
  <si>
    <t>-628,75"odpočet sejmuté ornice a orné půdy</t>
  </si>
  <si>
    <t>Součet"výkres číslo 6,7,8,9</t>
  </si>
  <si>
    <t>2417,37*0,5"50% objemu</t>
  </si>
  <si>
    <t>7</t>
  </si>
  <si>
    <t>132201209</t>
  </si>
  <si>
    <t>Hloubení zapažených i nezapažených rýh šířky přes 600 do 2 000 mm s urovnáním dna do předepsaného profilu a spádu v hornině tř. 3 Příplatek k cenám za lepivost horniny tř. 3</t>
  </si>
  <si>
    <t>1685589985</t>
  </si>
  <si>
    <t>8</t>
  </si>
  <si>
    <t>132301203</t>
  </si>
  <si>
    <t>Hloubení zapažených i nezapažených rýh šířky přes 600 do 2 000 mm s urovnáním dna do předepsaného profilu a spádu v hornině tř. 4 přes 1 000 do 5 000 m3</t>
  </si>
  <si>
    <t>-1537957965</t>
  </si>
  <si>
    <t>9</t>
  </si>
  <si>
    <t>132301209</t>
  </si>
  <si>
    <t>Hloubení zapažených i nezapažených rýh šířky přes 600 do 2 000 mm s urovnáním dna do předepsaného profilu a spádu v hornině tř. 4 Příplatek k cenám za lepivost horniny tř. 4</t>
  </si>
  <si>
    <t>1639909023</t>
  </si>
  <si>
    <t>151101101</t>
  </si>
  <si>
    <t>Zřízení pažení a rozepření stěn rýh pro podzemní vedení pro všechny šířky rýhy příložné pro jakoukoliv mezerovitost, hloubky do 2 m</t>
  </si>
  <si>
    <t>-1765583437</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</si>
  <si>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</si>
  <si>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6,2*2*(1,34+1,39)*0,5</t>
  </si>
  <si>
    <t>(26,5-6,2)*2*(1,48+1,34)*0,5</t>
  </si>
  <si>
    <t>(63,3-26,5)*2*(1,58+1,48)*0,5</t>
  </si>
  <si>
    <t>(158,3-63,3)*2*(1,4+1,46)*0,5</t>
  </si>
  <si>
    <t>(309,8-158,3)*2*1,4</t>
  </si>
  <si>
    <t>(336,6-309,8)*2*(1,5+1,4)*0,5</t>
  </si>
  <si>
    <t>(642,2-336,6)*2*1,4</t>
  </si>
  <si>
    <t>(698,3-342,2)*2*(1,47+1,4)*0,5</t>
  </si>
  <si>
    <t>(754,8-698,3)*2*(1,4+1,47)*0,5</t>
  </si>
  <si>
    <t>(924,6-754,8)*2*(1,76+1,4)*0,5</t>
  </si>
  <si>
    <t>(1085,9-924,6)*2*(1,4+1,76)*0,5</t>
  </si>
  <si>
    <t>(1349,4-1085,9)*2*1,4</t>
  </si>
  <si>
    <t>(1371,7-1349,4)*2*(2,17+1,4)</t>
  </si>
  <si>
    <t>(1390,6-1371,7)*2*(2,06+2,17)*0,5</t>
  </si>
  <si>
    <t>(1415,9-1390,6)*2*(2,61+2,06)*0,5</t>
  </si>
  <si>
    <t>(1484,2-1415,9)*2*(1,94+2,61)*0,5</t>
  </si>
  <si>
    <t>(1524,8-1484,2)*2*(1,62+1,94)*0,5</t>
  </si>
  <si>
    <t>(1541,8-1524,8)*2*(2,63+1,62)*0,5</t>
  </si>
  <si>
    <t>(1709,6-1541,8)*2*(1,37+2,63)*0,5</t>
  </si>
  <si>
    <t>(1771,9-1709,6)*2*(1,52+1,37)*0,5</t>
  </si>
  <si>
    <t>(1792,2-1771,9)*2*(0,89+1,52)*0,5</t>
  </si>
  <si>
    <t>(1834,3-1792,2)*2*(1,49+0,89)*0,5</t>
  </si>
  <si>
    <t>(1876,7-1834,3)*2*(1,4+1,49)*0,5</t>
  </si>
  <si>
    <t>(2093,9-1876,7)*2*1,4</t>
  </si>
  <si>
    <t>(2144,3-2093,9)*2*(1,67+1,4)*0,5</t>
  </si>
  <si>
    <t>(2255,2-2144,3)*2*(1,66+1,67)*0,5</t>
  </si>
  <si>
    <t>(2366,2-2255,2)*2*(1,26+1,66)*0,5</t>
  </si>
  <si>
    <t>(2373-2366,2)*2*(1,45+1,26)*0,5</t>
  </si>
  <si>
    <t>(2386,6-2373)*2*(1,4+1,45)*0,5</t>
  </si>
  <si>
    <t>(2424,2-2386,6)*2*(1,59+1,4)*0,5</t>
  </si>
  <si>
    <t>(2474,9-2424,2)*2*(1,89+1,59)*0,5</t>
  </si>
  <si>
    <t>(2505,2-2474,9)*2*(0,89+1,89)*0,5</t>
  </si>
  <si>
    <t>(2516-2505,2)*2*(1,38+0,89)*0,5</t>
  </si>
  <si>
    <t>-1252,313"odpočet pažení hlubší</t>
  </si>
  <si>
    <t>11</t>
  </si>
  <si>
    <t>151101102</t>
  </si>
  <si>
    <t>Zřízení pažení a rozepření stěn rýh pro podzemní vedení pro všechny šířky rýhy příložné pro jakoukoliv mezerovitost, hloubky do 4 m</t>
  </si>
  <si>
    <t>791717316</t>
  </si>
  <si>
    <t>12</t>
  </si>
  <si>
    <t>151101111</t>
  </si>
  <si>
    <t>Odstranění pažení a rozepření stěn rýh pro podzemní vedení s uložením materiálu na vzdálenost do 3 m od kraje výkopu příložné, hloubky do 2 m</t>
  </si>
  <si>
    <t>-7607606</t>
  </si>
  <si>
    <t>13</t>
  </si>
  <si>
    <t>151101112</t>
  </si>
  <si>
    <t>Odstranění pažení a rozepření stěn rýh pro podzemní vedení s uložením materiálu na vzdálenost do 3 m od kraje výkopu příložné, hloubky přes 2 do 4 m</t>
  </si>
  <si>
    <t>927114628</t>
  </si>
  <si>
    <t>14</t>
  </si>
  <si>
    <t>161101101</t>
  </si>
  <si>
    <t>Svislé přemístění výkopku bez naložení do dopravní nádoby avšak s vyprázdněním dopravní nádoby na hromadu nebo do dopravního prostředku z horniny tř. 1 až 4, při hloubce výkopu přes 1 do 2,5 m</t>
  </si>
  <si>
    <t>-1277217607</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</si>
  <si>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</si>
  <si>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1208,685*2*0,5"snížení výměry dle přílohy č.8</t>
  </si>
  <si>
    <t>162201102</t>
  </si>
  <si>
    <t>Vodorovné přemístění výkopku nebo sypaniny po suchu na obvyklém dopravním prostředku, bez naložení výkopku, avšak se složením bez rozhrnutí z horniny tř. 1 až 4 na vzdálenost přes 20 do 50 m</t>
  </si>
  <si>
    <t>1840239105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</si>
  <si>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</si>
  <si>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1208,685*2-1537,12-704,2"položky dílu 1</t>
  </si>
  <si>
    <t>16</t>
  </si>
  <si>
    <t>167101102</t>
  </si>
  <si>
    <t>Nakládání, skládání a překládání neulehlého výkopku nebo sypaniny nakládání, množství přes 100 m3, z hornin tř. 1 až 4</t>
  </si>
  <si>
    <t>-774233465</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</si>
  <si>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</si>
  <si>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t>
  </si>
  <si>
    <t>171203111</t>
  </si>
  <si>
    <t>Uložení výkopku bez zhutnění s hrubým rozhrnutím v rovině nebo na svahu do 1:5</t>
  </si>
  <si>
    <t>1535093339</t>
  </si>
  <si>
    <t xml:space="preserve">Poznámka k souboru cen:
1. Ceny jsou určeny pro ukládání výkopku objemu do 200 m3 na jednom objektu; pro ukládání výkopku přes 200 m3 lze použít ceny souboru cen 171 20-12 Uložení sypaniny, části A01 katalogu 800-1 Zemní práce. 2. V cenách o sklonu svahu přes 1:1 jsou uvažovány podmínky pro svahy běžně schůdné; bez použití lezeckých technik. V případě použití lezeckých technik se tyto náklady oceňují individuálně. </t>
  </si>
  <si>
    <t>18</t>
  </si>
  <si>
    <t>174101101</t>
  </si>
  <si>
    <t>Zásyp sypaninou z jakékoliv horniny s uložením výkopku ve vrstvách se zhutněním jam, šachet, rýh nebo kolem objektů v těchto vykopávkách</t>
  </si>
  <si>
    <t>-1615675757</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</si>
  <si>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</si>
  <si>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1208,685*2-704,2-176,05"položky dílu 1</t>
  </si>
  <si>
    <t>19</t>
  </si>
  <si>
    <t>175111101</t>
  </si>
  <si>
    <t>Obsypání potrubí ručně sypaninou z vhodných hornin tř. 1 až 4 nebo materiálem připraveným podél výkopu ve vzdálenosti do 3 m od jeho kraje, pro jakoukoliv hloubku výkopu a míru zhutnění bez prohození sypaniny</t>
  </si>
  <si>
    <t>-586699196</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</si>
  <si>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</si>
  <si>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2515*0,7*0,4"výkres číslo 6-9</t>
  </si>
  <si>
    <t>20</t>
  </si>
  <si>
    <t>175111109</t>
  </si>
  <si>
    <t>Obsypání potrubí ručně sypaninou z vhodných hornin tř. 1 až 4 nebo materiálem připraveným podél výkopu ve vzdálenosti do 3 m od jeho kraje, pro jakoukoliv hloubku výkopu a míru zhutnění Příplatek k ceně za prohození sypaniny</t>
  </si>
  <si>
    <t>-1374642942</t>
  </si>
  <si>
    <t>181301114</t>
  </si>
  <si>
    <t>Rozprostření a urovnání ornice v rovině nebo ve svahu sklonu do 1:5 při souvislé ploše přes 500 m2, tl. vrstvy přes 200 do 250 mm</t>
  </si>
  <si>
    <t>375343197</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</si>
  <si>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</si>
  <si>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2515*1"výkres číslo 6,7,8,9</t>
  </si>
  <si>
    <t>22</t>
  </si>
  <si>
    <t>181451121</t>
  </si>
  <si>
    <t>Založení trávníku na půdě předem připravené plochy přes 1000 m2 výsevem včetně utažení lučního v rovině nebo na svahu do 1:5</t>
  </si>
  <si>
    <t>2112123677</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</si>
  <si>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</si>
  <si>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(14+185+32+3+145+305+10+52)*2"výkres číslo 6-9</t>
  </si>
  <si>
    <t>23</t>
  </si>
  <si>
    <t>M</t>
  </si>
  <si>
    <t>005724800</t>
  </si>
  <si>
    <t>osivo směs jetelotravní</t>
  </si>
  <si>
    <t>kg</t>
  </si>
  <si>
    <t>512</t>
  </si>
  <si>
    <t>603925756</t>
  </si>
  <si>
    <t>1492*0,025 'Přepočtené koeficientem množství</t>
  </si>
  <si>
    <t>Zakládání</t>
  </si>
  <si>
    <t>24</t>
  </si>
  <si>
    <t>275313511</t>
  </si>
  <si>
    <t>Základy z betonu prostého patky a bloky z betonu kamenem neprokládaného tř. C 12/15</t>
  </si>
  <si>
    <t>165443756</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</si>
  <si>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</si>
  <si>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0,4*0,4*0,5+0,6*0,6*0,5"výkres číslo 13</t>
  </si>
  <si>
    <t>0,45*0,45*0,5"výkres číslo 11</t>
  </si>
  <si>
    <t>Součet</t>
  </si>
  <si>
    <t>Vodorovné konstrukce</t>
  </si>
  <si>
    <t>25</t>
  </si>
  <si>
    <t>451572111</t>
  </si>
  <si>
    <t>Lože pod potrubí, stoky a drobné objekty v otevřeném výkopu z kameniva drobného těženého 0 až 4 mm</t>
  </si>
  <si>
    <t>-1055605468</t>
  </si>
  <si>
    <t xml:space="preserve">Poznámka k souboru cen:
1. Ceny -1111 a -1192 lze použít i pro zřízení sběrných vrstev nad drenážními trubkami. 2. V cenách -5111 a -1192 jsou započteny i náklady na prohození výkopku získaného při zemních pracích. </t>
  </si>
  <si>
    <t>2515*0,7*0,1"výkres číslo 6-9</t>
  </si>
  <si>
    <t>26</t>
  </si>
  <si>
    <t>463212121</t>
  </si>
  <si>
    <t>Rovnanina z lomového kamene upraveného, tříděného jakékoliv tloušťky rovnaniny s vyplněním spár a dutin těženým kamenivem</t>
  </si>
  <si>
    <t>514088542</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</si>
  <si>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</si>
  <si>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3*3*0,3"výkres číslo 13</t>
  </si>
  <si>
    <t>27</t>
  </si>
  <si>
    <t>463212191</t>
  </si>
  <si>
    <t>Rovnanina z lomového kamene upraveného, tříděného Příplatek k cenám za vypracování líce</t>
  </si>
  <si>
    <t>30806886</t>
  </si>
  <si>
    <t>3*3"výkres číslo 13</t>
  </si>
  <si>
    <t>Komunikace pozemní</t>
  </si>
  <si>
    <t>28</t>
  </si>
  <si>
    <t>566901133</t>
  </si>
  <si>
    <t>Vyspravení podkladu po překopech inženýrských sítí plochy do 15 m2 s rozprostřením a zhutněním štěrkodrtí tl. 200 mm</t>
  </si>
  <si>
    <t>1948039566</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</si>
  <si>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</si>
  <si>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(3,6+5,5+3,8)*1*2"výkres číslo 9</t>
  </si>
  <si>
    <t>29</t>
  </si>
  <si>
    <t>566901161</t>
  </si>
  <si>
    <t>Vyspravení podkladu po překopech inženýrských sítí plochy do 15 m2 s rozprostřením a zhutněním obalovaným kamenivem ACP (OK) tl. 100 mm</t>
  </si>
  <si>
    <t>1223079824</t>
  </si>
  <si>
    <t>30</t>
  </si>
  <si>
    <t>572340111</t>
  </si>
  <si>
    <t>Vyspravení krytu komunikací po překopech inženýrských sítí plochy do 15 m2 asfaltovým betonem ACO (AB), po zhutnění tl. přes 30 do 50 mm</t>
  </si>
  <si>
    <t>-1306834797</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</si>
  <si>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</si>
  <si>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31</t>
  </si>
  <si>
    <t>573211112</t>
  </si>
  <si>
    <t>Postřik spojovací PS bez posypu kamenivem z asfaltu silničního, v množství 0,70 kg/m2</t>
  </si>
  <si>
    <t>-1144232753</t>
  </si>
  <si>
    <t>32</t>
  </si>
  <si>
    <t>599142111</t>
  </si>
  <si>
    <t>Úprava zálivky dilatačních nebo pracovních spár v cementobetonovém krytu, hloubky do 40 mm, šířky přes 20 do 40 mm</t>
  </si>
  <si>
    <t>-1400550515</t>
  </si>
  <si>
    <t xml:space="preserve">Poznámka k souboru cen:
1. Ceny lze použít i pro spáry v cementobetonovém krytu pro pěší. 2. V cenách jsou započteny i náklady na odstranění zvětralé asfaltové zálivky, na vyčištění spár, zalití spár asfaltovou zálivkou, nátěr asfaltovým lakem a posyp drtí. </t>
  </si>
  <si>
    <t>(3,6+5,5+3,8)*2"výkres číslo 9</t>
  </si>
  <si>
    <t>Trubní vedení</t>
  </si>
  <si>
    <t>33</t>
  </si>
  <si>
    <t>857241131</t>
  </si>
  <si>
    <t>Montáž litinových tvarovek na potrubí litinovém tlakovém jednoosých na potrubí z trub hrdlových v otevřeném výkopu, kanálu nebo v šachtě s integrovaným těsněním DN 80</t>
  </si>
  <si>
    <t>kus</t>
  </si>
  <si>
    <t>-664644799</t>
  </si>
  <si>
    <t xml:space="preserve">Poznámka k souboru cen:
1. V cenách -2121 a -4121 jsou započteny náklady na dodání těsnících pryžových kroužků. 2. V cenách souboru cen nejsou započteny náklady na: a) dodání tvarovek; tyto se oceňují ve specifikaci, b) dodání těsnících nebo zámkových kroužků; tyto se oceňují ve specifikaci, c) v cenách 52-2121 a 52-4121 nejsou započteny náklady na dodání těsnících pryžových kroužků; tyto se oceňují ve specifikaci, d) podkladní konstrukci ze štěrkopísku - podkladní vrstva ze štěrkopísku se oceňuje cenou 564 28-111 Podklad ze štěrkopísku. </t>
  </si>
  <si>
    <t>1+2+1"výkres číslo 11</t>
  </si>
  <si>
    <t>34</t>
  </si>
  <si>
    <t>857242121</t>
  </si>
  <si>
    <t>Montáž litinových tvarovek jednoosých přírubových otevřený výkop DN 80</t>
  </si>
  <si>
    <t>-311442552</t>
  </si>
  <si>
    <t>1+1+2+1+1+1+1"výkres číslo 11</t>
  </si>
  <si>
    <t>35</t>
  </si>
  <si>
    <t>857243131</t>
  </si>
  <si>
    <t>Montáž litinových tvarovek na potrubí litinovém tlakovém odbočných na potrubí z trub hrdlových v otevřeném výkopu, kanálu nebo v šachtě s integrovaným těsněním DN 80</t>
  </si>
  <si>
    <t>-209124826</t>
  </si>
  <si>
    <t>1+1"výkres číslo 11</t>
  </si>
  <si>
    <t>36</t>
  </si>
  <si>
    <t>857244121</t>
  </si>
  <si>
    <t>Montáž litinových tvarovek na potrubí litinovém tlakovém odbočných na potrubí z trub přírubových v otevřeném výkopu, kanálu nebo v šachtě DN 80</t>
  </si>
  <si>
    <t>-2017268020</t>
  </si>
  <si>
    <t>2"výkres číslo 11</t>
  </si>
  <si>
    <t>37</t>
  </si>
  <si>
    <t>851008008016</t>
  </si>
  <si>
    <t>TVAROVKA PŘÍRUBOVÁ T KUS DN 80-80</t>
  </si>
  <si>
    <t>592041592</t>
  </si>
  <si>
    <t>1"výkres číslo 11</t>
  </si>
  <si>
    <t>38</t>
  </si>
  <si>
    <t>851005005016</t>
  </si>
  <si>
    <t>TVAROVKA PŘÍRUBOVÁ T KUS DN 50-50</t>
  </si>
  <si>
    <t>-1220289391</t>
  </si>
  <si>
    <t>39</t>
  </si>
  <si>
    <t>MMA008008010</t>
  </si>
  <si>
    <t>TVAROVKA HRDLOVÁ TYTON MMA-kus DN 80/80</t>
  </si>
  <si>
    <t>-438994037</t>
  </si>
  <si>
    <t>40</t>
  </si>
  <si>
    <t>810008000216</t>
  </si>
  <si>
    <t>PŘÍRUBOVÁ SPOJENÍ PŘÍRUBA VNITŘNÍ ZÁVIT DN 80-2''</t>
  </si>
  <si>
    <t>-1268263320</t>
  </si>
  <si>
    <t>41</t>
  </si>
  <si>
    <t>040005006316</t>
  </si>
  <si>
    <t>PŘÍRUBOVÁ SPOJENÍ S2000 JIŠTĚNÁ PROTI POSUNU DN 50/63</t>
  </si>
  <si>
    <t>1826721204</t>
  </si>
  <si>
    <t>42</t>
  </si>
  <si>
    <t>040008009016</t>
  </si>
  <si>
    <t>PŘÍRUBOVÁ SPOJENÍ S2000 JIŠTĚNÁ PROTI POSUNU DN 80/90</t>
  </si>
  <si>
    <t>-43360821</t>
  </si>
  <si>
    <t>1+2"výkres číslo 11</t>
  </si>
  <si>
    <t>43</t>
  </si>
  <si>
    <t>799405000016</t>
  </si>
  <si>
    <t>TVAROVKA SYNOFLEX SPOJKA 3000+ S PŘÍRUBOU 50 (56-71)</t>
  </si>
  <si>
    <t>-882223965</t>
  </si>
  <si>
    <t>44</t>
  </si>
  <si>
    <t>799406508016</t>
  </si>
  <si>
    <t>TVAROVKA SYNOFLEX SPOJKA 3000+ S PŘÍRUBOU 80/65 (80/71-88)</t>
  </si>
  <si>
    <t>-736608276</t>
  </si>
  <si>
    <t>45</t>
  </si>
  <si>
    <t>1314919783</t>
  </si>
  <si>
    <t>46</t>
  </si>
  <si>
    <t>504508009016</t>
  </si>
  <si>
    <t>TVAROVKY S2000 KOLENO PATNÍ DN 80/90</t>
  </si>
  <si>
    <t>-1266562406</t>
  </si>
  <si>
    <t>47</t>
  </si>
  <si>
    <t>194688764</t>
  </si>
  <si>
    <t>1"výkres číslo kalník K1</t>
  </si>
  <si>
    <t>48</t>
  </si>
  <si>
    <t>853008000016</t>
  </si>
  <si>
    <t>TVAROVKA PŘÍRUBOVÁ OBLOUK 90° DN 80</t>
  </si>
  <si>
    <t>2037956203</t>
  </si>
  <si>
    <t>49</t>
  </si>
  <si>
    <t>855008005016</t>
  </si>
  <si>
    <t>TVAROVKA PŘÍRUBOVÁ REDUKČNÍ FFR DN 80-50</t>
  </si>
  <si>
    <t>678499106</t>
  </si>
  <si>
    <t>50</t>
  </si>
  <si>
    <t>871211141</t>
  </si>
  <si>
    <t>Montáž vodovodního potrubí z plastů v otevřeném výkopu z polyetylenu PE 100 svařovaných na tupo SDR 11/PN16 D 63 x 5,8 mm</t>
  </si>
  <si>
    <t>-1992829674</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</si>
  <si>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</si>
  <si>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2,5"výkres číslo 11</t>
  </si>
  <si>
    <t>51</t>
  </si>
  <si>
    <t>286159290</t>
  </si>
  <si>
    <t>trubka vodovodní tlaková RC protect (PE 100 RC) 63x3,8 kotouče 100 m</t>
  </si>
  <si>
    <t>2134267982</t>
  </si>
  <si>
    <t>3"výkres číslo 11</t>
  </si>
  <si>
    <t>52</t>
  </si>
  <si>
    <t>871241151</t>
  </si>
  <si>
    <t>Montáž vodovodního potrubí z plastů v otevřeném výkopu z polyetylenu PE 100 svařovaných na tupo SDR 17/PN10 D 90 x 5,4 mm</t>
  </si>
  <si>
    <t>2009561219</t>
  </si>
  <si>
    <t>2523,3"výkres číslo 11</t>
  </si>
  <si>
    <t>2,8"výkres číslo kalník K1</t>
  </si>
  <si>
    <t>53</t>
  </si>
  <si>
    <t>286159490</t>
  </si>
  <si>
    <t>trubka vodovodní tlaková (PE 100 RC) 90x5,4 SDR 17 tyče 12 m</t>
  </si>
  <si>
    <t>2047483554</t>
  </si>
  <si>
    <t>2526,1*1,05"výkres číslo 11</t>
  </si>
  <si>
    <t>54</t>
  </si>
  <si>
    <t>891213321</t>
  </si>
  <si>
    <t>Montáž vodovodních armatur na potrubí ventilů odvzdušňovacích nebo zavzdušňovacích mechanických a plovákových přírubových na venkovních řadech DN 50</t>
  </si>
  <si>
    <t>1386305846</t>
  </si>
  <si>
    <t xml:space="preserve">Poznámka k souboru cen:
1. V cenách jsou započteny i náklady: a) u šoupátek ceny -1111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</si>
  <si>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55</t>
  </si>
  <si>
    <t>987600200006</t>
  </si>
  <si>
    <t>OD- A ZAVZDUŠŇOVACÍ VENTIL ODVZDUŠŇOVACÍ PN 0,1-6 DN 2''</t>
  </si>
  <si>
    <t>1619496592</t>
  </si>
  <si>
    <t>56</t>
  </si>
  <si>
    <t>891241111</t>
  </si>
  <si>
    <t>Montáž vodovodních šoupátek otevřený výkop DN 80</t>
  </si>
  <si>
    <t>1762314826</t>
  </si>
  <si>
    <t>57</t>
  </si>
  <si>
    <t>900205010004</t>
  </si>
  <si>
    <t>ZEMNÍ SOUPRAVY ŠOUPÁTKOVÉ TUHÉ 50-100 (1,5m)</t>
  </si>
  <si>
    <t>795338053</t>
  </si>
  <si>
    <t>58</t>
  </si>
  <si>
    <t>404105006316</t>
  </si>
  <si>
    <t>ŠOUPĚ E2 PŘÍRUBA/HRLDLO S2000 DN 50/63</t>
  </si>
  <si>
    <t>-1708452495</t>
  </si>
  <si>
    <t>59</t>
  </si>
  <si>
    <t>400208000016</t>
  </si>
  <si>
    <t>ŠOUPĚ E2 PŘÍRUBOVÉ KRÁTKÉ DN 80</t>
  </si>
  <si>
    <t>-18584335</t>
  </si>
  <si>
    <t>60</t>
  </si>
  <si>
    <t>404108009016</t>
  </si>
  <si>
    <t>ŠOUPĚ E2 PŘÍRUBA/HRLDLO S2000 DN 80/90</t>
  </si>
  <si>
    <t>98260439</t>
  </si>
  <si>
    <t>61</t>
  </si>
  <si>
    <t>891265311</t>
  </si>
  <si>
    <t>Montáž vodovodních armatur na potrubí koncových klapek PE-HD na kolmou stěnu DN 100</t>
  </si>
  <si>
    <t>-272010947</t>
  </si>
  <si>
    <t>62</t>
  </si>
  <si>
    <t>SPCM8911</t>
  </si>
  <si>
    <t>1041658387</t>
  </si>
  <si>
    <t>63</t>
  </si>
  <si>
    <t>892241111</t>
  </si>
  <si>
    <t>Tlakové zkoušky vodou na potrubí DN do 80</t>
  </si>
  <si>
    <t>1960786107</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</si>
  <si>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</si>
  <si>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2523,3+2,5+2,8"položky dílu 8</t>
  </si>
  <si>
    <t>64</t>
  </si>
  <si>
    <t>892273122</t>
  </si>
  <si>
    <t>Proplach a dezinfekce vodovodního potrubí DN od 80 do 125</t>
  </si>
  <si>
    <t>-468036783</t>
  </si>
  <si>
    <t xml:space="preserve">Poznámka k souboru cen:
1. V cenách jsou započteny náklady na napuštění a vypuštění vody, dodání vody a dezinfekčního prostředku. </t>
  </si>
  <si>
    <t>65</t>
  </si>
  <si>
    <t>894201151</t>
  </si>
  <si>
    <t>Ostatní konstrukce na trubním vedení z prostého betonu dno šachet tloušťky přes 200 mm z betonu se zvýšenými nároky na prostředí tř. C 25/30</t>
  </si>
  <si>
    <t>-1806617415</t>
  </si>
  <si>
    <t xml:space="preserve">Poznámka k souboru cen:
1. Bednění stěny šachet se oceňuje cenami souboru cen 894 50-.. Bednění konstrukcí na trubním vedení této části katalogu. 2. Bednění žlabu se oceňuje cenami souboru cen 351 35-11 Vnitřní bednění spodní části stok části A 03. </t>
  </si>
  <si>
    <t>1,6*1,6*0,5"výkres číslo 16</t>
  </si>
  <si>
    <t>66</t>
  </si>
  <si>
    <t>894401211</t>
  </si>
  <si>
    <t>Osazení betonových dílců pro šachty skruží rovných</t>
  </si>
  <si>
    <t>217702075</t>
  </si>
  <si>
    <t xml:space="preserve">Poznámka k souboru cen:
1. V cenách nejsou započteny náklady na dodání betonových dílců; dílce se oceňují ve specifikaci. </t>
  </si>
  <si>
    <t>67</t>
  </si>
  <si>
    <t>592243070</t>
  </si>
  <si>
    <t>skruž betonová šachetní D100x100x12 cm</t>
  </si>
  <si>
    <t>1698593249</t>
  </si>
  <si>
    <t>68</t>
  </si>
  <si>
    <t>899401112</t>
  </si>
  <si>
    <t>Osazení poklopů litinových šoupátkových</t>
  </si>
  <si>
    <t>907017300</t>
  </si>
  <si>
    <t xml:space="preserve">Poznámka k souboru cen:
1. V cenách osazení poklopů jsou započteny i náklady na jejich podezdění. 2. V cenách nejsou započteny náklady na dodání poklopů; tyto se oceňují ve specifikaci. Ztratné se nestanoví. </t>
  </si>
  <si>
    <t>69</t>
  </si>
  <si>
    <t>422913520</t>
  </si>
  <si>
    <t>poklop litinový typ - šoupátkový</t>
  </si>
  <si>
    <t>-1926156170</t>
  </si>
  <si>
    <t>70</t>
  </si>
  <si>
    <t>899601501</t>
  </si>
  <si>
    <t>Dodávka a osazení ocelového sloupku označníku dl.2,2m s nátěrem a zadýnkováním</t>
  </si>
  <si>
    <t>-1364520580</t>
  </si>
  <si>
    <t>1"výkres číslo 13</t>
  </si>
  <si>
    <t>71</t>
  </si>
  <si>
    <t>899601502</t>
  </si>
  <si>
    <t>Dodávka a osazení ocelového sloupku označníku dl.2,7m s nátěrem a zadýnkováním</t>
  </si>
  <si>
    <t>1323535877</t>
  </si>
  <si>
    <t>72</t>
  </si>
  <si>
    <t>899601503</t>
  </si>
  <si>
    <t>Dodávka a osazení ocelového sloupku označníku dl.2,9m s nátěrem a zadýnkováním</t>
  </si>
  <si>
    <t>-323452625</t>
  </si>
  <si>
    <t>73</t>
  </si>
  <si>
    <t>899713111</t>
  </si>
  <si>
    <t>Orientační tabulky na vodovodních a kanalizačních řadech na sloupku ocelovém nebo betonovém</t>
  </si>
  <si>
    <t>670452441</t>
  </si>
  <si>
    <t xml:space="preserve">Poznámka k souboru cen: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</si>
  <si>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1+2"výkres číslo 13</t>
  </si>
  <si>
    <t>74</t>
  </si>
  <si>
    <t>899721111</t>
  </si>
  <si>
    <t>Signalizační vodič na potrubí PVC DN do 150 mm</t>
  </si>
  <si>
    <t>1896142714</t>
  </si>
  <si>
    <t>2515+2,8"výkres číslo 6-9</t>
  </si>
  <si>
    <t>75</t>
  </si>
  <si>
    <t>899722112</t>
  </si>
  <si>
    <t>Krytí potrubí z plastů výstražnou fólií z PVC šířky 25 cm</t>
  </si>
  <si>
    <t>-816763910</t>
  </si>
  <si>
    <t>2515,000+2,8"výkres číslo 6-9</t>
  </si>
  <si>
    <t>76</t>
  </si>
  <si>
    <t>899911121</t>
  </si>
  <si>
    <t>Kluzné objímky (pojízdná sedla) pro zasunutí potrubí do chráničky výšky 41 mm vnějšího průměru potrubí do 183 mm</t>
  </si>
  <si>
    <t>341109412</t>
  </si>
  <si>
    <t>18"výkres číslo 13</t>
  </si>
  <si>
    <t>77</t>
  </si>
  <si>
    <t>899913133</t>
  </si>
  <si>
    <t>Koncové uzavírací manžety chrániček DN potrubí x DN chráničky DN 80 x 150</t>
  </si>
  <si>
    <t>1100714957</t>
  </si>
  <si>
    <t xml:space="preserve">Poznámka k souboru cen:
1. V cenách jsou započteny i náklady na nerezové upínací pásky daných průměrů. </t>
  </si>
  <si>
    <t>4"výkres číslo 13</t>
  </si>
  <si>
    <t>78</t>
  </si>
  <si>
    <t>899914111</t>
  </si>
  <si>
    <t>Montáž ocelové chráničky v otevřeném výkopu vnějšího průměru D 159 x 10 mm</t>
  </si>
  <si>
    <t>1382622463</t>
  </si>
  <si>
    <t>7+4,5"výkres číslo 13</t>
  </si>
  <si>
    <t>79</t>
  </si>
  <si>
    <t>140110980</t>
  </si>
  <si>
    <t>trubka ocelová bezešvá hladká jakost 11 353, 159 x 6,3 mm</t>
  </si>
  <si>
    <t>-1042698214</t>
  </si>
  <si>
    <t>80</t>
  </si>
  <si>
    <t>899921501</t>
  </si>
  <si>
    <t xml:space="preserve">Dodávka a montáž kulového ventilu G2" </t>
  </si>
  <si>
    <t>1308527348</t>
  </si>
  <si>
    <t>81</t>
  </si>
  <si>
    <t>899921502</t>
  </si>
  <si>
    <t>Dodávka a montáž stav.prefabrikátu průměr 130cm s uzamykatelným poklopem 60/60cm</t>
  </si>
  <si>
    <t>-554534780</t>
  </si>
  <si>
    <t>82</t>
  </si>
  <si>
    <t>899921503</t>
  </si>
  <si>
    <t>Zaslepení přívodního potrubí od studní</t>
  </si>
  <si>
    <t>1349588033</t>
  </si>
  <si>
    <t>83</t>
  </si>
  <si>
    <t>899991001</t>
  </si>
  <si>
    <t>Marker pro vyhledání šachty</t>
  </si>
  <si>
    <t>1314391670</t>
  </si>
  <si>
    <t>1"výkres číslo 16</t>
  </si>
  <si>
    <t>Ostatní konstrukce a práce, bourání</t>
  </si>
  <si>
    <t>84</t>
  </si>
  <si>
    <t>919735112</t>
  </si>
  <si>
    <t>Řezání stávajícího živičného krytu nebo podkladu hloubky přes 50 do 100 mm</t>
  </si>
  <si>
    <t>1633504032</t>
  </si>
  <si>
    <t xml:space="preserve">Poznámka k souboru cen:
1. V cenách jsou započteny i náklady na spotřebu vody. </t>
  </si>
  <si>
    <t>997</t>
  </si>
  <si>
    <t>Přesun sutě</t>
  </si>
  <si>
    <t>85</t>
  </si>
  <si>
    <t>997221551</t>
  </si>
  <si>
    <t>Vodorovná doprava suti bez naložení, ale se složením a s hrubým urovnáním ze sypkých materiálů, na vzdálenost do 1 km</t>
  </si>
  <si>
    <t>t</t>
  </si>
  <si>
    <t>-2030849169</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</si>
  <si>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</si>
  <si>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86</t>
  </si>
  <si>
    <t>997221559</t>
  </si>
  <si>
    <t>Vodorovná doprava suti bez naložení, ale se složením a s hrubým urovnáním Příplatek k ceně za každý další i započatý 1 km přes 1 km</t>
  </si>
  <si>
    <t>886617649</t>
  </si>
  <si>
    <t>11,3*4 'Přepočtené koeficientem množství</t>
  </si>
  <si>
    <t>87</t>
  </si>
  <si>
    <t>997221611</t>
  </si>
  <si>
    <t>Nakládání na dopravní prostředky pro vodorovnou dopravu suti</t>
  </si>
  <si>
    <t>-1983628745</t>
  </si>
  <si>
    <t xml:space="preserve">Poznámka k souboru cen:
1. Ceny lze použít i pro překládání při lomené dopravě. 2. Ceny nelze použít při dopravě po železnici, po vodě nebo neobvyklými dopravními prostředky. </t>
  </si>
  <si>
    <t>88</t>
  </si>
  <si>
    <t>997221845</t>
  </si>
  <si>
    <t>Poplatek za uložení stavebního odpadu na skládce (skládkovné) z asfaltových povrchů</t>
  </si>
  <si>
    <t>104354613</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</si>
  <si>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</si>
  <si>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89</t>
  </si>
  <si>
    <t>997221855</t>
  </si>
  <si>
    <t>Poplatek za uložení stavebního odpadu na skládce (skládkovné) z kameniva</t>
  </si>
  <si>
    <t>-1623340387</t>
  </si>
  <si>
    <t>998</t>
  </si>
  <si>
    <t>Přesun hmot</t>
  </si>
  <si>
    <t>90</t>
  </si>
  <si>
    <t>998276101</t>
  </si>
  <si>
    <t>Přesun hmot pro trubní vedení hloubené z trub z plastických hmot nebo sklolaminátových pro vodovody nebo kanalizace v otevřeném výkopu dopravní vzdálenost do 15 m</t>
  </si>
  <si>
    <t>788827640</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</si>
  <si>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</si>
  <si>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91</t>
  </si>
  <si>
    <t>998276125</t>
  </si>
  <si>
    <t>Přesun hmot pro trubní vedení hloubené z trub z plastických hmot nebo sklolaminátových Příplatek k cenám za zvětšený přesun přes vymezenou největší dopravní vzdálenost přes 500 do 1000 m</t>
  </si>
  <si>
    <t>-906117567</t>
  </si>
  <si>
    <t>Práce a dodávky M</t>
  </si>
  <si>
    <t>21-M</t>
  </si>
  <si>
    <t>Elektromontáže</t>
  </si>
  <si>
    <t>92</t>
  </si>
  <si>
    <t>21-M-02</t>
  </si>
  <si>
    <t>-1626366676</t>
  </si>
  <si>
    <t>02 - Armaturní šachty AŠ1 a AŠ2 (ČS)</t>
  </si>
  <si>
    <t xml:space="preserve">    3 - Svislé a kompletní konstrukce</t>
  </si>
  <si>
    <t xml:space="preserve">    6 - Úpravy povrchů, podlahy a osazování výplní</t>
  </si>
  <si>
    <t>PSV - Práce a dodávky PSV</t>
  </si>
  <si>
    <t xml:space="preserve">    711 - Izolace proti vodě, vlhkosti a plynům</t>
  </si>
  <si>
    <t xml:space="preserve">    713 - Izolace tepelné</t>
  </si>
  <si>
    <t xml:space="preserve">    762 - Konstrukce tesařské</t>
  </si>
  <si>
    <t xml:space="preserve">    763 - Konstrukce suché výstavby</t>
  </si>
  <si>
    <t xml:space="preserve">    764 - Konstrukce klempířské</t>
  </si>
  <si>
    <t xml:space="preserve">    765 - Krytina skládaná</t>
  </si>
  <si>
    <t xml:space="preserve">    767 - Konstrukce zámečnické</t>
  </si>
  <si>
    <t xml:space="preserve">    783 - Dokončovací práce - nátěry</t>
  </si>
  <si>
    <t xml:space="preserve">    784 - Dokončovací práce - malby a tapety</t>
  </si>
  <si>
    <t>460921073</t>
  </si>
  <si>
    <t>4*2,8*0,2"výkres číslo 12,1</t>
  </si>
  <si>
    <t>5,7*3,6*0,2"výkres číslo 13</t>
  </si>
  <si>
    <t>131301201</t>
  </si>
  <si>
    <t>Hloubení jam zapažených v hornině tř. 4 objemu do 100 m3</t>
  </si>
  <si>
    <t>1854412889</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</si>
  <si>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</si>
  <si>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4*2,8*1,9"výkres číslo 12,1</t>
  </si>
  <si>
    <t>5,7*3,6*2"výkres číslo 13</t>
  </si>
  <si>
    <t>131301209</t>
  </si>
  <si>
    <t>Hloubení zapažených jam a zářezů s urovnáním dna do předepsaného profilu a spádu Příplatek k cenám za lepivost horniny tř. 4</t>
  </si>
  <si>
    <t>-700582397</t>
  </si>
  <si>
    <t>151101201</t>
  </si>
  <si>
    <t>Zřízení pažení stěn výkopu bez rozepření nebo vzepření příložné, hloubky do 4 m</t>
  </si>
  <si>
    <t>935217935</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</si>
  <si>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</si>
  <si>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(4+2,8)*2*1,9"výkres číslo 12,1</t>
  </si>
  <si>
    <t>(5,7+3,6)*2*2"výkres číslo 13</t>
  </si>
  <si>
    <t>151101211</t>
  </si>
  <si>
    <t>Odstranění pažení stěn výkopu s uložením pažin na vzdálenost do 3 m od okraje výkopu příložné, hloubky do 4 m</t>
  </si>
  <si>
    <t>-2078731543</t>
  </si>
  <si>
    <t>151101301</t>
  </si>
  <si>
    <t>Zřízení rozepření zapažených stěn výkopů s potřebným přepažováním při roubení příložném, hloubky do 4 m</t>
  </si>
  <si>
    <t>-1459451748</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</si>
  <si>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</si>
  <si>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5,7*3,6*2,2"výkres číslo 13</t>
  </si>
  <si>
    <t>151101311</t>
  </si>
  <si>
    <t>Odstranění rozepření stěn výkopů s uložením materiálu na vzdálenost do 3 m od okraje výkopu roubení příložného, hloubky do 4 m</t>
  </si>
  <si>
    <t>-118236326</t>
  </si>
  <si>
    <t>162301101</t>
  </si>
  <si>
    <t>Vodorovné přemístění výkopku nebo sypaniny po suchu na obvyklém dopravním prostředku, bez naložení výkopku, avšak se složením bez rozhrnutí z horniny tř. 1 až 4 na vzdálenost přes 50 do 500 m</t>
  </si>
  <si>
    <t>-2017677583</t>
  </si>
  <si>
    <t>62,32-31,82"položky dílu 1</t>
  </si>
  <si>
    <t>167101101</t>
  </si>
  <si>
    <t>Nakládání, skládání a překládání neulehlého výkopku nebo sypaniny nakládání, množství do 100 m3, z hornin tř. 1 až 4</t>
  </si>
  <si>
    <t>-492625002</t>
  </si>
  <si>
    <t>-1817865474</t>
  </si>
  <si>
    <t>-1563807651</t>
  </si>
  <si>
    <t>4*2,8*1,9-3*1,8*1,9"výkres číslo 12,1</t>
  </si>
  <si>
    <t>5,7*3,6*2-4,4*2,3*2"výkres číslo 13</t>
  </si>
  <si>
    <t>181301103</t>
  </si>
  <si>
    <t>Rozprostření a urovnání ornice v rovině nebo ve svahu sklonu do 1:5 při souvislé ploše do 500 m2, tl. vrstvy přes 150 do 200 mm</t>
  </si>
  <si>
    <t>1956390939</t>
  </si>
  <si>
    <t>4*2,8"výkres číslo 12,1</t>
  </si>
  <si>
    <t>5,7*3,6"výkres číslo 13</t>
  </si>
  <si>
    <t>271572211</t>
  </si>
  <si>
    <t>Podsyp pod základové konstrukce se zhutněním a urovnáním povrchu ze štěrkopísku netříděného</t>
  </si>
  <si>
    <t>-1001572608</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</si>
  <si>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</si>
  <si>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Svislé a kompletní konstrukce</t>
  </si>
  <si>
    <t>311238811</t>
  </si>
  <si>
    <t>Zdivo nosné jednovrstvé z cihel děrovaných tepelně izolačních broušené , s integrovanou vnitřní izolací z expandovaného (samozhášivého) polystyrenu lepené PUR pěnou, tl. zdiva 300 mm</t>
  </si>
  <si>
    <t>732258921</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</si>
  <si>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Množství měrných jednotek se určuje u položek: -8911 a -8912 v m délky kapes obvodového zdiva, -8921 až -8924 v m délky vrstvy zdiva. 5. V cenách jsou započteny i náklady na doplňkové cihly. 6. Jednotka U (W/m2K) - součinitel prostupu tepla udává tepelně izolační vlastnosti neomítnutého zdiva. </t>
  </si>
  <si>
    <t>(4,4+1,7)*2*2</t>
  </si>
  <si>
    <t>2,3*0,25+2,3*(0,415+0,7+0,2-0,25)*0,5</t>
  </si>
  <si>
    <t>-0,8*2</t>
  </si>
  <si>
    <t>Součet"výkres číslo 13</t>
  </si>
  <si>
    <t>311238748</t>
  </si>
  <si>
    <t>Zdivo nosné vnější tepelně izolační z cihel broušených HELUZ tl 250 mm 2in1 na PUR pěnu</t>
  </si>
  <si>
    <t>-670869941</t>
  </si>
  <si>
    <t>(1,7+3,8+0,25*2)*2*0,25"výkres číslo 13</t>
  </si>
  <si>
    <t>317121101</t>
  </si>
  <si>
    <t>Montáž prefabrikovaných překladů pro světlost otvoru od 600 do 1050 mm</t>
  </si>
  <si>
    <t>-341406489</t>
  </si>
  <si>
    <t xml:space="preserve">Poznámka k souboru cen:
1. Ceny lze použít i pro ocenění montáže překladů osazovaných při provádění zděných konstrukcí na objektech montovaných. 2. V cenách nejsou započteny náklady na dodávku překladů, tato se ocení ve specifikaci. </t>
  </si>
  <si>
    <t>6"výkres číslo 12</t>
  </si>
  <si>
    <t>317121102</t>
  </si>
  <si>
    <t>Montáž prefabrikovaných překladů pro světlost otvoru přes 1050 do 1800 mm</t>
  </si>
  <si>
    <t>797389818</t>
  </si>
  <si>
    <t>14"výkres číslo 12</t>
  </si>
  <si>
    <t>593211000</t>
  </si>
  <si>
    <t>překlad železobetonový RZP s úkosem 119x14x14 cm</t>
  </si>
  <si>
    <t>1277226000</t>
  </si>
  <si>
    <t>593211010</t>
  </si>
  <si>
    <t>překlad železobetonový RZP s úkosem 149x14x14 cm</t>
  </si>
  <si>
    <t>-960039028</t>
  </si>
  <si>
    <t>317168131</t>
  </si>
  <si>
    <t>Překlady keramické vysoké osazené do maltového lože, šířky překladu 7 cm výšky 23,8 cm, délky 125 cm</t>
  </si>
  <si>
    <t>-1195870152</t>
  </si>
  <si>
    <t xml:space="preserve">Poznámka k souboru cen:
1. V 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-82.. a -83.. (překlady roletové) nejsou započteny náklady na: a) vysoký překlad a svislou izolaci v úrovni stropního věnce u složených roletových překladů; tyto se ocení samostatně, b) dodávku a montáž rolet, případně žaluzií; tyto se ocení samostatně. 4.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t>
  </si>
  <si>
    <t>376311124</t>
  </si>
  <si>
    <t>Šachty na tunelové stoce dno šachet z betonu prostého tl. do 200 mm, se zvýšenými nároky na prostředí tř. C 25/30</t>
  </si>
  <si>
    <t>-1367189666</t>
  </si>
  <si>
    <t xml:space="preserve">Poznámka k souboru cen:
1. V cenách nejsou započteny náklady na bednění stěn šachet; bednění se oceňuje cenami souboru cen 376 35-11 Bednění stěn šachet na tunelové stoce včetně odbednění. </t>
  </si>
  <si>
    <t>1,7*3,6*0,15+1,2*2,4*0,15"výkres číslo 12</t>
  </si>
  <si>
    <t>380326122</t>
  </si>
  <si>
    <t>Kompletní konstrukce čistíren odpadních vod, nádrží, vodojemů, kanálů z betonu železového bez výztuže a bednění se zvýšenými nároky na prostředí tř. C 25/30, tl. přes 150 do 300 mm</t>
  </si>
  <si>
    <t>1262835772</t>
  </si>
  <si>
    <t>4,4*2,3*0,25+3,3*2,1*0,25</t>
  </si>
  <si>
    <t>(4,4+1,5)*2*0,35*1,8</t>
  </si>
  <si>
    <t>(1,2+3)*2*1,8*0,3</t>
  </si>
  <si>
    <t>Součet"výkres číslo 15</t>
  </si>
  <si>
    <t>380356231</t>
  </si>
  <si>
    <t>Bednění kompletních konstrukcí ČOV, nádrží nebo vodojemů neomítaných ploch rovinných zřízení</t>
  </si>
  <si>
    <t>-790529097</t>
  </si>
  <si>
    <t xml:space="preserve">Poznámka k souboru cen:
1. V případech, kdy konstrukce jsou obsypávány, oceňuje se bednění vnějších neomítaných obsypávaných stěn a) rovinných cenou 380 35-6211 (zřízení) a 380 35-6212 (odstranění), b) zaoblených cenou 380 35-6221 (zřízení) a 380 35-6222 (odstranění). </t>
  </si>
  <si>
    <t>(4,4+2,3)*2*2,05+(3,6+1,5)*2*1,8</t>
  </si>
  <si>
    <t>(1,2+3+2,4+1,8)*2*1,8</t>
  </si>
  <si>
    <t>380356232</t>
  </si>
  <si>
    <t>Bednění kompletních konstrukcí ČOV, nádrží nebo vodojemů neomítaných ploch rovinných odstranění</t>
  </si>
  <si>
    <t>-1339482115</t>
  </si>
  <si>
    <t>380361006</t>
  </si>
  <si>
    <t>Výztuž kompletních konstrukcí čistíren odpadních vod, nádrží, vodojemů, kanálů z oceli 10 505 (R) nebo BSt 500</t>
  </si>
  <si>
    <t>1082961733</t>
  </si>
  <si>
    <t>(1,35+16,233)*0,1"výkres číslo 13</t>
  </si>
  <si>
    <t>385501501</t>
  </si>
  <si>
    <t>Příplatek za zřízení sběrné jímky</t>
  </si>
  <si>
    <t>-1781682399</t>
  </si>
  <si>
    <t>2"výkres číslo 15</t>
  </si>
  <si>
    <t>385501502</t>
  </si>
  <si>
    <t>Dodávka a osazení betonového bloku 10x20cm nebo 20x 20cm pod armatury</t>
  </si>
  <si>
    <t>-855772414</t>
  </si>
  <si>
    <t>4+4"výkres číslo 15</t>
  </si>
  <si>
    <t>385501503</t>
  </si>
  <si>
    <t>Dodávka a osazení betonového bloku 70x70cm pod armatury</t>
  </si>
  <si>
    <t>815632751</t>
  </si>
  <si>
    <t>1"výkres číslo 15</t>
  </si>
  <si>
    <t>417321414</t>
  </si>
  <si>
    <t>Ztužující pásy a věnce ze ŽB tř. C 20/25</t>
  </si>
  <si>
    <t>1664298109</t>
  </si>
  <si>
    <t>(4,4+1,7)*2*0,3*0,15"výkres číslo 13</t>
  </si>
  <si>
    <t>417351115</t>
  </si>
  <si>
    <t>Bednění bočnic ztužujících pásů a věnců včetně vzpěr zřízení</t>
  </si>
  <si>
    <t>1201006696</t>
  </si>
  <si>
    <t>(4,4+2,3+1,7+3,8)*2*0,15"výkres číslo 13</t>
  </si>
  <si>
    <t>417351116</t>
  </si>
  <si>
    <t>Bednění bočnic ztužujících pásů a věnců včetně vzpěr odstranění</t>
  </si>
  <si>
    <t>1820221228</t>
  </si>
  <si>
    <t>417361221</t>
  </si>
  <si>
    <t>Výztuž ztužujících pásů a věnců z betonářské oceli 10 216 (E)</t>
  </si>
  <si>
    <t>-1134935357</t>
  </si>
  <si>
    <t>(4,4+1,7)*2*4*0,8*0,222*0,001"výkres číslo 13</t>
  </si>
  <si>
    <t>417361821</t>
  </si>
  <si>
    <t>Výztuž ztužujících pásů a věnců z betonářské oceli 10 505 (R) nebo BSt 500</t>
  </si>
  <si>
    <t>-55639056</t>
  </si>
  <si>
    <t>(4,4+1,7)*2*4*0,9*1,1*0,001"výkres číslo 13</t>
  </si>
  <si>
    <t>Úpravy povrchů, podlahy a osazování výplní</t>
  </si>
  <si>
    <t>612321141</t>
  </si>
  <si>
    <t>Omítka vápenocementová vnitřních ploch nanášená ručně dvouvrstvá, tloušťky jádrové omítky do 10 mm a tloušťky štuku do 3 mm štuková svislých konstrukcí stěn</t>
  </si>
  <si>
    <t>2124302410</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</si>
  <si>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</si>
  <si>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(3,8+1,7)*2*2,4+1,7*0,25*2+1,7*0,75*0,5*2-0,8*2"výkres číslo 13</t>
  </si>
  <si>
    <t>612325302</t>
  </si>
  <si>
    <t>Vápenocementová nebo vápenná omítka ostění nebo nadpraží štuková</t>
  </si>
  <si>
    <t>-982091668</t>
  </si>
  <si>
    <t xml:space="preserve">Poznámka k souboru cen:
1. Ceny lze použít jen pro ocenění samostatně upravovaného ostění a nadpraží ( např. při dodatečné výměně oken nebo zárubní ) v šířce do 300 mm okolo upravovaného otvoru. </t>
  </si>
  <si>
    <t>(0,8+2*2)*0,3"výkres číslo 13</t>
  </si>
  <si>
    <t>622142012</t>
  </si>
  <si>
    <t>Potažení vnějších ploch pletivem v ploše nebo pruzích, na plném podkladu rabicovým provizorním přichycením stěn</t>
  </si>
  <si>
    <t>1272434924</t>
  </si>
  <si>
    <t xml:space="preserve">Poznámka k souboru cen:
1. V cenách -2001 jsou započteny i náklady na tmel. </t>
  </si>
  <si>
    <t>(4,4+2,3)*2*0,3"výkres číslo 13</t>
  </si>
  <si>
    <t>622211011</t>
  </si>
  <si>
    <t>Montáž kontaktního zateplení z polystyrenových desek nebo z kombinovaných desek na vnější stěny, tloušťky desek přes 40 do 80 mm</t>
  </si>
  <si>
    <t>-1051115624</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</si>
  <si>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</si>
  <si>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(4,4+2,3)*2*1,25"výkres číslo 13</t>
  </si>
  <si>
    <t>283763520</t>
  </si>
  <si>
    <t>deska fasádní polystyrénová pro tepelné izolace spodní stavby 1250 x 600 x 50 mm</t>
  </si>
  <si>
    <t>1313307128</t>
  </si>
  <si>
    <t>16,75*1,02 'Přepočtené koeficientem množství</t>
  </si>
  <si>
    <t>622321141</t>
  </si>
  <si>
    <t>Omítka vápenocementová vnějších ploch nanášená ručně dvouvrstvá, tloušťky jádrové omítky do 15 mm a tloušťky štuku do 3 mm štuková stěn</t>
  </si>
  <si>
    <t>-1232162687</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</si>
  <si>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</si>
  <si>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(4,4+2,3)*2*2,4-0,8*2+(1+2,1*2)*0,1+2,1*0,25*2+2,1*0,75*0,5*2"výkres číslo 13</t>
  </si>
  <si>
    <t>622511111</t>
  </si>
  <si>
    <t>Omítka tenkovrstvá akrylátová vnějších ploch probarvená, včetně penetrace podkladu mozaiková střednězrnná stěn</t>
  </si>
  <si>
    <t>1040440912</t>
  </si>
  <si>
    <t>625141001</t>
  </si>
  <si>
    <t>Podkladní vrstva vnějších omítaných betonových konstrukcí prováděná z desek vkládaných do bednění současně s betonováním dřevovláknitých s vrstvou EPS, celkové tl. 50 mm</t>
  </si>
  <si>
    <t>-900466623</t>
  </si>
  <si>
    <t>(4,4+2,3)*2*0,15"výkres číslo 13</t>
  </si>
  <si>
    <t>632451024</t>
  </si>
  <si>
    <t>Potěr cementový vyrovnávací z malty (MC-15) v pásu o průměrné (střední) tl. přes 40 do 50 mm</t>
  </si>
  <si>
    <t>282424673</t>
  </si>
  <si>
    <t xml:space="preserve">Poznámka k souboru cen:
1. Užití cen –1021 až –1024 – viz poznámka č. 1 souboru cen 632 45-01. 2. Užití cen –1031 až –1034 – viz poznámka č. 2 a 3 souboru cen 632 45-01. 3. V cenách jsou započteny i náklady na základní stržení povrchu potěru s urovnáním vibrační lištou nebo dřevěným hladítkem. </t>
  </si>
  <si>
    <t>1,25*4*0,3"výkres číslo 13</t>
  </si>
  <si>
    <t>632452113</t>
  </si>
  <si>
    <t>Potěr šachet vnitřního dna vodotěsnou cementovou maltou tloušťky 20 mm, hlazený hladítkem ocelovým</t>
  </si>
  <si>
    <t>51153162</t>
  </si>
  <si>
    <t>1,2*2,4+1,7*3,6"výkres číslo 13</t>
  </si>
  <si>
    <t>637211411</t>
  </si>
  <si>
    <t>Okapový chodník z dlaždic betonových zámkových s vyplněním spár drobným kamenivem do kameniva těženého nebo drceného, tl. dlaždic 60 mm</t>
  </si>
  <si>
    <t>251543598</t>
  </si>
  <si>
    <t>5,4*3,3-4,4*2,3"výkres číslo 13</t>
  </si>
  <si>
    <t>637311122</t>
  </si>
  <si>
    <t>Okapový chodník z obrubníků betonových chodníkových se zalitím spár cementovou maltou do lože z betonu prostého, z obrubníků stojatých</t>
  </si>
  <si>
    <t>1421783803</t>
  </si>
  <si>
    <t>5,4*2+3,3*2"výkres číslo 13</t>
  </si>
  <si>
    <t>642944121</t>
  </si>
  <si>
    <t>Osazení ocelových dveřních zárubní lisovaných nebo z úhelníků dodatečně s vybetonováním prahu, plochy do 2,5 m2</t>
  </si>
  <si>
    <t>798118016</t>
  </si>
  <si>
    <t xml:space="preserve">Poznámka k souboru cen:
1. V cenách nejsou započteny náklady na dodání zárubní, tyto se oceňují ve specifikaci. </t>
  </si>
  <si>
    <t>553311430</t>
  </si>
  <si>
    <t>zárubeň ocelová pro běžné zdění hranatý profil 145 800 L/P</t>
  </si>
  <si>
    <t>-1188500261</t>
  </si>
  <si>
    <t>644941111</t>
  </si>
  <si>
    <t>Montáž průvětrníků nebo mřížek odvětrávacích velikosti do 150 x 200 mm</t>
  </si>
  <si>
    <t>1002553511</t>
  </si>
  <si>
    <t xml:space="preserve">Poznámka k souboru cen:
1. V cenách nejsou započteny náklady na dodávku průvětrníku nebo mřížky, tyto se oceňují ve specifikaci. </t>
  </si>
  <si>
    <t>553414100</t>
  </si>
  <si>
    <t>průvětrník mřížový s klapkami 15x15 cm</t>
  </si>
  <si>
    <t>1194551456</t>
  </si>
  <si>
    <t>2"výkres číslo 13</t>
  </si>
  <si>
    <t>553414200</t>
  </si>
  <si>
    <t>průvětrník bez klapek se sítí 15x15 cm</t>
  </si>
  <si>
    <t>533994031</t>
  </si>
  <si>
    <t>899102111</t>
  </si>
  <si>
    <t>Osazení poklopů litinových a ocelových včetně rámů hmotnosti jednotlivě přes 50 do 100 kg</t>
  </si>
  <si>
    <t>2078677786</t>
  </si>
  <si>
    <t xml:space="preserve">Poznámka k souboru cen:
1. Cena -1111 lze použít i pro osazení rektifikačních kroužků nebo rámečků. 2. V cenách nejsou započteny náklady na dodání poklopů včetně rámů; tyto náklady se oceňují ve specifikaci. </t>
  </si>
  <si>
    <t>1"výkres číslo 12</t>
  </si>
  <si>
    <t>552410200</t>
  </si>
  <si>
    <t>poklop šachtový třída D 400, čtvercový rám 850, vstup 600 mm, bez ventilace</t>
  </si>
  <si>
    <t>390860208</t>
  </si>
  <si>
    <t>899201111</t>
  </si>
  <si>
    <t>Osazení mříží litinových včetně rámů a košů na bahno hmotnosti jednotlivě do 50 kg</t>
  </si>
  <si>
    <t>-1479937492</t>
  </si>
  <si>
    <t xml:space="preserve">Poznámka k souboru cen:
1. V cenách nejsou započteny náklady na dodání mříží, rámů a košů na bahno; tyto náklady se oceňují ve specifikaci. </t>
  </si>
  <si>
    <t>2"výkres číslo 12</t>
  </si>
  <si>
    <t>552423220</t>
  </si>
  <si>
    <t>mříž, plochá 300x300mm s rámem</t>
  </si>
  <si>
    <t>830647515</t>
  </si>
  <si>
    <t>2,000"výkres číslo 12</t>
  </si>
  <si>
    <t>899501221</t>
  </si>
  <si>
    <t>Stupadla do šachet a drobných objektů ocelová s PE povlakem vidlicová pro přímé zabudování do hmoždinek</t>
  </si>
  <si>
    <t>-1710342748</t>
  </si>
  <si>
    <t xml:space="preserve">Poznámka k souboru cen:
1. Ceny jsou určeny pro osazení a dodání stupadel do netypových drobných objektů (oceňovaných cenami této části). </t>
  </si>
  <si>
    <t>5"výkres číslo 12</t>
  </si>
  <si>
    <t>899501501</t>
  </si>
  <si>
    <t>Dodávka a montáž armatur vystrojení AŠ1</t>
  </si>
  <si>
    <t>sada</t>
  </si>
  <si>
    <t>-1050057730</t>
  </si>
  <si>
    <t>899501502</t>
  </si>
  <si>
    <t>Dodávka a montáž armatur vystrojení AŠ2</t>
  </si>
  <si>
    <t>-2001122488</t>
  </si>
  <si>
    <t>899501503</t>
  </si>
  <si>
    <t>740230836</t>
  </si>
  <si>
    <t>899501504</t>
  </si>
  <si>
    <t>-1268561299</t>
  </si>
  <si>
    <t>899501505</t>
  </si>
  <si>
    <t>Dodávka a montáž dávkovací čerpadlo příslušenství - nádrž 55 l, sonda na hlídání hladiny, hadice, vstřik ventil, atd.</t>
  </si>
  <si>
    <t>-485634097</t>
  </si>
  <si>
    <t>899501510</t>
  </si>
  <si>
    <t>Utěsnění prostupů potrubí</t>
  </si>
  <si>
    <t>1222413012</t>
  </si>
  <si>
    <t>6"výkres číslo 13,12</t>
  </si>
  <si>
    <t>899503112</t>
  </si>
  <si>
    <t>Stupadla do šachet a drobných objektů ocelová s PE povlakem zapouštěcí - kapsová osazovaná do vynechaných otvorů</t>
  </si>
  <si>
    <t>-192817141</t>
  </si>
  <si>
    <t>-1404285508</t>
  </si>
  <si>
    <t>0,35*2"výkres číslo 13</t>
  </si>
  <si>
    <t>140110920</t>
  </si>
  <si>
    <t>trubka ocelová bezešvá hladká jakost 11 353, 133 x 4,0 mm</t>
  </si>
  <si>
    <t>-1713566692</t>
  </si>
  <si>
    <t>949101111</t>
  </si>
  <si>
    <t>Lešení pomocné pracovní pro objekty pozemních staveb pro zatížení do 150 kg/m2, o výšce lešeňové podlahy do 1,9 m</t>
  </si>
  <si>
    <t>543316422</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</si>
  <si>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</si>
  <si>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3,8*1,7+(4,4+2,3)*2*1,5"výkres číslo 13</t>
  </si>
  <si>
    <t>998142251</t>
  </si>
  <si>
    <t>Přesun hmot pro nádrže, jímky, zásobníky a jámy pozemní mimo zemědělství se svislou nosnou konstrukcí monolitickou betonovou tyčovou nebo plošnou vodorovná dopravní vzdálenost do 50 m výšky do 25 m</t>
  </si>
  <si>
    <t>-509936078</t>
  </si>
  <si>
    <t xml:space="preserve">Poznámka k souboru cen:
1. Přesun hmot pro sila a zásobníky prováděné do posuvného bednění se oceňuje cenami části A 03 tohoto ceníku. </t>
  </si>
  <si>
    <t>PSV</t>
  </si>
  <si>
    <t>Práce a dodávky PSV</t>
  </si>
  <si>
    <t>711</t>
  </si>
  <si>
    <t>Izolace proti vodě, vlhkosti a plynům</t>
  </si>
  <si>
    <t>711111001</t>
  </si>
  <si>
    <t>Provedení izolace proti zemní vlhkosti natěradly a tmely za studena na ploše vodorovné V nátěrem penetračním</t>
  </si>
  <si>
    <t>-889821177</t>
  </si>
  <si>
    <t xml:space="preserve">Poznámka k souboru cen:
1. Izolace plochy jednotlivě do 10 m2 se oceňují skladebně cenou příslušné izolace a cenou 711 19-9095 Příplatek za plochu do 10 m2. </t>
  </si>
  <si>
    <t>(4,4+1,7)*2*0,3"výkres číslo 13</t>
  </si>
  <si>
    <t>111631500</t>
  </si>
  <si>
    <t>lak asfaltový penetrační (MJ t) bal 9 kg</t>
  </si>
  <si>
    <t>-532117221</t>
  </si>
  <si>
    <t>11,66*0,0003 'Přepočtené koeficientem množství</t>
  </si>
  <si>
    <t>711141559</t>
  </si>
  <si>
    <t>Provedení izolace proti zemní vlhkosti pásy přitavením NAIP na ploše vodorovné V</t>
  </si>
  <si>
    <t>-1357149418</t>
  </si>
  <si>
    <t xml:space="preserve">Poznámka k souboru cen:
1. Izolace plochy jednotlivě do 10 m2 se oceňují skladebně cenou příslušné izolace a cenou 711 19-9097 Příplatek za plochu do 10 m2. </t>
  </si>
  <si>
    <t>628321340</t>
  </si>
  <si>
    <t>pás těžký asfaltovaný V60 S40</t>
  </si>
  <si>
    <t>-2079638524</t>
  </si>
  <si>
    <t>11,66*1,15 'Přepočtené koeficientem množství</t>
  </si>
  <si>
    <t>711161331</t>
  </si>
  <si>
    <t>Izolace proti zemní vlhkosti nopovými foliemi základů nebo stěn s odvodňovací funkcí tloušťky 0,6 mm, šířky 2,0 m s textilií</t>
  </si>
  <si>
    <t>1712480666</t>
  </si>
  <si>
    <t xml:space="preserve">Poznámka k souboru cen:
1. V cenách -1302 až -1361 nejsou započteny náklady na ukončení izolace lištou. 2. Prostupy izolací se oceňují cenami souboru 711 76 - Provedení detailů fóliemi. </t>
  </si>
  <si>
    <t>(4,4+2,3)*2*1"výkres číslo 13</t>
  </si>
  <si>
    <t>711199095</t>
  </si>
  <si>
    <t>Příplatek k cenám provedení izolace proti zemní vlhkosti za plochu do 10 m2 natěradly za studena nebo za horka</t>
  </si>
  <si>
    <t>621441893</t>
  </si>
  <si>
    <t xml:space="preserve">Poznámka k souboru cen:
1. Cenami lze oceňovat jen tehdy, nepřesáhne-li součet souvislé plochy vodorovné a svislé izolační vrstvy 10 m2. </t>
  </si>
  <si>
    <t>711199097</t>
  </si>
  <si>
    <t>Příplatek k cenám provedení izolace proti zemní vlhkosti za plochu do 10 m2 pásy přitavením NAIP nebo termoplasty</t>
  </si>
  <si>
    <t>-1457254883</t>
  </si>
  <si>
    <t>998711101</t>
  </si>
  <si>
    <t>Přesun hmot pro izolace proti vodě, vlhkosti a plynům stanovený z hmotnosti přesunovaného materiálu vodorovná dopravní vzdálenost do 50 m v objektech výšky do 6 m</t>
  </si>
  <si>
    <t>320617971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</si>
  <si>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</si>
  <si>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</si>
  <si>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</si>
  <si>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713111121</t>
  </si>
  <si>
    <t>Montáž tepelné izolace stropů rohožemi, pásy, dílci, deskami, bloky (izolační materiál ve specifikaci) rovných spodem s uchycením (drátem, páskou apod.)</t>
  </si>
  <si>
    <t>541807694</t>
  </si>
  <si>
    <t>4,4*2,3*2"výkres číslo 13</t>
  </si>
  <si>
    <t>631537090</t>
  </si>
  <si>
    <t>deskai zolační lehká z minerální vlny pro izolaci šikmých střech a vnitřních konstrukcí tl. 140 mm</t>
  </si>
  <si>
    <t>1175481108</t>
  </si>
  <si>
    <t>4,4*2,3</t>
  </si>
  <si>
    <t>10,12*1,02 'Přepočtené koeficientem množství</t>
  </si>
  <si>
    <t>631537110</t>
  </si>
  <si>
    <t>deskai zolační lehká z minerální vlny pro izolaci šikmých střech a vnitřních konstrukcí tl. 120 mm</t>
  </si>
  <si>
    <t>-2806727</t>
  </si>
  <si>
    <t>998713101</t>
  </si>
  <si>
    <t>Přesun hmot pro izolace tepelné stanovený z hmotnosti přesunovaného materiálu vodorovná dopravní vzdálenost do 50 m v objektech výšky do 6 m</t>
  </si>
  <si>
    <t>-550765549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</si>
  <si>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</si>
  <si>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</si>
  <si>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Konstrukce tesařské</t>
  </si>
  <si>
    <t>762082220</t>
  </si>
  <si>
    <t>Práce společné pro tesařské konstrukce profilování zhlaví trámů a ozdobných konců jednoduché seříznutí dvěma řezy, plochy do 160 cm2</t>
  </si>
  <si>
    <t>-1793462750</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</si>
  <si>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</si>
  <si>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6*2"výkres číslo 13</t>
  </si>
  <si>
    <t>762083122</t>
  </si>
  <si>
    <t>Práce společné pro tesařské konstrukce impregnace řeziva máčením proti dřevokaznému hmyzu, houbám a plísním, třída ohrožení 3 a 4 (dřevo v exteriéru)</t>
  </si>
  <si>
    <t>-15257933</t>
  </si>
  <si>
    <t>2,5*10*0,04*0,14*1,1"výkres číslo 13 kleštiny 4/14</t>
  </si>
  <si>
    <t>2*12*0,08*0,14*1,1"krokve 8/14</t>
  </si>
  <si>
    <t>4,8*3*0,14*0,1*1,1"pozednice 14/10</t>
  </si>
  <si>
    <t>4,8*0,12*0,16*1,1"vrcholová vaznice 12/16</t>
  </si>
  <si>
    <t>762085103</t>
  </si>
  <si>
    <t>Práce společné pro tesařské konstrukce montáž ocelových spojovacích prostředků (materiál ve specifikaci) kotevních želez příložek, patek, táhel</t>
  </si>
  <si>
    <t>975865250</t>
  </si>
  <si>
    <t>4*2"výkres číslo 13</t>
  </si>
  <si>
    <t>762332131</t>
  </si>
  <si>
    <t>Montáž vázaných konstrukcí krovů střech pultových, sedlových, valbových, stanových čtvercového nebo obdélníkového půdorysu, z řeziva hraněného průřezové plochy do 120 cm2</t>
  </si>
  <si>
    <t>2038054557</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</si>
  <si>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</si>
  <si>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2,5*10"výkres číslo 13 kleštiny 4/14</t>
  </si>
  <si>
    <t>2*12"krokve 8/14</t>
  </si>
  <si>
    <t>Mezisoučet"výkres číslo 13</t>
  </si>
  <si>
    <t>762332132</t>
  </si>
  <si>
    <t>Montáž vázaných konstrukcí krovů střech pultových, sedlových, valbových, stanových čtvercového nebo obdélníkového půdorysu, z řeziva hraněného průřezové plochy přes 120 do 224 cm2</t>
  </si>
  <si>
    <t>-344148736</t>
  </si>
  <si>
    <t>4,8*3"pozednice 14/10</t>
  </si>
  <si>
    <t>4,8"vrcholová vaznice 12/16</t>
  </si>
  <si>
    <t>605121210</t>
  </si>
  <si>
    <t>řezivo jehličnaté hranol jakost I-II délka 4 - 5 m</t>
  </si>
  <si>
    <t>-592598851</t>
  </si>
  <si>
    <t>762341026</t>
  </si>
  <si>
    <t>Bednění a laťování bednění střech rovných sklonu do 60 st. s vyřezáním otvorů z dřevoštěpkových desek šroubovaných na krokve 22 mm na pero a drážku, tloušťky desky</t>
  </si>
  <si>
    <t>1831235820</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</si>
  <si>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</si>
  <si>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1,9*4,8*2"výkres číslo 13</t>
  </si>
  <si>
    <t>762341660</t>
  </si>
  <si>
    <t>Bednění a laťování montáž bednění štítových okapových říms, krajnic, závětrných prken a žaluzií ve spádu nebo rovnoběžně s okapem z palubek</t>
  </si>
  <si>
    <t>1153266140</t>
  </si>
  <si>
    <t>4,8*2*0,6+1,9*0,6*4"výkres číslo 13</t>
  </si>
  <si>
    <t>611911550</t>
  </si>
  <si>
    <t>palubky obkladové SM profil klasický 19 x 116 mm A/B</t>
  </si>
  <si>
    <t>653906964</t>
  </si>
  <si>
    <t>10,320*1,2</t>
  </si>
  <si>
    <t>762395000</t>
  </si>
  <si>
    <t>Spojovací prostředky krovů, bednění a laťování, nadstřešních konstrukcí svory, prkna, hřebíky, pásová ocel, vruty</t>
  </si>
  <si>
    <t>-61676625</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</si>
  <si>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</si>
  <si>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998762101</t>
  </si>
  <si>
    <t>Přesun hmot pro konstrukce tesařské stanovený z hmotnosti přesunovaného materiálu vodorovná dopravní vzdálenost do 50 m v objektech výšky do 6 m</t>
  </si>
  <si>
    <t>2047913069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</si>
  <si>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</si>
  <si>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</si>
  <si>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Konstrukce suché výstavby</t>
  </si>
  <si>
    <t>763131411</t>
  </si>
  <si>
    <t>Podhled ze sádrokartonových desek dvouvrstvá zavěšená spodní konstrukce z ocelových profilů CD, UD jednoduše opláštěná deskou standardní A, tl. 12,5 mm, bez TI</t>
  </si>
  <si>
    <t>34941514</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</si>
  <si>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</si>
  <si>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1,7*3,8"výkres číslo 13</t>
  </si>
  <si>
    <t>998763301</t>
  </si>
  <si>
    <t>Přesun hmot pro konstrukce montované z desek sádrokartonových, sádrovláknitých, cementovláknitých nebo cementových stanovený z hmotnosti přesunovaného materiálu vodorovná dopravní vzdálenost do 50 m v objektech výšky do 6 m</t>
  </si>
  <si>
    <t>-1555329296</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</si>
  <si>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</si>
  <si>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</si>
  <si>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</si>
  <si>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764212634</t>
  </si>
  <si>
    <t>Oplechování střešních prvků z pozinkovaného plechu s povrchovou úpravou štítu závětrnou lištou rš 330 mm</t>
  </si>
  <si>
    <t>1495172746</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</si>
  <si>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</si>
  <si>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1,9*4"výkres číslo 13</t>
  </si>
  <si>
    <t>93</t>
  </si>
  <si>
    <t>764212664</t>
  </si>
  <si>
    <t>Oplechování střešních prvků z pozinkovaného plechu s povrchovou úpravou okapu okapovým plechem střechy rovné rš 330 mm</t>
  </si>
  <si>
    <t>902360061</t>
  </si>
  <si>
    <t>4,8*2"výkres číslo 13</t>
  </si>
  <si>
    <t>94</t>
  </si>
  <si>
    <t>764511601</t>
  </si>
  <si>
    <t>Žlab podokapní z pozinkovaného plechu s povrchovou úpravou včetně háků a čel půlkruhový rš 250 mm</t>
  </si>
  <si>
    <t>-1220221540</t>
  </si>
  <si>
    <t>95</t>
  </si>
  <si>
    <t>764511641</t>
  </si>
  <si>
    <t>Žlab podokapní z pozinkovaného plechu s povrchovou úpravou včetně háků a čel kotlík oválný (trychtýřový), rš žlabu/průměr svodu 250/87 mm</t>
  </si>
  <si>
    <t>1843427921</t>
  </si>
  <si>
    <t>96</t>
  </si>
  <si>
    <t>764518621</t>
  </si>
  <si>
    <t>Svod z pozinkovaného plechu s upraveným povrchem včetně objímek, kolen a odskoků kruhový, průměru 87 mm</t>
  </si>
  <si>
    <t>322809759</t>
  </si>
  <si>
    <t>3*2"výkres číslo 13</t>
  </si>
  <si>
    <t>97</t>
  </si>
  <si>
    <t>998764101</t>
  </si>
  <si>
    <t>Přesun hmot pro konstrukce klempířské stanovený z hmotnosti přesunovaného materiálu vodorovná dopravní vzdálenost do 50 m v objektech výšky do 6 m</t>
  </si>
  <si>
    <t>1414793844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</si>
  <si>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</si>
  <si>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</si>
  <si>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</si>
  <si>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98</t>
  </si>
  <si>
    <t>765111201</t>
  </si>
  <si>
    <t>Montáž krytiny keramické okapové hrany s okapním větracím pásem</t>
  </si>
  <si>
    <t>-1470015765</t>
  </si>
  <si>
    <t xml:space="preserve">Poznámka k souboru cen:
1. V cenách jsou započteny i náklady na přiřezání tašek. 2. Oplechování štítových hran, úžlabí a prostupů se oceňuje cenami katalogu 800–764 Konstrukce klempířské. 3. Montáž střešních doplňků (větracích, protisněhových, prostupových tašek apod.) se oceňuje cenami části A02. </t>
  </si>
  <si>
    <t>99</t>
  </si>
  <si>
    <t>596602320</t>
  </si>
  <si>
    <t>pás ochranný větrací okapní plastový 500/10 cm (v barvě)</t>
  </si>
  <si>
    <t>-981785119</t>
  </si>
  <si>
    <t>765151003</t>
  </si>
  <si>
    <t>Montáž krytiny bitumenové ze šindelů na bednění, sklonu přes 30 st.</t>
  </si>
  <si>
    <t>516435696</t>
  </si>
  <si>
    <t xml:space="preserve">Poznámka k souboru cen:
1. V cenách nejsou započteny náklady na bednění, tyto práce se oceňují cenami katalogu 800–762 Konstrukce tesařské. 2. Oplechování okapu, úžlabí a štítových hran se oceňuje cenami katalogu 800–764 Konstrukce klempířské. 3. V cenách nejsou započteny náklady na podkladní pás, ten se oceňuje cenami části A02. </t>
  </si>
  <si>
    <t>101</t>
  </si>
  <si>
    <t>628665000</t>
  </si>
  <si>
    <t>šindel asfaltový na skelné vložce tvar obdélník barevný</t>
  </si>
  <si>
    <t>-1410315972</t>
  </si>
  <si>
    <t>18,24*1,15</t>
  </si>
  <si>
    <t>102</t>
  </si>
  <si>
    <t>628665200</t>
  </si>
  <si>
    <t>pás podkladní tl 0,5mm asfaltového šindele</t>
  </si>
  <si>
    <t>1386845089</t>
  </si>
  <si>
    <t>103</t>
  </si>
  <si>
    <t>628664060</t>
  </si>
  <si>
    <t>větrák pro zdravotní techniku asfaltového šindele</t>
  </si>
  <si>
    <t>-228508040</t>
  </si>
  <si>
    <t>104</t>
  </si>
  <si>
    <t>628665600</t>
  </si>
  <si>
    <t>tmel bitumenový oxidovaný asfaltového šindele 310 ml</t>
  </si>
  <si>
    <t>-2136078263</t>
  </si>
  <si>
    <t>105</t>
  </si>
  <si>
    <t>765151021</t>
  </si>
  <si>
    <t>Montáž krytiny bitumenové ze šindelů okapové hrany na plech</t>
  </si>
  <si>
    <t>-375486043</t>
  </si>
  <si>
    <t>106</t>
  </si>
  <si>
    <t>765151061</t>
  </si>
  <si>
    <t>Montáž krytiny bitumenové ze šindelů štítové hrany plechem</t>
  </si>
  <si>
    <t>1924266916</t>
  </si>
  <si>
    <t>107</t>
  </si>
  <si>
    <t>998765101</t>
  </si>
  <si>
    <t>Přesun hmot pro krytiny skládané stanovený z hmotnosti přesunovaného materiálu vodorovná dopravní vzdálenost do 50 m na objektech výšky do 6 m</t>
  </si>
  <si>
    <t>-193462535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</si>
  <si>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</si>
  <si>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767</t>
  </si>
  <si>
    <t>Konstrukce zámečnické</t>
  </si>
  <si>
    <t>108</t>
  </si>
  <si>
    <t>767101501</t>
  </si>
  <si>
    <t>Dodávka a osazení kompozitního žebříku do AŠ2</t>
  </si>
  <si>
    <t>-1415788320</t>
  </si>
  <si>
    <t>1"výkres číslo 14</t>
  </si>
  <si>
    <t>109</t>
  </si>
  <si>
    <t>767101502</t>
  </si>
  <si>
    <t>Dodávka a montáž zakrytí z kompozitních pororoštů AŠ2 včetně rámu</t>
  </si>
  <si>
    <t>145613383</t>
  </si>
  <si>
    <t>3,8*1,7"výkres číslo 13</t>
  </si>
  <si>
    <t>110</t>
  </si>
  <si>
    <t>767101503</t>
  </si>
  <si>
    <t>Dodávka a montáž zakrytí z kompozitních pororoštů AŠ2 včetně rámu - příplatek za odnímatelný pošt</t>
  </si>
  <si>
    <t>982197052</t>
  </si>
  <si>
    <t>111</t>
  </si>
  <si>
    <t>767640111</t>
  </si>
  <si>
    <t>Montáž dveří ocelových vchodových jednokřídlových bez nadsvětlíku</t>
  </si>
  <si>
    <t>-1455147779</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</si>
  <si>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</si>
  <si>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112</t>
  </si>
  <si>
    <t>553411550</t>
  </si>
  <si>
    <t>dveře ocelové exteriérové zateplené  jednokřídlé 80 x 197 cm</t>
  </si>
  <si>
    <t>-1359645359</t>
  </si>
  <si>
    <t>113</t>
  </si>
  <si>
    <t>549141200</t>
  </si>
  <si>
    <t>kování bezpečnostní, klika-klika, R4 ASTRA</t>
  </si>
  <si>
    <t>1050937841</t>
  </si>
  <si>
    <t>114</t>
  </si>
  <si>
    <t>998767101</t>
  </si>
  <si>
    <t>Přesun hmot pro zámečnické konstrukce stanovený z hmotnosti přesunovaného materiálu vodorovná dopravní vzdálenost do 50 m v objektech výšky do 6 m</t>
  </si>
  <si>
    <t>-2131401748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</si>
  <si>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</si>
  <si>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</si>
  <si>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</si>
  <si>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115</t>
  </si>
  <si>
    <t>783214101</t>
  </si>
  <si>
    <t>Základní nátěr tesařských konstrukcí jednonásobný syntetický</t>
  </si>
  <si>
    <t>-1538832855</t>
  </si>
  <si>
    <t>116</t>
  </si>
  <si>
    <t>783217101</t>
  </si>
  <si>
    <t>Krycí nátěr tesařských konstrukcí jednonásobný syntetický</t>
  </si>
  <si>
    <t>1510260678</t>
  </si>
  <si>
    <t>117</t>
  </si>
  <si>
    <t>783218111</t>
  </si>
  <si>
    <t>Lazurovací nátěr tesařských konstrukcí dvojnásobný syntetický</t>
  </si>
  <si>
    <t>-1018833363</t>
  </si>
  <si>
    <t>118</t>
  </si>
  <si>
    <t>783315101</t>
  </si>
  <si>
    <t>Mezinátěr zámečnických konstrukcí jednonásobný syntetický standardní</t>
  </si>
  <si>
    <t>-1945047001</t>
  </si>
  <si>
    <t>(0,8+2)*2*0,25"výkres číslo 14</t>
  </si>
  <si>
    <t>119</t>
  </si>
  <si>
    <t>783317101</t>
  </si>
  <si>
    <t>Krycí nátěr (email) zámečnických konstrukcí jednonásobný syntetický standardní</t>
  </si>
  <si>
    <t>435458139</t>
  </si>
  <si>
    <t>120</t>
  </si>
  <si>
    <t>783823135</t>
  </si>
  <si>
    <t>Penetrační nátěr omítek hladkých omítek hladkých, zrnitých tenkovrstvých nebo štukových stupně členitosti 1 a 2 silikonový</t>
  </si>
  <si>
    <t>-1559561044</t>
  </si>
  <si>
    <t>121</t>
  </si>
  <si>
    <t>783827425</t>
  </si>
  <si>
    <t>Krycí (ochranný ) nátěr omítek dvojnásobný hladkých omítek hladkých, zrnitých tenkovrstvých nebo štukových stupně členitosti 1 a 2 silikonový</t>
  </si>
  <si>
    <t>-672727709</t>
  </si>
  <si>
    <t>784</t>
  </si>
  <si>
    <t>Dokončovací práce - malby a tapety</t>
  </si>
  <si>
    <t>122</t>
  </si>
  <si>
    <t>784181001</t>
  </si>
  <si>
    <t>Pačokování jednonásobné v místnostech výšky do 3,80 m</t>
  </si>
  <si>
    <t>1362922726</t>
  </si>
  <si>
    <t>26,925+1,44"položky dílu 6</t>
  </si>
  <si>
    <t>123</t>
  </si>
  <si>
    <t>784181101</t>
  </si>
  <si>
    <t>Penetrace podkladu jednonásobná základní akrylátová v místnostech výšky do 3,80 m</t>
  </si>
  <si>
    <t>1414653406</t>
  </si>
  <si>
    <t>124</t>
  </si>
  <si>
    <t>784221101</t>
  </si>
  <si>
    <t>Malby z malířských směsí otěruvzdorných za sucha dvojnásobné, bílé za sucha otěruvzdorné dobře v místnostech výšky do 3,80 m</t>
  </si>
  <si>
    <t>830319491</t>
  </si>
  <si>
    <t>125</t>
  </si>
  <si>
    <t xml:space="preserve">• Osadit záznamovou a řídící jednotku s funkcí řízení čerpadel a monitoringem všech potřebných signálů : chody , poruchy a signály přepínače ručně/automat čerpadel, vodoměr, chod dávkovacího čerpadla, porucha dávkovacího čerpadla, signalizace nízké hladiny dezinfekce Řídící jednotky budou napojeny do rozvaděčů NN, které jsou osazeny u AŠ2 i VDJ. Záznamová a řídící jednotka musí umět kromě systému SMS zpráv předávat data na webový server, kde budou zálohována a přístupná pro standartní webový prohlížeč provozovateli. Musí také zajistit kompletní vzdálenou parametrizaci bez nutnosti návštěvy lokality </t>
  </si>
  <si>
    <t>kompl</t>
  </si>
  <si>
    <t>-1713074115</t>
  </si>
  <si>
    <t>P</t>
  </si>
  <si>
    <t xml:space="preserve">Poznámka k položce:
• Osadit záznamovou a řídící jednotku s funkcí řízení čerpadel a monitoringem všech potřebných signálů : chody , poruchy a signály přepínače ručně/automat čerpadel, vodoměr, chod dávkovacího čerpadla, porucha dávkovacího čerpadla, signalizace nízké hladiny dezinfekce
Řídící jednotky budou napojeny do rozvaděčů NN, které jsou osazeny u AŠ2 i VDJ.
Záznamová a řídící jednotka musí umět kromě systému SMS zpráv předávat data na webový server, kde budou zálohována a přístupná pro standartní webový prohlížeč provozovateli. Musí také zajistit kompletní vzdálenou parametrizaci bez nutnosti návštěvy lokality
</t>
  </si>
  <si>
    <t>SO 02 - Věžový vodojem</t>
  </si>
  <si>
    <t>1092440124</t>
  </si>
  <si>
    <t>6*6*0,25+3*2*0,25"výkres číslo 2</t>
  </si>
  <si>
    <t xml:space="preserve">15*12*0,2"výkres číslo </t>
  </si>
  <si>
    <t>122201101</t>
  </si>
  <si>
    <t>Odkopávky a prokopávky nezapažené s přehozením výkopku na vzdálenost do 3 m nebo s naložením na dopravní prostředek v hornině tř. 3 do 100 m3</t>
  </si>
  <si>
    <t>-2141382365</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</si>
  <si>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</si>
  <si>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9*6*2,2-(1,9*2+5*4,15)*2"výkres číslo stávající vodojem</t>
  </si>
  <si>
    <t>122201109</t>
  </si>
  <si>
    <t>Odkopávky a prokopávky nezapažené s přehozením výkopku na vzdálenost do 3 m nebo s naložením na dopravní prostředek v hornině tř. 3 Příplatek k cenám za lepivost horniny tř. 3</t>
  </si>
  <si>
    <t>78394767</t>
  </si>
  <si>
    <t xml:space="preserve">69,7*0,5"výkres číslo stávající vodojem </t>
  </si>
  <si>
    <t>131301101</t>
  </si>
  <si>
    <t>Hloubení nezapažených jam a zářezů s urovnáním dna do předepsaného profilu a spádu v hornině tř. 4 do 100 m3</t>
  </si>
  <si>
    <t>-90986469</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</si>
  <si>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</si>
  <si>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3*2*2"výkres číslo 2</t>
  </si>
  <si>
    <t>131301109</t>
  </si>
  <si>
    <t>Hloubení nezapažených jam a zářezů s urovnáním dna do předepsaného profilu a spádu Příplatek k cenám za lepivost horniny tř. 4</t>
  </si>
  <si>
    <t>938703547</t>
  </si>
  <si>
    <t>Hloubení zapažených jam a zářezů s urovnáním dna do předepsaného profilu a spádu v hornině tř. 4 do 100 m3</t>
  </si>
  <si>
    <t>1799370842</t>
  </si>
  <si>
    <t>6*6*2"výkres číslo 2</t>
  </si>
  <si>
    <t>615588955</t>
  </si>
  <si>
    <t>133201101</t>
  </si>
  <si>
    <t>Hloubení zapažených i nezapažených šachet s případným nutným přemístěním výkopku ve výkopišti v hornině tř. 3 do 100 m3</t>
  </si>
  <si>
    <t>-1233164159</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</si>
  <si>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</si>
  <si>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133201109</t>
  </si>
  <si>
    <t>Hloubení zapažených i nezapažených šachet s případným nutným přemístěním výkopku ve výkopišti v hornině tř. 3 Příplatek k cenám za lepivost horniny tř. 3</t>
  </si>
  <si>
    <t>-1070363619</t>
  </si>
  <si>
    <t>760482838</t>
  </si>
  <si>
    <t>6*4*2,25"výkres číslo 2</t>
  </si>
  <si>
    <t>860738053</t>
  </si>
  <si>
    <t>-1184980965</t>
  </si>
  <si>
    <t>6*6*2,25"výkres číslo 2</t>
  </si>
  <si>
    <t>-245097620</t>
  </si>
  <si>
    <t>-1663686223</t>
  </si>
  <si>
    <t>12+72"položky dílu 1</t>
  </si>
  <si>
    <t>-2029445872</t>
  </si>
  <si>
    <t>30,000*pi*0,3*0,3"výkres číslo 2</t>
  </si>
  <si>
    <t>1869767057</t>
  </si>
  <si>
    <t>-740315135</t>
  </si>
  <si>
    <t>1249457247</t>
  </si>
  <si>
    <t>(6*6-5*5)*2"výkres číslo 2</t>
  </si>
  <si>
    <t>715730109</t>
  </si>
  <si>
    <t>10,5/0,2"výkres číslo 2</t>
  </si>
  <si>
    <t xml:space="preserve">15*12"výkres číslo </t>
  </si>
  <si>
    <t>181411122</t>
  </si>
  <si>
    <t>Založení trávníku na půdě předem připravené plochy do 1000 m2 výsevem včetně utažení lučního na svahu přes 1:5 do 1:2</t>
  </si>
  <si>
    <t>598049444</t>
  </si>
  <si>
    <t>005724740</t>
  </si>
  <si>
    <t>osivo směs travní krajinná - svahová</t>
  </si>
  <si>
    <t>152354187</t>
  </si>
  <si>
    <t>232,5*0,025 'Přepočtené koeficientem množství</t>
  </si>
  <si>
    <t>181951102</t>
  </si>
  <si>
    <t>Úprava pláně vyrovnáním výškových rozdílů v hornině tř. 1 až 4 se zhutněním</t>
  </si>
  <si>
    <t>1243373069</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</si>
  <si>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</si>
  <si>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5*5"výkres číslo 2</t>
  </si>
  <si>
    <t>211531111</t>
  </si>
  <si>
    <t>Výplň kamenivem do rýh odvodňovacích žeber nebo trativodů bez zhutnění, s úpravou povrchu výplně kamenivem hrubým drceným frakce 16 až 63 mm</t>
  </si>
  <si>
    <t>1706172417</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</si>
  <si>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</si>
  <si>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226212213</t>
  </si>
  <si>
    <t>Vrty velkoprofilové svislé zapažené D do 650 mm hl do 10 m hor. III</t>
  </si>
  <si>
    <t>689379285</t>
  </si>
  <si>
    <t>5*6"výkres číslo 2</t>
  </si>
  <si>
    <t>227211113</t>
  </si>
  <si>
    <t>Odpažení velkoprofilových vrtů průměru přes 550 do 650 mm</t>
  </si>
  <si>
    <t>-859612168</t>
  </si>
  <si>
    <t>231212112</t>
  </si>
  <si>
    <t>Zřízení výplně pilot zapažených s vytažením pažnic z vrtu svislých z betonu železového, v hl od 0 do 10 m, při průměru piloty přes 450 do 650 mm</t>
  </si>
  <si>
    <t>1865187063</t>
  </si>
  <si>
    <t xml:space="preserve">Poznámka k souboru cen:
1. V cenách jsou započteny i náklady na vytažení pažnic. 2. Ceny neobsahují náklady na dodání výplně, tyto se oceňují podle ustanovení poznámky 1. a 3. souboru cen 231 1 . - Zřízení výplně pilot bez vytažení pažnic. 3. Množství měrných jednotek se určuje v m3 objemu výplně piloty. 4. Pokud je výplň dodávána přímo na místo zabudování nebo do prostoru technologické manipulace, její hmotnost se nezapočítává do přesunu hmot. </t>
  </si>
  <si>
    <t>589329090</t>
  </si>
  <si>
    <t>směs pro beton třída C 20/25 X0, XC2 kamenivo do 16 mm</t>
  </si>
  <si>
    <t>-1665663830</t>
  </si>
  <si>
    <t>231611114</t>
  </si>
  <si>
    <t>Výztuž pilot betonovaných do země z oceli 10 505 (R)</t>
  </si>
  <si>
    <t>-751172971</t>
  </si>
  <si>
    <t xml:space="preserve">Poznámka k souboru cen:
1. Ceny lze použít i pro zřízení armokošů. 2. V cenách nejsou započteny náklady na uložení výztuže a nastavení armokošů; tyto náklady jsou započteny v cenách souboru cen 231 . . - Zřízení výplně pilot z betonu železového, části A01 Zvláštní zakládání objektů. </t>
  </si>
  <si>
    <t>8,482*0,06"výkres číslo 2</t>
  </si>
  <si>
    <t>1016099740</t>
  </si>
  <si>
    <t>5*5*0,15"výkres číslo 2</t>
  </si>
  <si>
    <t>273313511</t>
  </si>
  <si>
    <t>Základy z betonu prostého desky z betonu kamenem neprokládaného tř. C 12/15</t>
  </si>
  <si>
    <t>-1472541445</t>
  </si>
  <si>
    <t>5*5*0,1"výkres číslo 2</t>
  </si>
  <si>
    <t>275321511</t>
  </si>
  <si>
    <t>Základy z betonu železového (bez výztuže) patky z betonu bez zvýšených nároků na prostředí tř. C 25/30</t>
  </si>
  <si>
    <t>-2012233060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</si>
  <si>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</si>
  <si>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5*5*2"výkres číslo 2</t>
  </si>
  <si>
    <t>275351215</t>
  </si>
  <si>
    <t>Bednění základových stěn patek svislé nebo šikmé (odkloněné), půdorysně přímé nebo zalomené ve volných nebo zapažených jámách, rýhách, šachtách, včetně případných vzpěr zřízení</t>
  </si>
  <si>
    <t>-1479554940</t>
  </si>
  <si>
    <t>5*4*2"výkres číslo 2</t>
  </si>
  <si>
    <t>348101220</t>
  </si>
  <si>
    <t>Montáž vrat a vrátek k oplocení na sloupky ocelové, plochy jednotlivě přes 2 do 4 m2</t>
  </si>
  <si>
    <t>1022109964</t>
  </si>
  <si>
    <t xml:space="preserve">Poznámka k souboru cen:
1. V cenách nejsou započteny náklady na dodávku vrat a vrátek; tyto se oceňují ve specifikaci. </t>
  </si>
  <si>
    <t>1"výkres číslo 5</t>
  </si>
  <si>
    <t>275351216</t>
  </si>
  <si>
    <t>Bednění základových stěn patek svislé nebo šikmé (odkloněné), půdorysně přímé nebo zalomené ve volných nebo zapažených jámách, rýhách, šachtách, včetně případných vzpěr odstranění</t>
  </si>
  <si>
    <t>-359804404</t>
  </si>
  <si>
    <t>275361821</t>
  </si>
  <si>
    <t>Výztuž základů patek z betonářské oceli 10 505 (R)</t>
  </si>
  <si>
    <t>775746349</t>
  </si>
  <si>
    <t xml:space="preserve">Poznámka k souboru cen:
1. Ceny platí pro desky rovné, s náběhy, hřibové nebo upnuté do žeber včetně výztuže těchto žeber. </t>
  </si>
  <si>
    <t>50*0,1"výkres číslo 2</t>
  </si>
  <si>
    <t>338121123</t>
  </si>
  <si>
    <t>Osazování sloupků a vzpěr plotových železobetonových se zabetonováním patky betonem tř. B 7,5, o objemu do 0,15 m3</t>
  </si>
  <si>
    <t>-253970583</t>
  </si>
  <si>
    <t xml:space="preserve">Poznámka k souboru cen:
1. V cenách nejsou započteny náklady na sloupky a vzpěry. Jejich dodání se oceňuje ve specifikaci. </t>
  </si>
  <si>
    <t>592325350</t>
  </si>
  <si>
    <t>patka plotová 25x25x80 cm průběžná</t>
  </si>
  <si>
    <t>1090696901</t>
  </si>
  <si>
    <t>338171121</t>
  </si>
  <si>
    <t>Osazování sloupků a vzpěr plotových ocelových trubkových nebo profilovaných výšky do 2,60 m se zalitím cementovou maltou do vynechaných otvorů</t>
  </si>
  <si>
    <t>-542286150</t>
  </si>
  <si>
    <t xml:space="preserve">Poznámka k souboru cen: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</si>
  <si>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553422540</t>
  </si>
  <si>
    <t>sloupek plotový průběžný pozinkovaný a komaxitový 2250/38x1,5 mm</t>
  </si>
  <si>
    <t>-233628947</t>
  </si>
  <si>
    <t>553422620</t>
  </si>
  <si>
    <t>sloupek plotový koncový pozinkovaný a komaxitový 2350/48x1,5 mm</t>
  </si>
  <si>
    <t>-24398347</t>
  </si>
  <si>
    <t>6"výkres číslo 5</t>
  </si>
  <si>
    <t>553422720</t>
  </si>
  <si>
    <t>vzpěra plotová 38x1,5 mm včetně krytky s uchem, 2000 mm</t>
  </si>
  <si>
    <t>1487158179</t>
  </si>
  <si>
    <t>553423211</t>
  </si>
  <si>
    <t>branka vchodová kovová 1500 x 2000 mm</t>
  </si>
  <si>
    <t>-872812087</t>
  </si>
  <si>
    <t>1,000"výkres číslo 5</t>
  </si>
  <si>
    <t>348121221</t>
  </si>
  <si>
    <t>Montáž podhrabových desek na ocelové sloupky, délky desek přes 2 do 3 m</t>
  </si>
  <si>
    <t>1004677923</t>
  </si>
  <si>
    <t xml:space="preserve">Poznámka k souboru cen:
1. V cenách jsou započteny i náklady na montáž a dodávku držáků desek. 2. V cenách nejsou započteny náklady na dodávku desky; tyto se oceňují ve specifikaci. </t>
  </si>
  <si>
    <t>592331140</t>
  </si>
  <si>
    <t>deska plotová betonová podhrabová šedá 250x5x38 cm</t>
  </si>
  <si>
    <t>695243984</t>
  </si>
  <si>
    <t>348401130</t>
  </si>
  <si>
    <t>Osazení oplocení ze strojového pletiva s napínacími dráty do 15 st. sklonu svahu, výšky přes 1,6 do 2,0 m</t>
  </si>
  <si>
    <t>1355817227</t>
  </si>
  <si>
    <t xml:space="preserve">Poznámka k souboru cen:
1. V cenách nejsou započteny náklady na dodávku pletiva a drátů, tyto se oceňují ve specifikaci. </t>
  </si>
  <si>
    <t>313275140</t>
  </si>
  <si>
    <t>pletivo drátěné plastifikované se čtvercovými oky 55 mm/2,5 mm, 175 cm</t>
  </si>
  <si>
    <t>-860305519</t>
  </si>
  <si>
    <t>880801501</t>
  </si>
  <si>
    <t>-390618011</t>
  </si>
  <si>
    <t>880801502</t>
  </si>
  <si>
    <t>kpl</t>
  </si>
  <si>
    <t>-641483831</t>
  </si>
  <si>
    <t>950501501</t>
  </si>
  <si>
    <t>Demontáž a likvidace stávajícího odradonovacího zařízení, rozvodů a instalací stávajícího vodojemu</t>
  </si>
  <si>
    <t>1272952446</t>
  </si>
  <si>
    <t xml:space="preserve">1"výkres číslo stávající vodojem </t>
  </si>
  <si>
    <t>962052211</t>
  </si>
  <si>
    <t>Bourání zdiva železobetonového nadzákladového, objemu přes 1 m3</t>
  </si>
  <si>
    <t>-789010242</t>
  </si>
  <si>
    <t xml:space="preserve">Poznámka k souboru cen:
1. Bourání pilířů o průřezu přes 0,36 m2 se oceňuje cenami - 2210 a -2211 jako bourání zdiva nadzákladového železobetonového. </t>
  </si>
  <si>
    <t xml:space="preserve">(1,9+5+3,35)*2*0,4*2"výkres číslo stávající vodojem </t>
  </si>
  <si>
    <t>963051113</t>
  </si>
  <si>
    <t>Bourání železobetonových stropů deskových, tl. přes 80 mm</t>
  </si>
  <si>
    <t>-384353669</t>
  </si>
  <si>
    <t xml:space="preserve">Poznámka k souboru cen:
1. Cenu -1313 lze použít i pro bourání bedničkových stropů. Množství jednotek se určuje v m3 včetně dutin. </t>
  </si>
  <si>
    <t xml:space="preserve">(1,9*2+5*4,15)*0,25"výkres číslo stávající vodojem </t>
  </si>
  <si>
    <t>997013111</t>
  </si>
  <si>
    <t>Vnitrostaveništní doprava suti a vybouraných hmot vodorovně do 50 m svisle s použitím mechanizace pro budovy a haly výšky do 6 m</t>
  </si>
  <si>
    <t>1493660610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</si>
  <si>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</si>
  <si>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997013509</t>
  </si>
  <si>
    <t>Odvoz suti a vybouraných hmot na skládku nebo meziskládku se složením, na vzdálenost Příplatek k ceně za každý další i započatý 1 km přes 1 km</t>
  </si>
  <si>
    <t>-767421275</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</si>
  <si>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</si>
  <si>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997013511</t>
  </si>
  <si>
    <t>Odvoz suti a vybouraných hmot z meziskládky na skládku s naložením a se složením, na vzdálenost do 1 km</t>
  </si>
  <si>
    <t>-1364380776</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</si>
  <si>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</si>
  <si>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997013802</t>
  </si>
  <si>
    <t>Poplatek za uložení stavebního odpadu na skládce (skládkovné) železobetonového</t>
  </si>
  <si>
    <t>1818946491</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</si>
  <si>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</si>
  <si>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998011001</t>
  </si>
  <si>
    <t>Přesun hmot pro budovy občanské výstavby, bydlení, výrobu a služby s nosnou svislou konstrukcí zděnou z cihel, tvárnic nebo kamene vodorovná dopravní vzdálenost do 100 m pro budovy výšky do 6 m</t>
  </si>
  <si>
    <t>1984911135</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</si>
  <si>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</si>
  <si>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21-M-03</t>
  </si>
  <si>
    <t xml:space="preserve">• Osadit druhou záznamovou a řídící jednotku s tlakovým snímačem hladiny s rozsahem 26m pro montáž do potrubí u paty VDJ, vodoměr s monitoringem průtoku, měření teploty na několika místech, řízení vytápění Řídící jednotky budou napojeny do rozvaděčů NN, které jsou osazeny u AŠ2 i VDJ. Záznamová a řídící jednotka musí umět kromě systému SMS zpráv předávat data na webový server, kde budou zálohována a přístupná pro standartní webový prohlížeč provozovateli. Musí také zajistit kompletní vzdálenou parametrizaci bez nutnosti návštěvy lokality </t>
  </si>
  <si>
    <t>2053388235</t>
  </si>
  <si>
    <t xml:space="preserve">Poznámka k položce:
• Osadit druhou záznamovou a řídící jednotku s tlakovým snímačem hladiny s rozsahem 26m pro montáž do potrubí u paty VDJ, vodoměr s monitoringem průtoku, měření teploty na několika místech, řízení vytápění
Řídící jednotky budou napojeny do rozvaděčů NN, které jsou osazeny u AŠ2 i VDJ.
Záznamová a řídící jednotka musí umět kromě systému SMS zpráv předávat data na webový server, kde budou zálohována a přístupná pro standartní webový prohlížeč provozovateli. Musí také zajistit kompletní vzdálenou parametrizaci bez nutnosti návštěvy lokality
</t>
  </si>
  <si>
    <t>SO 03 - Vnitřní rozvod NN</t>
  </si>
  <si>
    <t>01 - Armaturní šachta AŠ2</t>
  </si>
  <si>
    <t xml:space="preserve">    740 - Elektromontáže - zkoušky a revize</t>
  </si>
  <si>
    <t xml:space="preserve">    742 - Elektromontáže - rozvodný systém</t>
  </si>
  <si>
    <t xml:space="preserve">    743 - Elektromontáže - hrubá montáž</t>
  </si>
  <si>
    <t xml:space="preserve">    744 - Elektromontáže - rozvody vodičů měděných</t>
  </si>
  <si>
    <t xml:space="preserve">    746 - Elektromontáže - soubory pro vodiče</t>
  </si>
  <si>
    <t xml:space="preserve">    747 - Elektromontáže - kompletace rozvodů</t>
  </si>
  <si>
    <t xml:space="preserve">    748 - Elektromontáže - osvětlovací zařízení a svítidla</t>
  </si>
  <si>
    <t xml:space="preserve">    751 - Vzduchotechnika</t>
  </si>
  <si>
    <t xml:space="preserve">    22-M - Montáže oznam. a zabezp. zařízení</t>
  </si>
  <si>
    <t xml:space="preserve">    46-M - Zemní práce při extr.mont.pracích</t>
  </si>
  <si>
    <t>740</t>
  </si>
  <si>
    <t>Elektromontáže - zkoušky a revize</t>
  </si>
  <si>
    <t>740991100</t>
  </si>
  <si>
    <t>Celková prohlídka elektrického rozvodu a zařízení do 100 000,- Kč</t>
  </si>
  <si>
    <t>742</t>
  </si>
  <si>
    <t>Elektromontáže - rozvodný systém</t>
  </si>
  <si>
    <t>742311320</t>
  </si>
  <si>
    <t>Montáž skříň pojistková pilíř pro skříň typ RE</t>
  </si>
  <si>
    <t>0001</t>
  </si>
  <si>
    <t>Pillíř kompaktní plastový elektroměrový</t>
  </si>
  <si>
    <t>743</t>
  </si>
  <si>
    <t>Elektromontáže - hrubá montáž</t>
  </si>
  <si>
    <t>743111116</t>
  </si>
  <si>
    <t>Montáž trubka plastová tuhá D 26 mm uložená pevně</t>
  </si>
  <si>
    <t>345710940</t>
  </si>
  <si>
    <t>trubka elektroinstalační tuhá z PVC L 3 m 1532</t>
  </si>
  <si>
    <t>743411111</t>
  </si>
  <si>
    <t>Montáž krabice zapuštěná plastová kruhová typ KU68/2-1902, KO125</t>
  </si>
  <si>
    <t>345715190</t>
  </si>
  <si>
    <t>krabice univerzální z PH KU 68/2-1902s víčkem KO68</t>
  </si>
  <si>
    <t>345715230</t>
  </si>
  <si>
    <t>krabice přístrojová odbočná s víčkem z PH KO97/5</t>
  </si>
  <si>
    <t>744</t>
  </si>
  <si>
    <t>Elektromontáže - rozvody vodičů měděných</t>
  </si>
  <si>
    <t>744411220</t>
  </si>
  <si>
    <t>Montáž kabel Cu sk.2 do 1 kV do 0,20 kg pod omítku stěn</t>
  </si>
  <si>
    <t>341110300</t>
  </si>
  <si>
    <t>kabel silový s Cu jádrem CYKY 3x1,5 mm2</t>
  </si>
  <si>
    <t>744411230</t>
  </si>
  <si>
    <t>Montáž kabel Cu sk.2 do 1 kV do 0,40 kg pod omítku stěn</t>
  </si>
  <si>
    <t>341110360</t>
  </si>
  <si>
    <t>kabel silový s Cu jádrem CYKY 3x2,5 mm2</t>
  </si>
  <si>
    <t>744411240</t>
  </si>
  <si>
    <t>Montáž kabel Cu sk.2 do 1 kV do 0,63 kg pod omítku stěn</t>
  </si>
  <si>
    <t>341111000</t>
  </si>
  <si>
    <t>kabel silový s Cu jádrem CYKY 5x6 mm2</t>
  </si>
  <si>
    <t>341110980</t>
  </si>
  <si>
    <t>kabel silový s Cu jádrem CYKY 5x4 mm2</t>
  </si>
  <si>
    <t>744411250</t>
  </si>
  <si>
    <t>Montáž kabel Cu sk.2 do 1 kV do 1,00 kg pod omítku stěn</t>
  </si>
  <si>
    <t>341110760</t>
  </si>
  <si>
    <t>kabel silový s Cu jádrem CYKY 4x10 mm2</t>
  </si>
  <si>
    <t>746</t>
  </si>
  <si>
    <t>Elektromontáže - soubory pro vodiče</t>
  </si>
  <si>
    <t>746713100</t>
  </si>
  <si>
    <t>Montáž ucpávková vývodka do P 42 pro kabely</t>
  </si>
  <si>
    <t>345724300</t>
  </si>
  <si>
    <t>vývodka ucpávková elektroinstalační</t>
  </si>
  <si>
    <t>747</t>
  </si>
  <si>
    <t>Elektromontáže - kompletace rozvodů</t>
  </si>
  <si>
    <t>747111211</t>
  </si>
  <si>
    <t>Montáž vypínač nástěnný 1-jednopólový prostředí venkovní/mokré</t>
  </si>
  <si>
    <t>345355150</t>
  </si>
  <si>
    <t>spínač jednopólový 10A IP44</t>
  </si>
  <si>
    <t>747161350</t>
  </si>
  <si>
    <t>Montáž zásuvka polozapuštěná šroubové připojení 3P+N+PE se zapojením vodičů</t>
  </si>
  <si>
    <t>358111560</t>
  </si>
  <si>
    <t>zásuvka nepropustná vestavná 32A 400 V 5pól IP44</t>
  </si>
  <si>
    <t>747161523</t>
  </si>
  <si>
    <t>Montáž zásuvka chráněná v krabici šroubové připojení 2P+PE prostředí venkovní, mokré</t>
  </si>
  <si>
    <t>345514850</t>
  </si>
  <si>
    <t>zásuvka krytá pro vlhké prostředí IP44</t>
  </si>
  <si>
    <t>748</t>
  </si>
  <si>
    <t>Elektromontáže - osvětlovací zařízení a svítidla</t>
  </si>
  <si>
    <t>748122114</t>
  </si>
  <si>
    <t>Montáž svítidlo zářivkové průmyslové stropní přisazené 2 zdroje s krytem</t>
  </si>
  <si>
    <t>348332410</t>
  </si>
  <si>
    <t>svítidlo průmyslové zářivkové prachotěsné IP65 2x36W</t>
  </si>
  <si>
    <t>751</t>
  </si>
  <si>
    <t>Vzduchotechnika</t>
  </si>
  <si>
    <t>751111012</t>
  </si>
  <si>
    <t>Mtž vent ax ntl nástěnného základního D do 200 mm</t>
  </si>
  <si>
    <t>429141130</t>
  </si>
  <si>
    <t>ventilátor axiální k montáži na stěnu, IP44</t>
  </si>
  <si>
    <t>747241022</t>
  </si>
  <si>
    <t>Montáž proudových chráničů čtyřpólových nn do 80 A s krytem</t>
  </si>
  <si>
    <t>358892120</t>
  </si>
  <si>
    <t>chránič proudový 4pólový 40/4/030</t>
  </si>
  <si>
    <t>256</t>
  </si>
  <si>
    <t>210100001</t>
  </si>
  <si>
    <t>Ukončení vodičů v rozváděči nebo na přístroji včetně zapojení průřezu žíly do 2,5 mm2</t>
  </si>
  <si>
    <t>210100002</t>
  </si>
  <si>
    <t>Ukončení vodičů v rozváděči nebo na přístroji včetně zapojení průřezu žíly do 6 mm2</t>
  </si>
  <si>
    <t>210120402</t>
  </si>
  <si>
    <t>Montáž jističů jednopólových nn do 25 A s krytem</t>
  </si>
  <si>
    <t>358221090</t>
  </si>
  <si>
    <t>jistič 1pólový-charakteristika B, 10B/1</t>
  </si>
  <si>
    <t>358221110</t>
  </si>
  <si>
    <t>jistič 1pólový-charakteristika B, 16B/1</t>
  </si>
  <si>
    <t>210120452</t>
  </si>
  <si>
    <t>Montáž jističů třípólových nn do 25 A s krytem</t>
  </si>
  <si>
    <t>210190002</t>
  </si>
  <si>
    <t>Montáž rozvodnic běžných oceloplechových nebo plastových do 50 kg</t>
  </si>
  <si>
    <t>357131100</t>
  </si>
  <si>
    <t>rozvodnice nástěnná, průhledné dveře, IP40</t>
  </si>
  <si>
    <t>22-M</t>
  </si>
  <si>
    <t>Montáže oznam. a zabezp. zařízení</t>
  </si>
  <si>
    <t>220330186</t>
  </si>
  <si>
    <t>Montáž spínacích hodin</t>
  </si>
  <si>
    <t>358898290</t>
  </si>
  <si>
    <t>hodiny spínací MAP-16-001-A230 denní</t>
  </si>
  <si>
    <t>46-M</t>
  </si>
  <si>
    <t>Zemní práce při extr.mont.pracích</t>
  </si>
  <si>
    <t>460070163</t>
  </si>
  <si>
    <t>Hloubení nezapažených jam pro základy venkovních rozváděčů ručně v hornině tř 3</t>
  </si>
  <si>
    <t>460120013</t>
  </si>
  <si>
    <t>Zásyp jam ručně v hornině třídy 3</t>
  </si>
  <si>
    <t>460490012</t>
  </si>
  <si>
    <t>Krytí kabelů výstražnou fólií šířky 25 cm</t>
  </si>
  <si>
    <t>460510054</t>
  </si>
  <si>
    <t>Kabelové prostupy z trub plastových do rýhy bez obsypu, průměru do 10 cm</t>
  </si>
  <si>
    <t>345713530</t>
  </si>
  <si>
    <t>trubka elektroinstalační ohebná, HDPE+LDPE pr.75mm</t>
  </si>
  <si>
    <t>460620013</t>
  </si>
  <si>
    <t>Provizorní úprava terénu se zhutněním, v hornině tř 3</t>
  </si>
  <si>
    <t>02 - Přípojka vodojem</t>
  </si>
  <si>
    <t>HZS - Hodinové zúčtovací sazby</t>
  </si>
  <si>
    <t>210100155</t>
  </si>
  <si>
    <t>Ukončení kabelů smršťovací záklopkou nebo páskou se zapojením bez letování žíly do 5x6 mm2</t>
  </si>
  <si>
    <t>210100155-D</t>
  </si>
  <si>
    <t>Demontáž - Ukončení kabelů smršťovací záklopkou nebo páskou se zapojením bez letování žíly do 5x6 mm2</t>
  </si>
  <si>
    <t>210220020</t>
  </si>
  <si>
    <t>Montáž uzemňovacího vedení vodičů FeZn pomocí svorek v zemi páskou do 120 mm2 ve městské zástavbě</t>
  </si>
  <si>
    <t>354420620</t>
  </si>
  <si>
    <t>páska zemnící 30 x 4 mm FeZn</t>
  </si>
  <si>
    <t>210220302</t>
  </si>
  <si>
    <t>Montáž svorek hromosvodných typu ST, SJ, SK, SZ, SR 01, 02 se 3 a více šrouby</t>
  </si>
  <si>
    <t>354419860</t>
  </si>
  <si>
    <t>svorka odbočovací a spojovací SR 2a pro pásek 30x4 mm    FeZn</t>
  </si>
  <si>
    <t>210810017</t>
  </si>
  <si>
    <t>Montáž měděných kabelů CYKY, CYKYD, CYKYDY, NYM, NYY, YSLY 750 V 5x6 mm2 uložených volně</t>
  </si>
  <si>
    <t>171201211</t>
  </si>
  <si>
    <t>Poplatek za uložení odpadu ze sypaniny na skládce (skládkovné)</t>
  </si>
  <si>
    <t>460010011</t>
  </si>
  <si>
    <t>Vytyčení trasy vedení vzdušného silového nn v terénu přehledném</t>
  </si>
  <si>
    <t>km</t>
  </si>
  <si>
    <t>460120016</t>
  </si>
  <si>
    <t>Naložení výkopku ručně z hornin třídy 1až4</t>
  </si>
  <si>
    <t>460200163</t>
  </si>
  <si>
    <t>Hloubení kabelových nezapažených rýh ručně š 35 cm, hl 80 cm, v hornině tř 3</t>
  </si>
  <si>
    <t>460260001</t>
  </si>
  <si>
    <t>Zatažení lana do kanálu nebo tvárnicové trasy</t>
  </si>
  <si>
    <t>460421201</t>
  </si>
  <si>
    <t>Lože kabelů z prohozeného výkopku tl 5 cm nad kabel, bez zakrytí, šířky do 65 cm</t>
  </si>
  <si>
    <t>trubka elektroinstalační ohebná Kopoflex, HDPE+LDPE, pr. 75mm</t>
  </si>
  <si>
    <t>460560163</t>
  </si>
  <si>
    <t>Zásyp rýh ručně šířky 35 cm, hloubky 80 cm, z horniny třídy 3</t>
  </si>
  <si>
    <t>460600023</t>
  </si>
  <si>
    <t>Vodorovné přemístění horniny jakékoliv třídy do 1000 m</t>
  </si>
  <si>
    <t>460600031</t>
  </si>
  <si>
    <t>Příplatek k vodorovnému přemístění horniny za každých dalších 1000 m</t>
  </si>
  <si>
    <t>460680202</t>
  </si>
  <si>
    <t>Vybourání otvorů ve zdivu betonovém plochy do 0,02 m2, tloušťky do 30 cm</t>
  </si>
  <si>
    <t>460680603</t>
  </si>
  <si>
    <t>Vysekání rýh pro montáž trubek a kabelů v cihelných zdech hloubky do 7 cm a šířky do 7 cm</t>
  </si>
  <si>
    <t>460710053</t>
  </si>
  <si>
    <t>Vyplnění a omítnutí rýh ve stěnách hloubky do 7 cm a šířky do 7 cm</t>
  </si>
  <si>
    <t>HZS</t>
  </si>
  <si>
    <t>Hodinové zúčtovací sazby</t>
  </si>
  <si>
    <t>HZS2221</t>
  </si>
  <si>
    <t>Hodinová zúčtovací sazba elektrikář - úprava stávajícího rozvaděče</t>
  </si>
  <si>
    <t>hod</t>
  </si>
  <si>
    <t>262144</t>
  </si>
  <si>
    <t>VON - Vedlejší a ostatní náklady pro objekty SO 01, SO 02, SO 03 a pro výtlačný řád</t>
  </si>
  <si>
    <t>VRN - Vedlejší rozpočtové náklady</t>
  </si>
  <si>
    <t xml:space="preserve">    VRN1 - Průzkumné, geodetické a projektové práce</t>
  </si>
  <si>
    <t xml:space="preserve">    VRN3 - Zařízení staveniště</t>
  </si>
  <si>
    <t xml:space="preserve">    VRN7 - Provozní vlivy</t>
  </si>
  <si>
    <t xml:space="preserve">    VRN9 - Ostatní náklady</t>
  </si>
  <si>
    <t>VRN</t>
  </si>
  <si>
    <t>Vedlejší rozpočtové náklady</t>
  </si>
  <si>
    <t>VRN1</t>
  </si>
  <si>
    <t>Průzkumné, geodetické a projektové práce</t>
  </si>
  <si>
    <t>012203000</t>
  </si>
  <si>
    <t>1024</t>
  </si>
  <si>
    <t>-1048770241</t>
  </si>
  <si>
    <t>012303000</t>
  </si>
  <si>
    <t>-614841009</t>
  </si>
  <si>
    <t>013254000</t>
  </si>
  <si>
    <t>-1261352304</t>
  </si>
  <si>
    <t>VRN3</t>
  </si>
  <si>
    <t>Zařízení staveniště</t>
  </si>
  <si>
    <t>030001000</t>
  </si>
  <si>
    <t>-1293406378</t>
  </si>
  <si>
    <t>Poznámka k položce:
Náklady zařízení staveniště jeho zřízení, provoz, odstranění, zajištění médií (vody, elektřiny apod.) včetně provizorního oplocení staveniště a zabezpečení výkopů. Případně doplnit ještě o např. 1 x sklad pro potřeby stavby, maringotky pro pracovní čety, manipulační plochy, provizorní komunikace a sjezdy atd.</t>
  </si>
  <si>
    <t>VRN7</t>
  </si>
  <si>
    <t>Provozní vlivy</t>
  </si>
  <si>
    <t>072002001</t>
  </si>
  <si>
    <t>-1295312628</t>
  </si>
  <si>
    <t>VRN9</t>
  </si>
  <si>
    <t>Ostatní náklady</t>
  </si>
  <si>
    <t>090001003</t>
  </si>
  <si>
    <t>1591261612</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</si>
  <si>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</si>
  <si>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</si>
  <si>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</si>
  <si>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</si>
  <si>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</si>
  <si>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</si>
  <si>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</si>
  <si>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</si>
  <si>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</si>
  <si>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</si>
  <si>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</si>
  <si>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</si>
  <si>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</si>
  <si>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</si>
  <si>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</si>
  <si>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</si>
  <si>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</si>
  <si>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</si>
  <si>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</si>
  <si>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</si>
  <si>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</si>
  <si>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</si>
  <si>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</si>
  <si>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</si>
  <si>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</si>
  <si>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</si>
  <si>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</si>
  <si>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</si>
  <si>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</si>
  <si>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</si>
  <si>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</si>
  <si>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</si>
  <si>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</si>
  <si>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</si>
  <si>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</si>
  <si>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</si>
  <si>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</si>
  <si>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</si>
  <si>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</si>
  <si>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</si>
  <si>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</si>
  <si>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</si>
  <si>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</si>
  <si>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</si>
  <si>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</si>
  <si>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</si>
  <si>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</si>
  <si>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</si>
  <si>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</si>
  <si>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</si>
  <si>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</si>
  <si>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</si>
  <si>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</si>
  <si>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</si>
  <si>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</si>
  <si>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</si>
  <si>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</si>
  <si>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</si>
  <si>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</si>
  <si>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</si>
  <si>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</si>
  <si>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</si>
  <si>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</si>
  <si>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</si>
  <si>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</si>
  <si>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</si>
  <si>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</si>
  <si>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</si>
  <si>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</si>
  <si>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</si>
  <si>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</si>
  <si>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</si>
  <si>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</si>
  <si>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</si>
  <si>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</si>
  <si>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</si>
  <si>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</si>
  <si>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</si>
  <si>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</si>
  <si>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</si>
  <si>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</si>
  <si>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</si>
  <si>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</si>
  <si>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</si>
  <si>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</si>
  <si>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</si>
  <si>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</si>
  <si>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</si>
  <si>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</si>
  <si>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</si>
  <si>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</si>
  <si>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</si>
  <si>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</si>
  <si>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</si>
  <si>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</si>
  <si>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</si>
  <si>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</si>
  <si>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</si>
  <si>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</si>
  <si>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</si>
  <si>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</si>
  <si>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</si>
  <si>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</si>
  <si>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</si>
  <si>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</si>
  <si>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</si>
  <si>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</si>
  <si>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</si>
  <si>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</si>
  <si>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</si>
  <si>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</si>
  <si>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</si>
  <si>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</si>
  <si>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</si>
  <si>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</si>
  <si>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</si>
  <si>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</si>
  <si>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</si>
  <si>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</si>
  <si>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</si>
  <si>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</si>
  <si>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</si>
  <si>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</si>
  <si>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</si>
  <si>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</si>
  <si>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</si>
  <si>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</si>
  <si>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</si>
  <si>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</si>
  <si>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</si>
  <si>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</si>
  <si>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</si>
  <si>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</si>
  <si>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</si>
  <si>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</si>
  <si>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</si>
  <si>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</si>
  <si>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</si>
  <si>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</si>
  <si>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</si>
  <si>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</si>
  <si>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</si>
  <si>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</si>
  <si>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</si>
  <si>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</si>
  <si>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</si>
  <si>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</si>
  <si>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</si>
  <si>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</si>
  <si>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</si>
  <si>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</si>
  <si>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</si>
  <si>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</si>
  <si>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</si>
  <si>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</si>
  <si>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</si>
  <si>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</si>
  <si>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</si>
  <si>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</si>
  <si>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</si>
  <si>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</si>
  <si>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</si>
  <si>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</si>
  <si>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</si>
  <si>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</si>
  <si>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</si>
  <si>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</si>
  <si>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</si>
  <si>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</si>
  <si>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</si>
  <si>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</si>
  <si>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</si>
  <si>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</si>
  <si>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</si>
  <si>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</si>
  <si>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</si>
  <si>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</si>
  <si>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</si>
  <si>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</si>
  <si>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</si>
  <si>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</si>
  <si>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</si>
  <si>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</si>
  <si>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</si>
  <si>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</si>
  <si>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</si>
  <si>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 xml:space="preserve">Dodávka a montáž ovládací kabel TCEKPFLE 3x4x0,8 </t>
  </si>
  <si>
    <t>Geodetické práce při provádění stavby - geodet. vytýčení stavby před jejím zahájením, průběžné geodetické zaměřování prováděných prací apod.</t>
  </si>
  <si>
    <t>Geodetické práce po výstavbě - geometrické plány věcných břemen dotčených pozemku v počtu 35 výtisků, geodetické zaměření skutečného provedení stavby na podkladu katastrální mapy (dwg) v počtu 3x tištěno 2x na CDGeodetické práce po výstavbě - geometrické plány věcných břemen dotčených pozemku v počtu 35 výtisků, geodetické zaměření skutečného provedení stavby na podkladu katastrální mapy (dwg) v počtu 3x tištěno 2x na CD</t>
  </si>
  <si>
    <t>Dokumentace skutečného provedení stavby (výkresová a textová) 2x tištěné paré a 1x elektronické na CD</t>
  </si>
  <si>
    <t>Náklady zařízení staveniště jeho zřízení, provoz, odstranění, zajištění médií (vody, elektřiny apod.) včetně provizorního oplocení staveniště a zabezpečení výkopů, sklad pro potřeby stavby, maringotky pro pracovní čety atd.</t>
  </si>
  <si>
    <t>Silniční provoz - dočasné dopravní značení, čištění komunkací, zajištění přístupu a obslužnosti</t>
  </si>
  <si>
    <t>Vytýčení stávajících sítí, zajištění dozoru a kontrol správců sítí, provozní zkoušky apod.</t>
  </si>
  <si>
    <t>klapka žabí plastová DN80</t>
  </si>
  <si>
    <t>Dodávka a montáž automatické tlakové stanice k udržování konstatního tlaku bez ohledu na změny průtoku. (2x paralelní čerpadla s frekvenčním měničem z korozivzdorné oceli včetně řídící a monitorovací a kontrolní jednotky)</t>
  </si>
  <si>
    <t>1"výkres číslo 15 a TZ</t>
  </si>
  <si>
    <t xml:space="preserve">Dodávka a montáž membránové dávkovací čerpadlo (hygienické zabezpečení vody) </t>
  </si>
  <si>
    <t>977151113</t>
  </si>
  <si>
    <t>Jádrové vrty diamantovými korunkami do stavebních materiálů (železobetonu, betonu, cihel, obkladů, dlažeb, kamene) průměru přes 40 do 50 mm</t>
  </si>
  <si>
    <t>-1777015777</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</si>
  <si>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</si>
  <si>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126</t>
  </si>
  <si>
    <t>0,5*0,5*0,8*18"výkres číslo 5</t>
  </si>
  <si>
    <t>3,6+12+72-22"položky dílu 1</t>
  </si>
  <si>
    <t>18"výkres číslo 5</t>
  </si>
  <si>
    <t>6+8+8+6"výkres číslo 5</t>
  </si>
  <si>
    <t>12"výkres číslo 5</t>
  </si>
  <si>
    <t>10"výkres číslo 5</t>
  </si>
  <si>
    <t>4+4+5+5"výkres číslo 5</t>
  </si>
  <si>
    <t>10+10+13+13"výkres číslo 5</t>
  </si>
  <si>
    <t>46*1,05</t>
  </si>
  <si>
    <t>Vodojem věžový objem 30m3, ocelová konstrukce, včetně technologie a vystrojení viz.PD</t>
  </si>
  <si>
    <t>1"výkres číslo 2 a TZ</t>
  </si>
  <si>
    <t>Realizační dokumentace VDJ – celkové řešení včetně založení, geologického posudku a statického posouzení - 2xtištěné paré, 1x elektronicky CD</t>
  </si>
  <si>
    <t>966071711</t>
  </si>
  <si>
    <t>Bourání plotových sloupků a vzpěr ocelových trubkových nebo profilovaných výšky do 2,50 m zabetonovaných</t>
  </si>
  <si>
    <t>-232117096</t>
  </si>
  <si>
    <t>966071821</t>
  </si>
  <si>
    <t>Rozebrání oplocení z pletiva drátěného se čtvercovými oky, výšky do 1,6 m</t>
  </si>
  <si>
    <t>822827632</t>
  </si>
  <si>
    <t xml:space="preserve">Poznámka k souboru cen:
1. V cenách nejsou započteny náklady na demontáž sloupků. </t>
  </si>
  <si>
    <t>966073810</t>
  </si>
  <si>
    <t>Rozebrání vrat a vrátek k oplocení plochy jednotlivě do 2 m2</t>
  </si>
  <si>
    <t>545348609</t>
  </si>
  <si>
    <t>55,559*9 'Přepočtené koeficientem množství</t>
  </si>
  <si>
    <t>vyplň údaj v rekapitulaci stavby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</si>
</sst>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3">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8"/>
      <color theme="10"/>
      <name val="Trebuchet MS"/>
      <family val="2"/>
    </font>
    <font>
      <sz val="18"/>
      <color theme="10"/>
      <name val="Wingdings 2"/>
      <family val="1"/>
    </font>
    <font>
      <sz val="10"/>
      <color rgb="FF960000"/>
      <name val="Trebuchet MS"/>
      <family val="2"/>
    </font>
    <font>
      <u val="single"/>
      <sz val="10"/>
      <color theme="10"/>
      <name val="Trebuchet MS"/>
      <family val="2"/>
    </font>
    <font>
      <i/>
      <sz val="9"/>
      <name val="Trebuchet MS"/>
      <family val="2"/>
    </font>
    <font>
      <sz val="10"/>
      <color theme="10"/>
      <name val="Trebuchet MS"/>
      <family val="2"/>
    </font>
  </fonts>
  <fills count="7">
    <fill>
      <patternFill/>
    </fill>
    <fill>
      <patternFill patternType="gray125"/>
    </fill>
    <fill>
      <patternFill patternType="solid">
        <fgColor rgb="FFFFFFCC"/>
        <bgColor indexed="64"/>
      </patternFill>
    </fill>
    <fill>
      <patternFill patternType="solid">
        <fgColor rgb="FFFAE682"/>
        <bgColor indexed="64"/>
      </patternFill>
    </fill>
    <fill>
      <patternFill patternType="solid">
        <fgColor rgb="FFD2D2D2"/>
        <bgColor indexed="64"/>
      </patternFill>
    </fill>
    <fill>
      <patternFill patternType="solid">
        <fgColor rgb="FFC0C0C0"/>
        <bgColor indexed="64"/>
      </patternFill>
    </fill>
    <fill>
      <patternFill patternType="solid">
        <fgColor rgb="FFBEBEBE"/>
        <bgColor indexed="64"/>
      </patternFill>
    </fill>
  </fills>
  <borders count="36">
    <border>
      <left/>
      <right/>
      <top/>
      <bottom/>
      <diagonal/>
    </border>
    <border>
      <left style="hair">
        <color rgb="FF969696"/>
      </left>
      <right style="hair">
        <color rgb="FF969696"/>
      </right>
      <top style="hair">
        <color rgb="FF969696"/>
      </top>
      <bottom style="hair">
        <color rgb="FF969696"/>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969696"/>
      </top>
      <bottom/>
    </border>
    <border>
      <left/>
      <right style="thin">
        <color rgb="FF000000"/>
      </right>
      <top style="hair">
        <color rgb="FF969696"/>
      </top>
      <bottom/>
    </border>
    <border>
      <left style="hair">
        <color rgb="FF000000"/>
      </left>
      <right/>
      <top style="hair">
        <color rgb="FF000000"/>
      </top>
      <bottom style="hair">
        <color rgb="FF000000"/>
      </bottom>
    </border>
    <border>
      <left/>
      <right/>
      <top style="hair">
        <color rgb="FF000000"/>
      </top>
      <bottom style="hair">
        <color rgb="FF000000"/>
      </bottom>
    </border>
    <border>
      <left/>
      <right style="thin">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bottom style="hair">
        <color rgb="FF969696"/>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right style="hair">
        <color rgb="FF969696"/>
      </right>
      <top/>
      <bottom style="hair">
        <color rgb="FF969696"/>
      </bottom>
    </border>
    <border>
      <left style="hair">
        <color rgb="FF969696"/>
      </left>
      <right/>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
      <left/>
      <right/>
      <top style="hair">
        <color rgb="FF000000"/>
      </top>
      <bottom/>
    </border>
    <border>
      <left/>
      <right/>
      <top/>
      <bottom style="hair">
        <color rgb="FF000000"/>
      </bottom>
    </border>
    <border>
      <left/>
      <right style="hair">
        <color rgb="FF000000"/>
      </right>
      <top style="hair">
        <color rgb="FF000000"/>
      </top>
      <bottom style="hair">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lignment/>
      <protection locked="0"/>
    </xf>
    <xf numFmtId="0" fontId="0" fillId="0" borderId="0">
      <alignment/>
      <protection locked="0"/>
    </xf>
  </cellStyleXfs>
  <cellXfs count="379">
    <xf numFmtId="0" fontId="0" fillId="0" borderId="0" xfId="0"/>
    <xf numFmtId="0" fontId="9" fillId="0" borderId="0" xfId="0" applyFont="1" applyAlignment="1" applyProtection="1">
      <alignment/>
      <protection locked="0"/>
    </xf>
    <xf numFmtId="4" fontId="0" fillId="2" borderId="1" xfId="0" applyNumberFormat="1" applyFont="1" applyFill="1" applyBorder="1" applyAlignment="1" applyProtection="1">
      <alignment vertical="center"/>
      <protection locked="0"/>
    </xf>
    <xf numFmtId="0" fontId="0" fillId="0" borderId="0" xfId="0" applyFont="1" applyAlignment="1" applyProtection="1">
      <alignment vertical="center"/>
      <protection locked="0"/>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4" fontId="36" fillId="2" borderId="1" xfId="0" applyNumberFormat="1" applyFont="1" applyFill="1" applyBorder="1" applyAlignment="1" applyProtection="1">
      <alignment vertical="center"/>
      <protection locked="0"/>
    </xf>
    <xf numFmtId="0" fontId="12" fillId="0" borderId="0" xfId="0" applyFont="1" applyAlignment="1" applyProtection="1">
      <alignment vertical="center"/>
      <protection locked="0"/>
    </xf>
    <xf numFmtId="0" fontId="37" fillId="3" borderId="0" xfId="20" applyFill="1" applyAlignment="1" applyProtection="1">
      <alignment/>
      <protection/>
    </xf>
    <xf numFmtId="0" fontId="38" fillId="0" borderId="0" xfId="20" applyFont="1" applyAlignment="1" applyProtection="1">
      <alignment horizontal="center" vertical="center"/>
      <protection/>
    </xf>
    <xf numFmtId="0" fontId="13" fillId="3" borderId="0" xfId="0" applyFont="1" applyFill="1" applyAlignment="1" applyProtection="1">
      <alignment horizontal="left" vertical="center"/>
      <protection/>
    </xf>
    <xf numFmtId="0" fontId="6" fillId="3" borderId="0" xfId="0" applyFont="1" applyFill="1" applyAlignment="1" applyProtection="1">
      <alignment vertical="center"/>
      <protection/>
    </xf>
    <xf numFmtId="0" fontId="39" fillId="3" borderId="0" xfId="0" applyFont="1" applyFill="1" applyAlignment="1" applyProtection="1">
      <alignment horizontal="left" vertical="center"/>
      <protection/>
    </xf>
    <xf numFmtId="0" fontId="40" fillId="3" borderId="0" xfId="20" applyFont="1" applyFill="1" applyAlignment="1" applyProtection="1">
      <alignment vertical="center"/>
      <protection/>
    </xf>
    <xf numFmtId="0" fontId="0" fillId="3" borderId="0" xfId="0" applyFill="1" applyProtection="1">
      <protection/>
    </xf>
    <xf numFmtId="0" fontId="0" fillId="0" borderId="0" xfId="0" applyProtection="1">
      <protection/>
    </xf>
    <xf numFmtId="0" fontId="0" fillId="0" borderId="0" xfId="0" applyFont="1" applyAlignment="1" applyProtection="1">
      <alignment horizontal="left" vertical="center"/>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5"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6" xfId="0" applyBorder="1" applyProtection="1">
      <protection/>
    </xf>
    <xf numFmtId="0" fontId="14" fillId="0" borderId="0" xfId="0" applyFont="1" applyAlignment="1" applyProtection="1">
      <alignment horizontal="left" vertical="center"/>
      <protection/>
    </xf>
    <xf numFmtId="0" fontId="17"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0" fillId="0" borderId="5"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6" xfId="0" applyFont="1" applyBorder="1" applyAlignment="1" applyProtection="1">
      <alignment vertical="center"/>
      <protection/>
    </xf>
    <xf numFmtId="0" fontId="3" fillId="0" borderId="0" xfId="0" applyFont="1" applyBorder="1" applyAlignment="1" applyProtection="1">
      <alignment horizontal="left" vertical="center"/>
      <protection/>
    </xf>
    <xf numFmtId="165" fontId="3" fillId="0" borderId="0" xfId="0" applyNumberFormat="1" applyFont="1" applyBorder="1" applyAlignment="1" applyProtection="1">
      <alignment horizontal="left" vertical="center"/>
      <protection/>
    </xf>
    <xf numFmtId="0" fontId="0" fillId="0" borderId="5"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6"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7" xfId="0" applyFont="1" applyBorder="1" applyAlignment="1" applyProtection="1">
      <alignment vertical="center"/>
      <protection/>
    </xf>
    <xf numFmtId="0" fontId="0" fillId="0" borderId="8" xfId="0" applyFont="1" applyBorder="1" applyAlignment="1" applyProtection="1">
      <alignment vertical="center"/>
      <protection/>
    </xf>
    <xf numFmtId="0" fontId="19" fillId="0" borderId="0" xfId="0" applyFont="1" applyBorder="1" applyAlignment="1" applyProtection="1">
      <alignment horizontal="left" vertical="center"/>
      <protection/>
    </xf>
    <xf numFmtId="4" fontId="22"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xf>
    <xf numFmtId="0" fontId="0" fillId="4" borderId="0" xfId="0" applyFont="1" applyFill="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10" xfId="0" applyFont="1" applyFill="1" applyBorder="1" applyAlignment="1" applyProtection="1">
      <alignment vertical="center"/>
      <protection/>
    </xf>
    <xf numFmtId="0" fontId="4" fillId="4" borderId="10" xfId="0" applyFont="1" applyFill="1" applyBorder="1" applyAlignment="1" applyProtection="1">
      <alignment horizontal="right" vertical="center"/>
      <protection/>
    </xf>
    <xf numFmtId="0" fontId="4" fillId="4" borderId="10" xfId="0" applyFont="1" applyFill="1" applyBorder="1" applyAlignment="1" applyProtection="1">
      <alignment horizontal="center" vertical="center"/>
      <protection/>
    </xf>
    <xf numFmtId="4" fontId="4" fillId="4" borderId="10" xfId="0" applyNumberFormat="1" applyFont="1" applyFill="1" applyBorder="1" applyAlignment="1" applyProtection="1">
      <alignment vertical="center"/>
      <protection/>
    </xf>
    <xf numFmtId="0" fontId="0" fillId="4" borderId="11" xfId="0" applyFont="1" applyFill="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0" fillId="0" borderId="4" xfId="0" applyFont="1" applyBorder="1" applyAlignment="1" applyProtection="1">
      <alignment vertical="center"/>
      <protection/>
    </xf>
    <xf numFmtId="0" fontId="3" fillId="4" borderId="0" xfId="0" applyFont="1" applyFill="1" applyBorder="1" applyAlignment="1" applyProtection="1">
      <alignment horizontal="left" vertical="center"/>
      <protection/>
    </xf>
    <xf numFmtId="0" fontId="3" fillId="4" borderId="0" xfId="0" applyFont="1" applyFill="1" applyBorder="1" applyAlignment="1" applyProtection="1">
      <alignment horizontal="right" vertical="center"/>
      <protection/>
    </xf>
    <xf numFmtId="0" fontId="0" fillId="4" borderId="6" xfId="0" applyFont="1" applyFill="1" applyBorder="1" applyAlignment="1" applyProtection="1">
      <alignment vertical="center"/>
      <protection/>
    </xf>
    <xf numFmtId="0" fontId="30" fillId="0" borderId="0" xfId="0" applyFont="1" applyBorder="1" applyAlignment="1" applyProtection="1">
      <alignment horizontal="left" vertical="center"/>
      <protection/>
    </xf>
    <xf numFmtId="0" fontId="7" fillId="0" borderId="5"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5" xfId="0" applyFont="1" applyBorder="1" applyAlignment="1" applyProtection="1">
      <alignment horizontal="left" vertical="center"/>
      <protection/>
    </xf>
    <xf numFmtId="0" fontId="7" fillId="0" borderId="15" xfId="0" applyFont="1" applyBorder="1" applyAlignment="1" applyProtection="1">
      <alignment vertical="center"/>
      <protection/>
    </xf>
    <xf numFmtId="4" fontId="7" fillId="0" borderId="15" xfId="0" applyNumberFormat="1" applyFont="1" applyBorder="1" applyAlignment="1" applyProtection="1">
      <alignment vertical="center"/>
      <protection/>
    </xf>
    <xf numFmtId="0" fontId="7" fillId="0" borderId="6" xfId="0" applyFont="1" applyBorder="1" applyAlignment="1" applyProtection="1">
      <alignment vertical="center"/>
      <protection/>
    </xf>
    <xf numFmtId="0" fontId="7" fillId="0" borderId="0" xfId="0" applyFont="1" applyAlignment="1" applyProtection="1">
      <alignment vertical="center"/>
      <protection/>
    </xf>
    <xf numFmtId="0" fontId="8" fillId="0" borderId="5"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5" xfId="0" applyFont="1" applyBorder="1" applyAlignment="1" applyProtection="1">
      <alignment horizontal="left" vertical="center"/>
      <protection/>
    </xf>
    <xf numFmtId="0" fontId="8" fillId="0" borderId="15" xfId="0" applyFont="1" applyBorder="1" applyAlignment="1" applyProtection="1">
      <alignment vertical="center"/>
      <protection/>
    </xf>
    <xf numFmtId="4" fontId="8" fillId="0" borderId="15" xfId="0" applyNumberFormat="1" applyFont="1" applyBorder="1" applyAlignment="1" applyProtection="1">
      <alignment vertical="center"/>
      <protection/>
    </xf>
    <xf numFmtId="0" fontId="8" fillId="0" borderId="6" xfId="0" applyFont="1" applyBorder="1" applyAlignment="1" applyProtection="1">
      <alignment vertical="center"/>
      <protection/>
    </xf>
    <xf numFmtId="0" fontId="8" fillId="0" borderId="0" xfId="0" applyFont="1" applyAlignment="1" applyProtection="1">
      <alignment vertical="center"/>
      <protection/>
    </xf>
    <xf numFmtId="0" fontId="15" fillId="0" borderId="0" xfId="0" applyFont="1" applyAlignment="1" applyProtection="1">
      <alignment horizontal="left" vertical="center"/>
      <protection/>
    </xf>
    <xf numFmtId="0" fontId="17" fillId="0" borderId="0" xfId="0" applyFont="1" applyAlignment="1" applyProtection="1">
      <alignment horizontal="lef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5" xfId="0" applyFont="1" applyBorder="1" applyAlignment="1" applyProtection="1">
      <alignment horizontal="center" vertical="center" wrapText="1"/>
      <protection/>
    </xf>
    <xf numFmtId="0" fontId="3" fillId="4" borderId="16" xfId="0" applyFont="1" applyFill="1" applyBorder="1" applyAlignment="1" applyProtection="1">
      <alignment horizontal="center" vertical="center" wrapText="1"/>
      <protection/>
    </xf>
    <xf numFmtId="0" fontId="3" fillId="4" borderId="17" xfId="0" applyFont="1" applyFill="1" applyBorder="1" applyAlignment="1" applyProtection="1">
      <alignment horizontal="center" vertical="center" wrapText="1"/>
      <protection/>
    </xf>
    <xf numFmtId="0" fontId="31" fillId="4" borderId="17" xfId="0" applyFont="1" applyFill="1" applyBorder="1" applyAlignment="1" applyProtection="1">
      <alignment horizontal="center" vertical="center" wrapText="1"/>
      <protection/>
    </xf>
    <xf numFmtId="0" fontId="3" fillId="4" borderId="18" xfId="0" applyFont="1" applyFill="1" applyBorder="1" applyAlignment="1" applyProtection="1">
      <alignment horizontal="center" vertical="center" wrapText="1"/>
      <protection/>
    </xf>
    <xf numFmtId="0" fontId="17" fillId="0" borderId="16" xfId="0" applyFont="1" applyBorder="1" applyAlignment="1" applyProtection="1">
      <alignment horizontal="center" vertical="center" wrapText="1"/>
      <protection/>
    </xf>
    <xf numFmtId="0" fontId="17" fillId="0" borderId="17" xfId="0" applyFont="1" applyBorder="1" applyAlignment="1" applyProtection="1">
      <alignment horizontal="center" vertical="center" wrapText="1"/>
      <protection/>
    </xf>
    <xf numFmtId="0" fontId="17" fillId="0" borderId="18"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2" fillId="0" borderId="0" xfId="0" applyFont="1" applyAlignment="1" applyProtection="1">
      <alignment horizontal="left" vertical="center"/>
      <protection/>
    </xf>
    <xf numFmtId="4" fontId="22" fillId="0" borderId="0" xfId="0" applyNumberFormat="1" applyFont="1" applyAlignment="1" applyProtection="1">
      <alignment/>
      <protection/>
    </xf>
    <xf numFmtId="0" fontId="0" fillId="0" borderId="19" xfId="0" applyFont="1" applyBorder="1" applyAlignment="1" applyProtection="1">
      <alignment vertical="center"/>
      <protection/>
    </xf>
    <xf numFmtId="166" fontId="32" fillId="0" borderId="7" xfId="0" applyNumberFormat="1" applyFont="1" applyBorder="1" applyAlignment="1" applyProtection="1">
      <alignment/>
      <protection/>
    </xf>
    <xf numFmtId="166" fontId="32" fillId="0" borderId="20" xfId="0" applyNumberFormat="1" applyFont="1" applyBorder="1" applyAlignment="1" applyProtection="1">
      <alignment/>
      <protection/>
    </xf>
    <xf numFmtId="4" fontId="33" fillId="0" borderId="0" xfId="0" applyNumberFormat="1" applyFont="1" applyAlignment="1" applyProtection="1">
      <alignment vertical="center"/>
      <protection/>
    </xf>
    <xf numFmtId="0" fontId="9" fillId="0" borderId="5"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22" xfId="0" applyNumberFormat="1" applyFont="1" applyBorder="1" applyAlignment="1" applyProtection="1">
      <alignment/>
      <protection/>
    </xf>
    <xf numFmtId="0" fontId="9" fillId="0" borderId="0" xfId="0" applyFont="1" applyAlignment="1" applyProtection="1">
      <alignment horizontal="center"/>
      <protection/>
    </xf>
    <xf numFmtId="4" fontId="9" fillId="0" borderId="0" xfId="0" applyNumberFormat="1" applyFont="1" applyAlignment="1" applyProtection="1">
      <alignment vertical="center"/>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1" xfId="0" applyFont="1" applyBorder="1" applyAlignment="1" applyProtection="1">
      <alignment horizontal="center" vertical="center"/>
      <protection/>
    </xf>
    <xf numFmtId="49" fontId="0" fillId="0" borderId="1" xfId="0" applyNumberFormat="1" applyFont="1" applyBorder="1" applyAlignment="1" applyProtection="1">
      <alignment horizontal="left" vertical="center" wrapText="1"/>
      <protection/>
    </xf>
    <xf numFmtId="0" fontId="0" fillId="0" borderId="1" xfId="0" applyFont="1" applyBorder="1" applyAlignment="1" applyProtection="1">
      <alignment horizontal="left" vertical="center" wrapText="1"/>
      <protection/>
    </xf>
    <xf numFmtId="0" fontId="0" fillId="0" borderId="1" xfId="0" applyFont="1" applyBorder="1" applyAlignment="1" applyProtection="1">
      <alignment horizontal="center" vertical="center" wrapText="1"/>
      <protection/>
    </xf>
    <xf numFmtId="167" fontId="0" fillId="0" borderId="1" xfId="0" applyNumberFormat="1" applyFont="1" applyBorder="1" applyAlignment="1" applyProtection="1">
      <alignment vertical="center"/>
      <protection/>
    </xf>
    <xf numFmtId="4" fontId="0" fillId="0" borderId="1" xfId="0" applyNumberFormat="1" applyFont="1" applyBorder="1" applyAlignment="1" applyProtection="1">
      <alignment vertical="center"/>
      <protection/>
    </xf>
    <xf numFmtId="0" fontId="2" fillId="2" borderId="1"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22"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21" xfId="0" applyFont="1" applyBorder="1" applyAlignment="1" applyProtection="1">
      <alignment vertical="center"/>
      <protection/>
    </xf>
    <xf numFmtId="0" fontId="0" fillId="0" borderId="22" xfId="0" applyFont="1" applyBorder="1" applyAlignment="1" applyProtection="1">
      <alignment vertical="center"/>
      <protection/>
    </xf>
    <xf numFmtId="0" fontId="10" fillId="0" borderId="5" xfId="0" applyFont="1" applyBorder="1" applyAlignment="1" applyProtection="1">
      <alignment vertical="center"/>
      <protection/>
    </xf>
    <xf numFmtId="0" fontId="10" fillId="0" borderId="0" xfId="0" applyFont="1" applyAlignment="1" applyProtection="1">
      <alignment vertical="center"/>
      <protection/>
    </xf>
    <xf numFmtId="0" fontId="34"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22" xfId="0" applyFont="1" applyBorder="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1" fillId="0" borderId="5"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22" xfId="0" applyFont="1" applyBorder="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36" fillId="0" borderId="1" xfId="0" applyFont="1" applyBorder="1" applyAlignment="1" applyProtection="1">
      <alignment horizontal="center" vertical="center"/>
      <protection/>
    </xf>
    <xf numFmtId="49" fontId="36" fillId="0" borderId="1" xfId="0" applyNumberFormat="1" applyFont="1" applyBorder="1" applyAlignment="1" applyProtection="1">
      <alignment horizontal="left" vertical="center" wrapText="1"/>
      <protection/>
    </xf>
    <xf numFmtId="0" fontId="36" fillId="0" borderId="1" xfId="0" applyFont="1" applyBorder="1" applyAlignment="1" applyProtection="1">
      <alignment horizontal="left" vertical="center" wrapText="1"/>
      <protection/>
    </xf>
    <xf numFmtId="0" fontId="36" fillId="0" borderId="1" xfId="0" applyFont="1" applyBorder="1" applyAlignment="1" applyProtection="1">
      <alignment horizontal="center" vertical="center" wrapText="1"/>
      <protection/>
    </xf>
    <xf numFmtId="167" fontId="36" fillId="0" borderId="1" xfId="0" applyNumberFormat="1" applyFont="1" applyBorder="1" applyAlignment="1" applyProtection="1">
      <alignment vertical="center"/>
      <protection/>
    </xf>
    <xf numFmtId="4" fontId="36" fillId="0" borderId="1" xfId="0" applyNumberFormat="1" applyFont="1" applyBorder="1" applyAlignment="1" applyProtection="1">
      <alignment vertical="center"/>
      <protection/>
    </xf>
    <xf numFmtId="0" fontId="36" fillId="0" borderId="5" xfId="0" applyFont="1" applyBorder="1" applyAlignment="1" applyProtection="1">
      <alignment vertical="center"/>
      <protection/>
    </xf>
    <xf numFmtId="0" fontId="36" fillId="2" borderId="1" xfId="0" applyFont="1" applyFill="1" applyBorder="1" applyAlignment="1" applyProtection="1">
      <alignment horizontal="left" vertical="center"/>
      <protection/>
    </xf>
    <xf numFmtId="0" fontId="36" fillId="0" borderId="0" xfId="0" applyFont="1" applyBorder="1" applyAlignment="1" applyProtection="1">
      <alignment horizontal="center" vertical="center"/>
      <protection/>
    </xf>
    <xf numFmtId="0" fontId="35" fillId="0" borderId="0" xfId="0" applyFont="1" applyBorder="1" applyAlignment="1" applyProtection="1">
      <alignment vertical="center" wrapText="1"/>
      <protection/>
    </xf>
    <xf numFmtId="0" fontId="2" fillId="0" borderId="15" xfId="0" applyFont="1" applyBorder="1" applyAlignment="1" applyProtection="1">
      <alignment horizontal="center" vertical="center"/>
      <protection/>
    </xf>
    <xf numFmtId="0" fontId="0" fillId="0" borderId="15" xfId="0" applyFont="1" applyBorder="1" applyAlignment="1" applyProtection="1">
      <alignment vertical="center"/>
      <protection/>
    </xf>
    <xf numFmtId="166" fontId="2" fillId="0" borderId="15" xfId="0" applyNumberFormat="1" applyFont="1" applyBorder="1" applyAlignment="1" applyProtection="1">
      <alignment vertical="center"/>
      <protection/>
    </xf>
    <xf numFmtId="166" fontId="2" fillId="0" borderId="23" xfId="0" applyNumberFormat="1" applyFont="1" applyBorder="1" applyAlignment="1" applyProtection="1">
      <alignment vertical="center"/>
      <protection/>
    </xf>
    <xf numFmtId="0" fontId="12" fillId="0" borderId="5"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167" fontId="12" fillId="0" borderId="0" xfId="0" applyNumberFormat="1" applyFont="1" applyBorder="1" applyAlignment="1" applyProtection="1">
      <alignment vertical="center"/>
      <protection/>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22" xfId="0" applyFont="1" applyBorder="1" applyAlignment="1" applyProtection="1">
      <alignment vertical="center"/>
      <protection/>
    </xf>
    <xf numFmtId="0" fontId="12" fillId="0" borderId="0" xfId="0" applyFont="1" applyAlignment="1" applyProtection="1">
      <alignment horizontal="left" vertical="center"/>
      <protection/>
    </xf>
    <xf numFmtId="0" fontId="0" fillId="0" borderId="24" xfId="0" applyFont="1" applyBorder="1" applyAlignment="1" applyProtection="1">
      <alignment vertical="center"/>
      <protection/>
    </xf>
    <xf numFmtId="0" fontId="0" fillId="0" borderId="23" xfId="0" applyFont="1" applyBorder="1" applyAlignment="1" applyProtection="1">
      <alignment vertical="center"/>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49" fontId="3" fillId="2" borderId="0" xfId="0" applyNumberFormat="1" applyFont="1" applyFill="1" applyBorder="1" applyAlignment="1" applyProtection="1">
      <alignment horizontal="left" vertical="center"/>
      <protection locked="0"/>
    </xf>
    <xf numFmtId="0" fontId="0" fillId="0" borderId="0" xfId="0" applyFont="1" applyAlignment="1" applyProtection="1">
      <alignment vertical="center"/>
      <protection/>
    </xf>
    <xf numFmtId="0" fontId="0" fillId="0" borderId="0" xfId="0" applyBorder="1" applyProtection="1">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wrapText="1"/>
      <protection/>
    </xf>
    <xf numFmtId="0" fontId="40" fillId="3" borderId="0" xfId="20" applyFont="1" applyFill="1" applyAlignment="1" applyProtection="1">
      <alignment vertical="center"/>
      <protection/>
    </xf>
    <xf numFmtId="0" fontId="0" fillId="0" borderId="0" xfId="0" applyProtection="1">
      <protection/>
    </xf>
    <xf numFmtId="49" fontId="3" fillId="2" borderId="0" xfId="0" applyNumberFormat="1" applyFont="1" applyFill="1" applyBorder="1" applyAlignment="1" applyProtection="1">
      <alignment horizontal="left" vertical="center"/>
      <protection locked="0"/>
    </xf>
    <xf numFmtId="0" fontId="40" fillId="3" borderId="0" xfId="20" applyFont="1" applyFill="1" applyAlignment="1" applyProtection="1">
      <alignment vertical="center"/>
      <protection/>
    </xf>
    <xf numFmtId="0" fontId="14" fillId="5" borderId="0" xfId="0" applyFont="1" applyFill="1" applyAlignment="1" applyProtection="1">
      <alignment horizontal="center" vertical="center"/>
      <protection/>
    </xf>
    <xf numFmtId="0" fontId="0" fillId="0" borderId="0" xfId="0" applyProtection="1">
      <protection/>
    </xf>
    <xf numFmtId="0" fontId="17"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17"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0" fillId="0" borderId="0" xfId="0" applyBorder="1" applyProtection="1">
      <protection/>
    </xf>
    <xf numFmtId="0" fontId="3"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42" fillId="3" borderId="0" xfId="20" applyFont="1" applyFill="1" applyAlignment="1" applyProtection="1">
      <alignment vertical="center"/>
      <protection/>
    </xf>
    <xf numFmtId="0" fontId="42" fillId="3" borderId="0" xfId="20" applyFont="1" applyFill="1" applyAlignment="1" applyProtection="1">
      <alignment vertical="center"/>
      <protection/>
    </xf>
    <xf numFmtId="0" fontId="0" fillId="0" borderId="13" xfId="0" applyFont="1" applyBorder="1" applyAlignment="1" applyProtection="1">
      <alignment vertical="center"/>
      <protection locked="0"/>
    </xf>
    <xf numFmtId="0" fontId="6" fillId="3" borderId="0" xfId="0" applyFont="1" applyFill="1" applyAlignment="1" applyProtection="1">
      <alignment vertical="center"/>
      <protection/>
    </xf>
    <xf numFmtId="0" fontId="39" fillId="3" borderId="0" xfId="0" applyFont="1" applyFill="1" applyAlignment="1" applyProtection="1">
      <alignment horizontal="left" vertical="center"/>
      <protection/>
    </xf>
    <xf numFmtId="0" fontId="17" fillId="0" borderId="0" xfId="0" applyFont="1" applyBorder="1" applyAlignment="1" applyProtection="1">
      <alignment horizontal="left" vertical="center"/>
      <protection/>
    </xf>
    <xf numFmtId="0" fontId="17" fillId="0" borderId="0" xfId="0" applyFont="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0" fontId="11" fillId="0" borderId="0" xfId="0" applyFont="1" applyAlignment="1" applyProtection="1">
      <alignment horizontal="left" vertical="center" wrapText="1"/>
      <protection/>
    </xf>
    <xf numFmtId="0" fontId="0" fillId="0" borderId="0" xfId="21" applyAlignment="1" applyProtection="1">
      <alignment vertical="top"/>
      <protection/>
    </xf>
    <xf numFmtId="0" fontId="0" fillId="0" borderId="25" xfId="21" applyFont="1" applyBorder="1" applyAlignment="1" applyProtection="1">
      <alignment vertical="center" wrapText="1"/>
      <protection/>
    </xf>
    <xf numFmtId="0" fontId="0" fillId="0" borderId="26" xfId="21" applyFont="1" applyBorder="1" applyAlignment="1" applyProtection="1">
      <alignment vertical="center" wrapText="1"/>
      <protection/>
    </xf>
    <xf numFmtId="0" fontId="0" fillId="0" borderId="27" xfId="21" applyFont="1" applyBorder="1" applyAlignment="1" applyProtection="1">
      <alignment vertical="center" wrapText="1"/>
      <protection/>
    </xf>
    <xf numFmtId="0" fontId="0" fillId="0" borderId="28" xfId="21" applyFont="1" applyBorder="1" applyAlignment="1" applyProtection="1">
      <alignment horizontal="center" vertical="center" wrapText="1"/>
      <protection/>
    </xf>
    <xf numFmtId="0" fontId="15" fillId="0" borderId="0" xfId="21" applyFont="1" applyBorder="1" applyAlignment="1" applyProtection="1">
      <alignment horizontal="center" vertical="center" wrapText="1"/>
      <protection/>
    </xf>
    <xf numFmtId="0" fontId="0" fillId="0" borderId="29" xfId="21" applyFont="1" applyBorder="1" applyAlignment="1" applyProtection="1">
      <alignment horizontal="center" vertical="center" wrapText="1"/>
      <protection/>
    </xf>
    <xf numFmtId="0" fontId="0" fillId="0" borderId="0" xfId="21" applyAlignment="1" applyProtection="1">
      <alignment horizontal="center" vertical="center"/>
      <protection/>
    </xf>
    <xf numFmtId="0" fontId="0" fillId="0" borderId="28" xfId="21" applyFont="1" applyBorder="1" applyAlignment="1" applyProtection="1">
      <alignment vertical="center" wrapText="1"/>
      <protection/>
    </xf>
    <xf numFmtId="0" fontId="26" fillId="0" borderId="30" xfId="21" applyFont="1" applyBorder="1" applyAlignment="1" applyProtection="1">
      <alignment horizontal="left" wrapText="1"/>
      <protection/>
    </xf>
    <xf numFmtId="0" fontId="0" fillId="0" borderId="29" xfId="21" applyFont="1" applyBorder="1" applyAlignment="1" applyProtection="1">
      <alignment vertical="center" wrapText="1"/>
      <protection/>
    </xf>
    <xf numFmtId="0" fontId="26" fillId="0" borderId="0" xfId="21" applyFont="1" applyBorder="1" applyAlignment="1" applyProtection="1">
      <alignment horizontal="left" vertical="center" wrapText="1"/>
      <protection/>
    </xf>
    <xf numFmtId="0" fontId="3" fillId="0" borderId="0" xfId="21" applyFont="1" applyBorder="1" applyAlignment="1" applyProtection="1">
      <alignment horizontal="left" vertical="center" wrapText="1"/>
      <protection/>
    </xf>
    <xf numFmtId="0" fontId="3" fillId="0" borderId="28" xfId="21" applyFont="1" applyBorder="1" applyAlignment="1" applyProtection="1">
      <alignment vertical="center" wrapText="1"/>
      <protection/>
    </xf>
    <xf numFmtId="0" fontId="3" fillId="0" borderId="0" xfId="21" applyFont="1" applyBorder="1" applyAlignment="1" applyProtection="1">
      <alignment horizontal="left" vertical="center" wrapText="1"/>
      <protection/>
    </xf>
    <xf numFmtId="0" fontId="3" fillId="0" borderId="0" xfId="21" applyFont="1" applyBorder="1" applyAlignment="1" applyProtection="1">
      <alignment vertical="center" wrapText="1"/>
      <protection/>
    </xf>
    <xf numFmtId="0" fontId="3" fillId="0" borderId="0" xfId="21" applyFont="1" applyBorder="1" applyAlignment="1" applyProtection="1">
      <alignment vertical="center"/>
      <protection/>
    </xf>
    <xf numFmtId="0" fontId="3" fillId="0" borderId="0" xfId="21" applyFont="1" applyBorder="1" applyAlignment="1" applyProtection="1">
      <alignment horizontal="left" vertical="center"/>
      <protection/>
    </xf>
    <xf numFmtId="49" fontId="3" fillId="0" borderId="0" xfId="21" applyNumberFormat="1" applyFont="1" applyBorder="1" applyAlignment="1" applyProtection="1">
      <alignment horizontal="left" vertical="center" wrapText="1"/>
      <protection/>
    </xf>
    <xf numFmtId="49" fontId="3" fillId="0" borderId="0" xfId="21" applyNumberFormat="1" applyFont="1" applyBorder="1" applyAlignment="1" applyProtection="1">
      <alignment vertical="center" wrapText="1"/>
      <protection/>
    </xf>
    <xf numFmtId="0" fontId="0" fillId="0" borderId="31" xfId="21" applyFont="1" applyBorder="1" applyAlignment="1" applyProtection="1">
      <alignment vertical="center" wrapText="1"/>
      <protection/>
    </xf>
    <xf numFmtId="0" fontId="6" fillId="0" borderId="30" xfId="21" applyFont="1" applyBorder="1" applyAlignment="1" applyProtection="1">
      <alignment vertical="center" wrapText="1"/>
      <protection/>
    </xf>
    <xf numFmtId="0" fontId="0" fillId="0" borderId="32" xfId="21" applyFont="1" applyBorder="1" applyAlignment="1" applyProtection="1">
      <alignment vertical="center" wrapText="1"/>
      <protection/>
    </xf>
    <xf numFmtId="0" fontId="0" fillId="0" borderId="0" xfId="21" applyFont="1" applyBorder="1" applyAlignment="1" applyProtection="1">
      <alignment vertical="top"/>
      <protection/>
    </xf>
    <xf numFmtId="0" fontId="0" fillId="0" borderId="0" xfId="21" applyFont="1" applyAlignment="1" applyProtection="1">
      <alignment vertical="top"/>
      <protection/>
    </xf>
    <xf numFmtId="0" fontId="0" fillId="0" borderId="25" xfId="21" applyFont="1" applyBorder="1" applyAlignment="1" applyProtection="1">
      <alignment horizontal="left" vertical="center"/>
      <protection/>
    </xf>
    <xf numFmtId="0" fontId="0" fillId="0" borderId="26" xfId="21" applyFont="1" applyBorder="1" applyAlignment="1" applyProtection="1">
      <alignment horizontal="left" vertical="center"/>
      <protection/>
    </xf>
    <xf numFmtId="0" fontId="0" fillId="0" borderId="27" xfId="21" applyFont="1" applyBorder="1" applyAlignment="1" applyProtection="1">
      <alignment horizontal="left" vertical="center"/>
      <protection/>
    </xf>
    <xf numFmtId="0" fontId="0" fillId="0" borderId="28" xfId="21" applyFont="1" applyBorder="1" applyAlignment="1" applyProtection="1">
      <alignment horizontal="left" vertical="center"/>
      <protection/>
    </xf>
    <xf numFmtId="0" fontId="15" fillId="0" borderId="0" xfId="21" applyFont="1" applyBorder="1" applyAlignment="1" applyProtection="1">
      <alignment horizontal="center" vertical="center"/>
      <protection/>
    </xf>
    <xf numFmtId="0" fontId="0" fillId="0" borderId="29" xfId="21" applyFont="1" applyBorder="1" applyAlignment="1" applyProtection="1">
      <alignment horizontal="left" vertical="center"/>
      <protection/>
    </xf>
    <xf numFmtId="0" fontId="26" fillId="0" borderId="0" xfId="21" applyFont="1" applyBorder="1" applyAlignment="1" applyProtection="1">
      <alignment horizontal="left" vertical="center"/>
      <protection/>
    </xf>
    <xf numFmtId="0" fontId="5" fillId="0" borderId="0" xfId="21" applyFont="1" applyAlignment="1" applyProtection="1">
      <alignment horizontal="left" vertical="center"/>
      <protection/>
    </xf>
    <xf numFmtId="0" fontId="26" fillId="0" borderId="30" xfId="21" applyFont="1" applyBorder="1" applyAlignment="1" applyProtection="1">
      <alignment horizontal="left" vertical="center"/>
      <protection/>
    </xf>
    <xf numFmtId="0" fontId="26" fillId="0" borderId="30" xfId="21" applyFont="1" applyBorder="1" applyAlignment="1" applyProtection="1">
      <alignment horizontal="center" vertical="center"/>
      <protection/>
    </xf>
    <xf numFmtId="0" fontId="5" fillId="0" borderId="30" xfId="21" applyFont="1" applyBorder="1" applyAlignment="1" applyProtection="1">
      <alignment horizontal="left" vertical="center"/>
      <protection/>
    </xf>
    <xf numFmtId="0" fontId="20" fillId="0" borderId="0" xfId="21" applyFont="1" applyBorder="1" applyAlignment="1" applyProtection="1">
      <alignment horizontal="left" vertical="center"/>
      <protection/>
    </xf>
    <xf numFmtId="0" fontId="3" fillId="0" borderId="0" xfId="21" applyFont="1" applyAlignment="1" applyProtection="1">
      <alignment horizontal="left" vertical="center"/>
      <protection/>
    </xf>
    <xf numFmtId="0" fontId="3" fillId="0" borderId="0" xfId="21" applyFont="1" applyBorder="1" applyAlignment="1" applyProtection="1">
      <alignment horizontal="center" vertical="center"/>
      <protection/>
    </xf>
    <xf numFmtId="0" fontId="3" fillId="0" borderId="28" xfId="21" applyFont="1" applyBorder="1" applyAlignment="1" applyProtection="1">
      <alignment horizontal="left" vertical="center"/>
      <protection/>
    </xf>
    <xf numFmtId="0" fontId="3" fillId="0" borderId="0" xfId="21" applyFont="1" applyFill="1" applyBorder="1" applyAlignment="1" applyProtection="1">
      <alignment horizontal="left" vertical="center"/>
      <protection/>
    </xf>
    <xf numFmtId="0" fontId="3" fillId="0" borderId="0" xfId="21" applyFont="1" applyFill="1" applyBorder="1" applyAlignment="1" applyProtection="1">
      <alignment horizontal="center" vertical="center"/>
      <protection/>
    </xf>
    <xf numFmtId="0" fontId="0" fillId="0" borderId="31" xfId="21" applyFont="1" applyBorder="1" applyAlignment="1" applyProtection="1">
      <alignment horizontal="left" vertical="center"/>
      <protection/>
    </xf>
    <xf numFmtId="0" fontId="6" fillId="0" borderId="30" xfId="21" applyFont="1" applyBorder="1" applyAlignment="1" applyProtection="1">
      <alignment horizontal="left" vertical="center"/>
      <protection/>
    </xf>
    <xf numFmtId="0" fontId="0" fillId="0" borderId="32" xfId="21" applyFont="1" applyBorder="1" applyAlignment="1" applyProtection="1">
      <alignment horizontal="left" vertical="center"/>
      <protection/>
    </xf>
    <xf numFmtId="0" fontId="0" fillId="0" borderId="0" xfId="21" applyFont="1" applyBorder="1" applyAlignment="1" applyProtection="1">
      <alignment horizontal="left" vertical="center"/>
      <protection/>
    </xf>
    <xf numFmtId="0" fontId="6" fillId="0" borderId="0" xfId="21" applyFont="1" applyBorder="1" applyAlignment="1" applyProtection="1">
      <alignment horizontal="left" vertical="center"/>
      <protection/>
    </xf>
    <xf numFmtId="0" fontId="5" fillId="0" borderId="0" xfId="21" applyFont="1" applyBorder="1" applyAlignment="1" applyProtection="1">
      <alignment horizontal="left" vertical="center"/>
      <protection/>
    </xf>
    <xf numFmtId="0" fontId="3" fillId="0" borderId="30" xfId="21" applyFont="1" applyBorder="1" applyAlignment="1" applyProtection="1">
      <alignment horizontal="left" vertical="center"/>
      <protection/>
    </xf>
    <xf numFmtId="0" fontId="0" fillId="0" borderId="0" xfId="21" applyFont="1" applyBorder="1" applyAlignment="1" applyProtection="1">
      <alignment horizontal="left" vertical="center" wrapText="1"/>
      <protection/>
    </xf>
    <xf numFmtId="0" fontId="3" fillId="0" borderId="0" xfId="21" applyFont="1" applyBorder="1" applyAlignment="1" applyProtection="1">
      <alignment horizontal="center" vertical="center" wrapText="1"/>
      <protection/>
    </xf>
    <xf numFmtId="0" fontId="0" fillId="0" borderId="25" xfId="21" applyFont="1" applyBorder="1" applyAlignment="1" applyProtection="1">
      <alignment horizontal="left" vertical="center" wrapText="1"/>
      <protection/>
    </xf>
    <xf numFmtId="0" fontId="0" fillId="0" borderId="26" xfId="21" applyFont="1" applyBorder="1" applyAlignment="1" applyProtection="1">
      <alignment horizontal="left" vertical="center" wrapText="1"/>
      <protection/>
    </xf>
    <xf numFmtId="0" fontId="0" fillId="0" borderId="27" xfId="21" applyFont="1" applyBorder="1" applyAlignment="1" applyProtection="1">
      <alignment horizontal="left" vertical="center" wrapText="1"/>
      <protection/>
    </xf>
    <xf numFmtId="0" fontId="0" fillId="0" borderId="28" xfId="21" applyFont="1" applyBorder="1" applyAlignment="1" applyProtection="1">
      <alignment horizontal="left" vertical="center" wrapText="1"/>
      <protection/>
    </xf>
    <xf numFmtId="0" fontId="0" fillId="0" borderId="29" xfId="21" applyFont="1" applyBorder="1" applyAlignment="1" applyProtection="1">
      <alignment horizontal="left" vertical="center" wrapText="1"/>
      <protection/>
    </xf>
    <xf numFmtId="0" fontId="5" fillId="0" borderId="28" xfId="21" applyFont="1" applyBorder="1" applyAlignment="1" applyProtection="1">
      <alignment horizontal="left" vertical="center" wrapText="1"/>
      <protection/>
    </xf>
    <xf numFmtId="0" fontId="5" fillId="0" borderId="29" xfId="21" applyFont="1" applyBorder="1" applyAlignment="1" applyProtection="1">
      <alignment horizontal="left" vertical="center" wrapText="1"/>
      <protection/>
    </xf>
    <xf numFmtId="0" fontId="3" fillId="0" borderId="28" xfId="21" applyFont="1" applyBorder="1" applyAlignment="1" applyProtection="1">
      <alignment horizontal="left" vertical="center" wrapText="1"/>
      <protection/>
    </xf>
    <xf numFmtId="0" fontId="3" fillId="0" borderId="29" xfId="21" applyFont="1" applyBorder="1" applyAlignment="1" applyProtection="1">
      <alignment horizontal="left" vertical="center" wrapText="1"/>
      <protection/>
    </xf>
    <xf numFmtId="0" fontId="3" fillId="0" borderId="29" xfId="21" applyFont="1" applyBorder="1" applyAlignment="1" applyProtection="1">
      <alignment horizontal="left" vertical="center"/>
      <protection/>
    </xf>
    <xf numFmtId="0" fontId="3" fillId="0" borderId="31" xfId="21" applyFont="1" applyBorder="1" applyAlignment="1" applyProtection="1">
      <alignment horizontal="left" vertical="center" wrapText="1"/>
      <protection/>
    </xf>
    <xf numFmtId="0" fontId="3" fillId="0" borderId="30" xfId="21" applyFont="1" applyBorder="1" applyAlignment="1" applyProtection="1">
      <alignment horizontal="left" vertical="center" wrapText="1"/>
      <protection/>
    </xf>
    <xf numFmtId="0" fontId="3" fillId="0" borderId="32" xfId="21" applyFont="1" applyBorder="1" applyAlignment="1" applyProtection="1">
      <alignment horizontal="left" vertical="center" wrapText="1"/>
      <protection/>
    </xf>
    <xf numFmtId="0" fontId="3" fillId="0" borderId="0" xfId="21" applyFont="1" applyBorder="1" applyAlignment="1" applyProtection="1">
      <alignment horizontal="left" vertical="top"/>
      <protection/>
    </xf>
    <xf numFmtId="0" fontId="3" fillId="0" borderId="0" xfId="21" applyFont="1" applyBorder="1" applyAlignment="1" applyProtection="1">
      <alignment horizontal="center" vertical="top"/>
      <protection/>
    </xf>
    <xf numFmtId="0" fontId="3" fillId="0" borderId="31" xfId="21" applyFont="1" applyBorder="1" applyAlignment="1" applyProtection="1">
      <alignment horizontal="left" vertical="center"/>
      <protection/>
    </xf>
    <xf numFmtId="0" fontId="3" fillId="0" borderId="32" xfId="21" applyFont="1" applyBorder="1" applyAlignment="1" applyProtection="1">
      <alignment horizontal="left" vertical="center"/>
      <protection/>
    </xf>
    <xf numFmtId="0" fontId="5" fillId="0" borderId="0" xfId="21" applyFont="1" applyAlignment="1" applyProtection="1">
      <alignment vertical="center"/>
      <protection/>
    </xf>
    <xf numFmtId="0" fontId="26" fillId="0" borderId="0" xfId="21" applyFont="1" applyBorder="1" applyAlignment="1" applyProtection="1">
      <alignment vertical="center"/>
      <protection/>
    </xf>
    <xf numFmtId="0" fontId="5" fillId="0" borderId="30" xfId="21" applyFont="1" applyBorder="1" applyAlignment="1" applyProtection="1">
      <alignment vertical="center"/>
      <protection/>
    </xf>
    <xf numFmtId="0" fontId="26" fillId="0" borderId="30" xfId="21" applyFont="1" applyBorder="1" applyAlignment="1" applyProtection="1">
      <alignment vertical="center"/>
      <protection/>
    </xf>
    <xf numFmtId="0" fontId="0" fillId="0" borderId="0" xfId="21" applyBorder="1" applyAlignment="1" applyProtection="1">
      <alignment vertical="top"/>
      <protection/>
    </xf>
    <xf numFmtId="49" fontId="3" fillId="0" borderId="0" xfId="21" applyNumberFormat="1" applyFont="1" applyBorder="1" applyAlignment="1" applyProtection="1">
      <alignment horizontal="left" vertical="center"/>
      <protection/>
    </xf>
    <xf numFmtId="0" fontId="0" fillId="0" borderId="30" xfId="21" applyBorder="1" applyAlignment="1" applyProtection="1">
      <alignment vertical="top"/>
      <protection/>
    </xf>
    <xf numFmtId="0" fontId="26" fillId="0" borderId="30" xfId="21" applyFont="1" applyBorder="1" applyAlignment="1" applyProtection="1">
      <alignment horizontal="left"/>
      <protection/>
    </xf>
    <xf numFmtId="0" fontId="5" fillId="0" borderId="30" xfId="21" applyFont="1" applyBorder="1" applyAlignment="1" applyProtection="1">
      <alignment/>
      <protection/>
    </xf>
    <xf numFmtId="0" fontId="26" fillId="0" borderId="30" xfId="21" applyFont="1" applyBorder="1" applyAlignment="1" applyProtection="1">
      <alignment horizontal="left"/>
      <protection/>
    </xf>
    <xf numFmtId="0" fontId="3" fillId="0" borderId="0" xfId="21" applyFont="1" applyBorder="1" applyAlignment="1" applyProtection="1">
      <alignment horizontal="left" vertical="center"/>
      <protection/>
    </xf>
    <xf numFmtId="0" fontId="0" fillId="0" borderId="28" xfId="21" applyFont="1" applyBorder="1" applyAlignment="1" applyProtection="1">
      <alignment vertical="top"/>
      <protection/>
    </xf>
    <xf numFmtId="0" fontId="3" fillId="0" borderId="0" xfId="21" applyFont="1" applyBorder="1" applyAlignment="1" applyProtection="1">
      <alignment horizontal="left" vertical="top"/>
      <protection/>
    </xf>
    <xf numFmtId="0" fontId="0" fillId="0" borderId="29" xfId="21" applyFont="1" applyBorder="1" applyAlignment="1" applyProtection="1">
      <alignment vertical="top"/>
      <protection/>
    </xf>
    <xf numFmtId="0" fontId="0" fillId="0" borderId="0" xfId="21" applyFont="1" applyBorder="1" applyAlignment="1" applyProtection="1">
      <alignment horizontal="center" vertical="center"/>
      <protection/>
    </xf>
    <xf numFmtId="0" fontId="0" fillId="0" borderId="0" xfId="21" applyFont="1" applyBorder="1" applyAlignment="1" applyProtection="1">
      <alignment horizontal="left" vertical="top"/>
      <protection/>
    </xf>
    <xf numFmtId="0" fontId="0" fillId="0" borderId="31" xfId="21" applyFont="1" applyBorder="1" applyAlignment="1" applyProtection="1">
      <alignment vertical="top"/>
      <protection/>
    </xf>
    <xf numFmtId="0" fontId="0" fillId="0" borderId="30" xfId="21" applyFont="1" applyBorder="1" applyAlignment="1" applyProtection="1">
      <alignment vertical="top"/>
      <protection/>
    </xf>
    <xf numFmtId="0" fontId="0" fillId="0" borderId="32" xfId="21" applyFont="1" applyBorder="1" applyAlignment="1" applyProtection="1">
      <alignment vertical="top"/>
      <protection/>
    </xf>
    <xf numFmtId="0" fontId="13" fillId="0" borderId="0" xfId="0" applyFont="1" applyAlignment="1" applyProtection="1">
      <alignment horizontal="left" vertical="center"/>
      <protection/>
    </xf>
    <xf numFmtId="0" fontId="16" fillId="0" borderId="0" xfId="0" applyFont="1" applyAlignment="1" applyProtection="1">
      <alignment horizontal="left" vertical="center"/>
      <protection/>
    </xf>
    <xf numFmtId="0" fontId="17"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18" fillId="0" borderId="0" xfId="0" applyFont="1" applyAlignment="1" applyProtection="1">
      <alignment horizontal="left" vertical="top" wrapText="1"/>
      <protection/>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0" fillId="0" borderId="33" xfId="0" applyBorder="1" applyProtection="1">
      <protection/>
    </xf>
    <xf numFmtId="0" fontId="19" fillId="0" borderId="34" xfId="0" applyFont="1" applyBorder="1" applyAlignment="1" applyProtection="1">
      <alignment horizontal="left" vertical="center"/>
      <protection/>
    </xf>
    <xf numFmtId="0" fontId="0" fillId="0" borderId="34" xfId="0" applyFont="1" applyBorder="1" applyAlignment="1" applyProtection="1">
      <alignment vertical="center"/>
      <protection/>
    </xf>
    <xf numFmtId="4" fontId="19" fillId="0" borderId="34" xfId="0" applyNumberFormat="1" applyFont="1" applyBorder="1" applyAlignment="1" applyProtection="1">
      <alignment vertical="center"/>
      <protection/>
    </xf>
    <xf numFmtId="0" fontId="0" fillId="0" borderId="34"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5" xfId="0" applyFont="1" applyBorder="1" applyAlignment="1" applyProtection="1">
      <alignment vertical="center"/>
      <protection/>
    </xf>
    <xf numFmtId="0" fontId="2"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8" fillId="0" borderId="0" xfId="0" applyNumberFormat="1" applyFont="1" applyBorder="1" applyAlignment="1" applyProtection="1">
      <alignment vertical="center"/>
      <protection/>
    </xf>
    <xf numFmtId="0" fontId="2" fillId="0" borderId="6"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vertical="center"/>
      <protection/>
    </xf>
    <xf numFmtId="0" fontId="0" fillId="6" borderId="0" xfId="0" applyFont="1" applyFill="1" applyBorder="1" applyAlignment="1" applyProtection="1">
      <alignment vertical="center"/>
      <protection/>
    </xf>
    <xf numFmtId="0" fontId="4" fillId="6" borderId="9" xfId="0" applyFont="1" applyFill="1" applyBorder="1" applyAlignment="1" applyProtection="1">
      <alignment horizontal="left" vertical="center"/>
      <protection/>
    </xf>
    <xf numFmtId="0" fontId="0" fillId="6" borderId="10" xfId="0" applyFont="1" applyFill="1" applyBorder="1" applyAlignment="1" applyProtection="1">
      <alignment vertical="center"/>
      <protection/>
    </xf>
    <xf numFmtId="0" fontId="4" fillId="6" borderId="10" xfId="0" applyFont="1" applyFill="1" applyBorder="1" applyAlignment="1" applyProtection="1">
      <alignment horizontal="center" vertical="center"/>
      <protection/>
    </xf>
    <xf numFmtId="0" fontId="4" fillId="6" borderId="10" xfId="0" applyFont="1" applyFill="1" applyBorder="1" applyAlignment="1" applyProtection="1">
      <alignment horizontal="left" vertical="center"/>
      <protection/>
    </xf>
    <xf numFmtId="0" fontId="0" fillId="6" borderId="10" xfId="0" applyFont="1" applyFill="1" applyBorder="1" applyAlignment="1" applyProtection="1">
      <alignment vertical="center"/>
      <protection/>
    </xf>
    <xf numFmtId="4" fontId="4" fillId="6" borderId="10" xfId="0" applyNumberFormat="1" applyFont="1" applyFill="1" applyBorder="1" applyAlignment="1" applyProtection="1">
      <alignment vertical="center"/>
      <protection/>
    </xf>
    <xf numFmtId="0" fontId="0" fillId="6" borderId="35" xfId="0" applyFont="1" applyFill="1" applyBorder="1" applyAlignment="1" applyProtection="1">
      <alignment vertical="center"/>
      <protection/>
    </xf>
    <xf numFmtId="0" fontId="0" fillId="6" borderId="6" xfId="0" applyFont="1" applyFill="1" applyBorder="1" applyAlignment="1" applyProtection="1">
      <alignment vertical="center"/>
      <protection/>
    </xf>
    <xf numFmtId="0" fontId="3" fillId="0" borderId="5" xfId="0" applyFont="1" applyBorder="1" applyAlignment="1" applyProtection="1">
      <alignment vertical="center"/>
      <protection/>
    </xf>
    <xf numFmtId="0" fontId="3" fillId="0" borderId="0" xfId="0" applyFont="1" applyAlignment="1" applyProtection="1">
      <alignment vertical="center"/>
      <protection/>
    </xf>
    <xf numFmtId="0" fontId="4" fillId="0" borderId="5"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1" fillId="0" borderId="19" xfId="0" applyFont="1" applyBorder="1" applyAlignment="1" applyProtection="1">
      <alignment horizontal="center" vertical="center"/>
      <protection/>
    </xf>
    <xf numFmtId="0" fontId="0" fillId="0" borderId="7"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 fillId="4" borderId="9" xfId="0" applyFont="1" applyFill="1" applyBorder="1" applyAlignment="1" applyProtection="1">
      <alignment horizontal="center" vertical="center"/>
      <protection/>
    </xf>
    <xf numFmtId="0" fontId="0" fillId="4" borderId="10" xfId="0" applyFont="1" applyFill="1" applyBorder="1" applyAlignment="1" applyProtection="1">
      <alignment vertical="center"/>
      <protection/>
    </xf>
    <xf numFmtId="0" fontId="3" fillId="4" borderId="10" xfId="0" applyFont="1" applyFill="1" applyBorder="1" applyAlignment="1" applyProtection="1">
      <alignment horizontal="center" vertical="center"/>
      <protection/>
    </xf>
    <xf numFmtId="0" fontId="3" fillId="4" borderId="10" xfId="0" applyFont="1" applyFill="1" applyBorder="1" applyAlignment="1" applyProtection="1">
      <alignment horizontal="right" vertical="center"/>
      <protection/>
    </xf>
    <xf numFmtId="0" fontId="3" fillId="4" borderId="35" xfId="0" applyFont="1" applyFill="1" applyBorder="1" applyAlignment="1" applyProtection="1">
      <alignment horizontal="center" vertical="center"/>
      <protection/>
    </xf>
    <xf numFmtId="0" fontId="22" fillId="0" borderId="0" xfId="0" applyFont="1" applyAlignment="1" applyProtection="1">
      <alignmen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1" fillId="0" borderId="21"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22" xfId="0" applyNumberFormat="1" applyFont="1" applyBorder="1" applyAlignment="1" applyProtection="1">
      <alignment vertical="center"/>
      <protection/>
    </xf>
    <xf numFmtId="0" fontId="23" fillId="0" borderId="0" xfId="0" applyFont="1" applyAlignment="1" applyProtection="1">
      <alignment horizontal="left" vertical="center"/>
      <protection/>
    </xf>
    <xf numFmtId="0" fontId="5" fillId="0" borderId="0" xfId="0" applyFont="1" applyAlignment="1" applyProtection="1">
      <alignment vertical="center"/>
      <protection/>
    </xf>
    <xf numFmtId="0" fontId="5" fillId="0" borderId="5" xfId="0" applyFont="1" applyBorder="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horizontal="left" vertical="center" wrapText="1"/>
      <protection/>
    </xf>
    <xf numFmtId="0" fontId="25" fillId="0" borderId="0" xfId="0" applyFont="1" applyAlignment="1" applyProtection="1">
      <alignmen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26" fillId="0" borderId="0" xfId="0" applyFont="1" applyAlignment="1" applyProtection="1">
      <alignment horizontal="center" vertical="center"/>
      <protection/>
    </xf>
    <xf numFmtId="4" fontId="27" fillId="0" borderId="21"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22" xfId="0" applyNumberFormat="1" applyFont="1" applyBorder="1" applyAlignment="1" applyProtection="1">
      <alignment vertical="center"/>
      <protection/>
    </xf>
    <xf numFmtId="0" fontId="5" fillId="0" borderId="0" xfId="0" applyFont="1" applyAlignment="1" applyProtection="1">
      <alignment horizontal="left" vertical="center"/>
      <protection/>
    </xf>
    <xf numFmtId="0" fontId="6" fillId="0" borderId="5" xfId="0" applyFont="1" applyBorder="1" applyAlignment="1" applyProtection="1">
      <alignment vertical="center"/>
      <protection/>
    </xf>
    <xf numFmtId="0" fontId="28" fillId="0" borderId="0" xfId="0" applyFont="1" applyAlignment="1" applyProtection="1">
      <alignment horizontal="left" vertical="center" wrapText="1"/>
      <protection/>
    </xf>
    <xf numFmtId="0" fontId="8" fillId="0" borderId="0" xfId="0" applyFont="1" applyAlignment="1" applyProtection="1">
      <alignment vertical="center"/>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4" fontId="29" fillId="0" borderId="21"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22" xfId="0" applyNumberFormat="1"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left" vertical="center"/>
      <protection/>
    </xf>
    <xf numFmtId="4" fontId="27" fillId="0" borderId="24" xfId="0" applyNumberFormat="1" applyFont="1" applyBorder="1" applyAlignment="1" applyProtection="1">
      <alignment vertical="center"/>
      <protection/>
    </xf>
    <xf numFmtId="4" fontId="27" fillId="0" borderId="15" xfId="0" applyNumberFormat="1" applyFont="1" applyBorder="1" applyAlignment="1" applyProtection="1">
      <alignment vertical="center"/>
      <protection/>
    </xf>
    <xf numFmtId="166" fontId="27" fillId="0" borderId="15" xfId="0" applyNumberFormat="1" applyFont="1" applyBorder="1" applyAlignment="1" applyProtection="1">
      <alignment vertical="center"/>
      <protection/>
    </xf>
    <xf numFmtId="4" fontId="27" fillId="0" borderId="23" xfId="0" applyNumberFormat="1" applyFont="1" applyBorder="1" applyAlignment="1" applyProtection="1">
      <alignment vertical="center"/>
      <protection/>
    </xf>
    <xf numFmtId="0" fontId="0" fillId="0" borderId="0" xfId="0" applyBorder="1" applyProtection="1">
      <protection locked="0"/>
    </xf>
    <xf numFmtId="14" fontId="3" fillId="2" borderId="0" xfId="0" applyNumberFormat="1" applyFont="1" applyFill="1" applyBorder="1" applyAlignment="1" applyProtection="1">
      <alignment horizontal="left" vertical="center"/>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edlacek\AppData\Local\Microsoft\Windows\Temporary%20Internet%20Files\Content.Outlook\BR2VYDBN\20161004%20-%20Vodovod%20Hostkovice%20-%20Lipolec%20zad&#225;n&#23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tavby"/>
      <sheetName val="01 - Vodovod"/>
      <sheetName val="02 - Armaturní šachty AŠ1..."/>
      <sheetName val="SO 02 - Věžový vodojem"/>
      <sheetName val="01 - Armaturní šachta AŠ2"/>
      <sheetName val="02 - Přípojka vodojem"/>
      <sheetName val="VON - Vedlejší a ostatní ..."/>
      <sheetName val="Pokyny pro vyplnění"/>
    </sheetNames>
    <sheetDataSet>
      <sheetData sheetId="0">
        <row r="6">
          <cell r="K6" t="str">
            <v>Vodovod Hostkovice - Lipolec</v>
          </cell>
        </row>
        <row r="10">
          <cell r="AN10" t="str">
            <v/>
          </cell>
        </row>
        <row r="11">
          <cell r="E11" t="str">
            <v> </v>
          </cell>
          <cell r="AN11" t="str">
            <v/>
          </cell>
        </row>
        <row r="13">
          <cell r="AN13" t="str">
            <v>Vyplň údaj</v>
          </cell>
        </row>
        <row r="14">
          <cell r="E14" t="str">
            <v>Vyplň údaj</v>
          </cell>
          <cell r="AN14" t="str">
            <v>Vyplň údaj</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1"/>
  <sheetViews>
    <sheetView tabSelected="1" workbookViewId="0" topLeftCell="A49">
      <selection activeCell="AN14" sqref="AN14"/>
    </sheetView>
  </sheetViews>
  <sheetFormatPr defaultColWidth="9.33203125" defaultRowHeight="13.5"/>
  <cols>
    <col min="1" max="1" width="8.33203125" style="180" customWidth="1"/>
    <col min="2" max="2" width="1.66796875" style="180" customWidth="1"/>
    <col min="3" max="3" width="4.16015625" style="180" customWidth="1"/>
    <col min="4" max="33" width="2.66015625" style="180" customWidth="1"/>
    <col min="34" max="34" width="3.33203125" style="180" customWidth="1"/>
    <col min="35" max="35" width="31.66015625" style="180" customWidth="1"/>
    <col min="36" max="37" width="2.5" style="180" customWidth="1"/>
    <col min="38" max="38" width="8.33203125" style="180" customWidth="1"/>
    <col min="39" max="39" width="3.33203125" style="180" customWidth="1"/>
    <col min="40" max="40" width="13.33203125" style="180" customWidth="1"/>
    <col min="41" max="41" width="7.5" style="180" customWidth="1"/>
    <col min="42" max="42" width="4.16015625" style="180" customWidth="1"/>
    <col min="43" max="43" width="15.66015625" style="180" customWidth="1"/>
    <col min="44" max="44" width="13.66015625" style="180" customWidth="1"/>
    <col min="45" max="47" width="25.83203125" style="180" hidden="1" customWidth="1"/>
    <col min="48" max="52" width="21.66015625" style="180" hidden="1" customWidth="1"/>
    <col min="53" max="53" width="19.16015625" style="180" hidden="1" customWidth="1"/>
    <col min="54" max="54" width="25" style="180" hidden="1" customWidth="1"/>
    <col min="55" max="56" width="19.16015625" style="180" hidden="1" customWidth="1"/>
    <col min="57" max="57" width="66.5" style="180" customWidth="1"/>
    <col min="58" max="70" width="9.16015625" style="180" customWidth="1"/>
    <col min="71" max="91" width="9.33203125" style="180" hidden="1" customWidth="1"/>
    <col min="92" max="16384" width="9.16015625" style="180" customWidth="1"/>
  </cols>
  <sheetData>
    <row r="1" spans="1:74" ht="21.45" customHeight="1">
      <c r="A1" s="10" t="s">
        <v>0</v>
      </c>
      <c r="B1" s="11"/>
      <c r="C1" s="11"/>
      <c r="D1" s="12" t="s">
        <v>1</v>
      </c>
      <c r="E1" s="11"/>
      <c r="F1" s="11"/>
      <c r="G1" s="11"/>
      <c r="H1" s="11"/>
      <c r="I1" s="11"/>
      <c r="J1" s="11"/>
      <c r="K1" s="179" t="s">
        <v>1632</v>
      </c>
      <c r="L1" s="179"/>
      <c r="M1" s="179"/>
      <c r="N1" s="179"/>
      <c r="O1" s="179"/>
      <c r="P1" s="179"/>
      <c r="Q1" s="179"/>
      <c r="R1" s="179"/>
      <c r="S1" s="179"/>
      <c r="T1" s="11"/>
      <c r="U1" s="11"/>
      <c r="V1" s="11"/>
      <c r="W1" s="179" t="s">
        <v>1633</v>
      </c>
      <c r="X1" s="179"/>
      <c r="Y1" s="179"/>
      <c r="Z1" s="179"/>
      <c r="AA1" s="179"/>
      <c r="AB1" s="179"/>
      <c r="AC1" s="179"/>
      <c r="AD1" s="179"/>
      <c r="AE1" s="179"/>
      <c r="AF1" s="179"/>
      <c r="AG1" s="179"/>
      <c r="AH1" s="179"/>
      <c r="AI1" s="8"/>
      <c r="AJ1" s="14"/>
      <c r="AK1" s="14"/>
      <c r="AL1" s="14"/>
      <c r="AM1" s="14"/>
      <c r="AN1" s="14"/>
      <c r="AO1" s="14"/>
      <c r="AP1" s="14"/>
      <c r="AQ1" s="14"/>
      <c r="AR1" s="14"/>
      <c r="AS1" s="14"/>
      <c r="AT1" s="14"/>
      <c r="AU1" s="14"/>
      <c r="AV1" s="14"/>
      <c r="AW1" s="14"/>
      <c r="AX1" s="14"/>
      <c r="AY1" s="14"/>
      <c r="AZ1" s="14"/>
      <c r="BA1" s="10" t="s">
        <v>2</v>
      </c>
      <c r="BB1" s="10" t="s">
        <v>3</v>
      </c>
      <c r="BC1" s="14"/>
      <c r="BD1" s="14"/>
      <c r="BE1" s="14"/>
      <c r="BF1" s="14"/>
      <c r="BG1" s="14"/>
      <c r="BH1" s="14"/>
      <c r="BI1" s="14"/>
      <c r="BJ1" s="14"/>
      <c r="BK1" s="14"/>
      <c r="BL1" s="14"/>
      <c r="BM1" s="14"/>
      <c r="BN1" s="14"/>
      <c r="BO1" s="14"/>
      <c r="BP1" s="14"/>
      <c r="BQ1" s="14"/>
      <c r="BR1" s="14"/>
      <c r="BT1" s="291" t="s">
        <v>4</v>
      </c>
      <c r="BU1" s="291" t="s">
        <v>4</v>
      </c>
      <c r="BV1" s="291" t="s">
        <v>5</v>
      </c>
    </row>
    <row r="2" spans="3:72" ht="36.9" customHeight="1">
      <c r="AR2" s="183" t="s">
        <v>6</v>
      </c>
      <c r="AS2" s="184"/>
      <c r="AT2" s="184"/>
      <c r="AU2" s="184"/>
      <c r="AV2" s="184"/>
      <c r="AW2" s="184"/>
      <c r="AX2" s="184"/>
      <c r="AY2" s="184"/>
      <c r="AZ2" s="184"/>
      <c r="BA2" s="184"/>
      <c r="BB2" s="184"/>
      <c r="BC2" s="184"/>
      <c r="BD2" s="184"/>
      <c r="BE2" s="184"/>
      <c r="BS2" s="16" t="s">
        <v>7</v>
      </c>
      <c r="BT2" s="16" t="s">
        <v>8</v>
      </c>
    </row>
    <row r="3" spans="2:72" ht="6.9"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9"/>
      <c r="BS3" s="16" t="s">
        <v>7</v>
      </c>
      <c r="BT3" s="16" t="s">
        <v>9</v>
      </c>
    </row>
    <row r="4" spans="2:71" ht="36.9" customHeight="1">
      <c r="B4" s="20"/>
      <c r="C4" s="176"/>
      <c r="D4" s="22" t="s">
        <v>10</v>
      </c>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23"/>
      <c r="AS4" s="24" t="s">
        <v>11</v>
      </c>
      <c r="BE4" s="292" t="s">
        <v>12</v>
      </c>
      <c r="BS4" s="16" t="s">
        <v>13</v>
      </c>
    </row>
    <row r="5" spans="2:71" ht="14.4" customHeight="1">
      <c r="B5" s="20"/>
      <c r="C5" s="176"/>
      <c r="D5" s="293" t="s">
        <v>14</v>
      </c>
      <c r="E5" s="176"/>
      <c r="F5" s="176"/>
      <c r="G5" s="176"/>
      <c r="H5" s="176"/>
      <c r="I5" s="176"/>
      <c r="J5" s="176"/>
      <c r="K5" s="294" t="s">
        <v>15</v>
      </c>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76"/>
      <c r="AQ5" s="23"/>
      <c r="BE5" s="295" t="s">
        <v>16</v>
      </c>
      <c r="BS5" s="16" t="s">
        <v>7</v>
      </c>
    </row>
    <row r="6" spans="2:71" ht="36.9" customHeight="1">
      <c r="B6" s="20"/>
      <c r="C6" s="176"/>
      <c r="D6" s="296" t="s">
        <v>17</v>
      </c>
      <c r="E6" s="176"/>
      <c r="F6" s="176"/>
      <c r="G6" s="176"/>
      <c r="H6" s="176"/>
      <c r="I6" s="176"/>
      <c r="J6" s="176"/>
      <c r="K6" s="297" t="s">
        <v>18</v>
      </c>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76"/>
      <c r="AQ6" s="23"/>
      <c r="BE6" s="184"/>
      <c r="BS6" s="16" t="s">
        <v>19</v>
      </c>
    </row>
    <row r="7" spans="2:71" ht="14.4" customHeight="1">
      <c r="B7" s="20"/>
      <c r="C7" s="176"/>
      <c r="D7" s="25" t="s">
        <v>20</v>
      </c>
      <c r="E7" s="176"/>
      <c r="F7" s="176"/>
      <c r="G7" s="176"/>
      <c r="H7" s="176"/>
      <c r="I7" s="176"/>
      <c r="J7" s="176"/>
      <c r="K7" s="30" t="s">
        <v>21</v>
      </c>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25" t="s">
        <v>22</v>
      </c>
      <c r="AL7" s="176"/>
      <c r="AM7" s="176"/>
      <c r="AN7" s="30" t="s">
        <v>3</v>
      </c>
      <c r="AO7" s="176"/>
      <c r="AP7" s="176"/>
      <c r="AQ7" s="23"/>
      <c r="BE7" s="184"/>
      <c r="BS7" s="16" t="s">
        <v>23</v>
      </c>
    </row>
    <row r="8" spans="2:71" ht="14.4" customHeight="1">
      <c r="B8" s="20"/>
      <c r="C8" s="176"/>
      <c r="D8" s="25" t="s">
        <v>24</v>
      </c>
      <c r="E8" s="176"/>
      <c r="F8" s="176"/>
      <c r="G8" s="176"/>
      <c r="H8" s="176"/>
      <c r="I8" s="176"/>
      <c r="J8" s="176"/>
      <c r="K8" s="30" t="s">
        <v>25</v>
      </c>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25" t="s">
        <v>26</v>
      </c>
      <c r="AL8" s="176"/>
      <c r="AM8" s="176"/>
      <c r="AN8" s="378" t="s">
        <v>1857</v>
      </c>
      <c r="AO8" s="176"/>
      <c r="AP8" s="176"/>
      <c r="AQ8" s="23"/>
      <c r="BE8" s="184"/>
      <c r="BS8" s="16" t="s">
        <v>27</v>
      </c>
    </row>
    <row r="9" spans="2:71" ht="14.4" customHeight="1">
      <c r="B9" s="20"/>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23"/>
      <c r="BE9" s="184"/>
      <c r="BS9" s="16" t="s">
        <v>28</v>
      </c>
    </row>
    <row r="10" spans="2:71" ht="14.4" customHeight="1">
      <c r="B10" s="20"/>
      <c r="C10" s="176"/>
      <c r="D10" s="25" t="s">
        <v>29</v>
      </c>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25" t="s">
        <v>30</v>
      </c>
      <c r="AL10" s="176"/>
      <c r="AM10" s="176"/>
      <c r="AN10" s="30" t="s">
        <v>3</v>
      </c>
      <c r="AO10" s="176"/>
      <c r="AP10" s="176"/>
      <c r="AQ10" s="23"/>
      <c r="BE10" s="184"/>
      <c r="BS10" s="16" t="s">
        <v>19</v>
      </c>
    </row>
    <row r="11" spans="2:71" ht="18.45" customHeight="1">
      <c r="B11" s="20"/>
      <c r="C11" s="176"/>
      <c r="D11" s="176"/>
      <c r="E11" s="30" t="s">
        <v>31</v>
      </c>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25" t="s">
        <v>32</v>
      </c>
      <c r="AL11" s="176"/>
      <c r="AM11" s="176"/>
      <c r="AN11" s="30" t="s">
        <v>3</v>
      </c>
      <c r="AO11" s="176"/>
      <c r="AP11" s="176"/>
      <c r="AQ11" s="23"/>
      <c r="BE11" s="184"/>
      <c r="BS11" s="16" t="s">
        <v>19</v>
      </c>
    </row>
    <row r="12" spans="2:71" ht="6.9" customHeight="1">
      <c r="B12" s="20"/>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23"/>
      <c r="BE12" s="184"/>
      <c r="BS12" s="16" t="s">
        <v>19</v>
      </c>
    </row>
    <row r="13" spans="2:71" ht="14.4" customHeight="1">
      <c r="B13" s="20"/>
      <c r="C13" s="176"/>
      <c r="D13" s="25" t="s">
        <v>33</v>
      </c>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25" t="s">
        <v>30</v>
      </c>
      <c r="AL13" s="176"/>
      <c r="AM13" s="176"/>
      <c r="AN13" s="174" t="s">
        <v>34</v>
      </c>
      <c r="AO13" s="176"/>
      <c r="AP13" s="176"/>
      <c r="AQ13" s="23"/>
      <c r="BE13" s="184"/>
      <c r="BS13" s="16" t="s">
        <v>19</v>
      </c>
    </row>
    <row r="14" spans="2:71" ht="13.2">
      <c r="B14" s="20"/>
      <c r="C14" s="176"/>
      <c r="D14" s="176"/>
      <c r="E14" s="181" t="s">
        <v>34</v>
      </c>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25" t="s">
        <v>32</v>
      </c>
      <c r="AL14" s="176"/>
      <c r="AM14" s="176"/>
      <c r="AN14" s="174" t="s">
        <v>34</v>
      </c>
      <c r="AO14" s="176"/>
      <c r="AP14" s="176"/>
      <c r="AQ14" s="23"/>
      <c r="BE14" s="184"/>
      <c r="BS14" s="16" t="s">
        <v>19</v>
      </c>
    </row>
    <row r="15" spans="2:71" ht="6.9" customHeight="1">
      <c r="B15" s="20"/>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23"/>
      <c r="BE15" s="184"/>
      <c r="BS15" s="16" t="s">
        <v>4</v>
      </c>
    </row>
    <row r="16" spans="2:71" ht="14.4" customHeight="1">
      <c r="B16" s="20"/>
      <c r="C16" s="176"/>
      <c r="D16" s="25" t="s">
        <v>35</v>
      </c>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25" t="s">
        <v>30</v>
      </c>
      <c r="AL16" s="176"/>
      <c r="AM16" s="176"/>
      <c r="AN16" s="30" t="s">
        <v>36</v>
      </c>
      <c r="AO16" s="176"/>
      <c r="AP16" s="176"/>
      <c r="AQ16" s="23"/>
      <c r="BE16" s="184"/>
      <c r="BS16" s="16" t="s">
        <v>4</v>
      </c>
    </row>
    <row r="17" spans="2:71" ht="18.45" customHeight="1">
      <c r="B17" s="20"/>
      <c r="C17" s="176"/>
      <c r="D17" s="176"/>
      <c r="E17" s="30" t="s">
        <v>37</v>
      </c>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25" t="s">
        <v>32</v>
      </c>
      <c r="AL17" s="176"/>
      <c r="AM17" s="176"/>
      <c r="AN17" s="30" t="s">
        <v>3</v>
      </c>
      <c r="AO17" s="176"/>
      <c r="AP17" s="176"/>
      <c r="AQ17" s="23"/>
      <c r="BE17" s="184"/>
      <c r="BS17" s="16" t="s">
        <v>38</v>
      </c>
    </row>
    <row r="18" spans="2:71" ht="6.9" customHeight="1">
      <c r="B18" s="20"/>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23"/>
      <c r="BE18" s="184"/>
      <c r="BS18" s="16" t="s">
        <v>7</v>
      </c>
    </row>
    <row r="19" spans="2:71" ht="14.4" customHeight="1">
      <c r="B19" s="20"/>
      <c r="C19" s="176"/>
      <c r="D19" s="25" t="s">
        <v>39</v>
      </c>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23"/>
      <c r="BE19" s="184"/>
      <c r="BS19" s="16" t="s">
        <v>7</v>
      </c>
    </row>
    <row r="20" spans="2:71" ht="48.75" customHeight="1">
      <c r="B20" s="20"/>
      <c r="C20" s="176"/>
      <c r="D20" s="176"/>
      <c r="E20" s="192" t="s">
        <v>40</v>
      </c>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76"/>
      <c r="AP20" s="176"/>
      <c r="AQ20" s="23"/>
      <c r="BE20" s="184"/>
      <c r="BS20" s="16" t="s">
        <v>4</v>
      </c>
    </row>
    <row r="21" spans="2:57" ht="6.9" customHeight="1">
      <c r="B21" s="20"/>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23"/>
      <c r="BE21" s="184"/>
    </row>
    <row r="22" spans="2:57" ht="6.9" customHeight="1">
      <c r="B22" s="20"/>
      <c r="C22" s="176"/>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176"/>
      <c r="AQ22" s="23"/>
      <c r="BE22" s="184"/>
    </row>
    <row r="23" spans="2:57" s="175" customFormat="1" ht="25.95" customHeight="1">
      <c r="B23" s="27"/>
      <c r="C23" s="177"/>
      <c r="D23" s="299" t="s">
        <v>41</v>
      </c>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1">
        <f>ROUND(AG51,2)</f>
        <v>0</v>
      </c>
      <c r="AL23" s="302"/>
      <c r="AM23" s="302"/>
      <c r="AN23" s="302"/>
      <c r="AO23" s="302"/>
      <c r="AP23" s="177"/>
      <c r="AQ23" s="29"/>
      <c r="BE23" s="189"/>
    </row>
    <row r="24" spans="2:57" s="175" customFormat="1" ht="6.9" customHeight="1">
      <c r="B24" s="2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29"/>
      <c r="BE24" s="189"/>
    </row>
    <row r="25" spans="2:57" s="175" customFormat="1" ht="13.5">
      <c r="B25" s="27"/>
      <c r="C25" s="177"/>
      <c r="D25" s="177"/>
      <c r="E25" s="177"/>
      <c r="F25" s="177"/>
      <c r="G25" s="177"/>
      <c r="H25" s="177"/>
      <c r="I25" s="177"/>
      <c r="J25" s="177"/>
      <c r="K25" s="177"/>
      <c r="L25" s="303" t="s">
        <v>42</v>
      </c>
      <c r="M25" s="186"/>
      <c r="N25" s="186"/>
      <c r="O25" s="186"/>
      <c r="P25" s="177"/>
      <c r="Q25" s="177"/>
      <c r="R25" s="177"/>
      <c r="S25" s="177"/>
      <c r="T25" s="177"/>
      <c r="U25" s="177"/>
      <c r="V25" s="177"/>
      <c r="W25" s="303" t="s">
        <v>43</v>
      </c>
      <c r="X25" s="186"/>
      <c r="Y25" s="186"/>
      <c r="Z25" s="186"/>
      <c r="AA25" s="186"/>
      <c r="AB25" s="186"/>
      <c r="AC25" s="186"/>
      <c r="AD25" s="186"/>
      <c r="AE25" s="186"/>
      <c r="AF25" s="177"/>
      <c r="AG25" s="177"/>
      <c r="AH25" s="177"/>
      <c r="AI25" s="177"/>
      <c r="AJ25" s="177"/>
      <c r="AK25" s="303" t="s">
        <v>44</v>
      </c>
      <c r="AL25" s="186"/>
      <c r="AM25" s="186"/>
      <c r="AN25" s="186"/>
      <c r="AO25" s="186"/>
      <c r="AP25" s="177"/>
      <c r="AQ25" s="29"/>
      <c r="BE25" s="189"/>
    </row>
    <row r="26" spans="2:57" s="310" customFormat="1" ht="14.4" customHeight="1">
      <c r="B26" s="304"/>
      <c r="C26" s="305"/>
      <c r="D26" s="41" t="s">
        <v>45</v>
      </c>
      <c r="E26" s="305"/>
      <c r="F26" s="41" t="s">
        <v>46</v>
      </c>
      <c r="G26" s="305"/>
      <c r="H26" s="305"/>
      <c r="I26" s="305"/>
      <c r="J26" s="305"/>
      <c r="K26" s="305"/>
      <c r="L26" s="306">
        <v>0.21</v>
      </c>
      <c r="M26" s="307"/>
      <c r="N26" s="307"/>
      <c r="O26" s="307"/>
      <c r="P26" s="305"/>
      <c r="Q26" s="305"/>
      <c r="R26" s="305"/>
      <c r="S26" s="305"/>
      <c r="T26" s="305"/>
      <c r="U26" s="305"/>
      <c r="V26" s="305"/>
      <c r="W26" s="308">
        <f>ROUND(AZ51,2)</f>
        <v>0</v>
      </c>
      <c r="X26" s="307"/>
      <c r="Y26" s="307"/>
      <c r="Z26" s="307"/>
      <c r="AA26" s="307"/>
      <c r="AB26" s="307"/>
      <c r="AC26" s="307"/>
      <c r="AD26" s="307"/>
      <c r="AE26" s="307"/>
      <c r="AF26" s="305"/>
      <c r="AG26" s="305"/>
      <c r="AH26" s="305"/>
      <c r="AI26" s="305"/>
      <c r="AJ26" s="305"/>
      <c r="AK26" s="308">
        <f>ROUND(AV51,2)</f>
        <v>0</v>
      </c>
      <c r="AL26" s="307"/>
      <c r="AM26" s="307"/>
      <c r="AN26" s="307"/>
      <c r="AO26" s="307"/>
      <c r="AP26" s="305"/>
      <c r="AQ26" s="309"/>
      <c r="BE26" s="311"/>
    </row>
    <row r="27" spans="2:57" s="310" customFormat="1" ht="14.4" customHeight="1">
      <c r="B27" s="304"/>
      <c r="C27" s="305"/>
      <c r="D27" s="305"/>
      <c r="E27" s="305"/>
      <c r="F27" s="41" t="s">
        <v>47</v>
      </c>
      <c r="G27" s="305"/>
      <c r="H27" s="305"/>
      <c r="I27" s="305"/>
      <c r="J27" s="305"/>
      <c r="K27" s="305"/>
      <c r="L27" s="306">
        <v>0.15</v>
      </c>
      <c r="M27" s="307"/>
      <c r="N27" s="307"/>
      <c r="O27" s="307"/>
      <c r="P27" s="305"/>
      <c r="Q27" s="305"/>
      <c r="R27" s="305"/>
      <c r="S27" s="305"/>
      <c r="T27" s="305"/>
      <c r="U27" s="305"/>
      <c r="V27" s="305"/>
      <c r="W27" s="308">
        <f>ROUND(BA51,2)</f>
        <v>0</v>
      </c>
      <c r="X27" s="307"/>
      <c r="Y27" s="307"/>
      <c r="Z27" s="307"/>
      <c r="AA27" s="307"/>
      <c r="AB27" s="307"/>
      <c r="AC27" s="307"/>
      <c r="AD27" s="307"/>
      <c r="AE27" s="307"/>
      <c r="AF27" s="305"/>
      <c r="AG27" s="305"/>
      <c r="AH27" s="305"/>
      <c r="AI27" s="305"/>
      <c r="AJ27" s="305"/>
      <c r="AK27" s="308">
        <f>ROUND(AW51,2)</f>
        <v>0</v>
      </c>
      <c r="AL27" s="307"/>
      <c r="AM27" s="307"/>
      <c r="AN27" s="307"/>
      <c r="AO27" s="307"/>
      <c r="AP27" s="305"/>
      <c r="AQ27" s="309"/>
      <c r="BE27" s="311"/>
    </row>
    <row r="28" spans="2:57" s="310" customFormat="1" ht="14.4" customHeight="1" hidden="1">
      <c r="B28" s="304"/>
      <c r="C28" s="305"/>
      <c r="D28" s="305"/>
      <c r="E28" s="305"/>
      <c r="F28" s="41" t="s">
        <v>48</v>
      </c>
      <c r="G28" s="305"/>
      <c r="H28" s="305"/>
      <c r="I28" s="305"/>
      <c r="J28" s="305"/>
      <c r="K28" s="305"/>
      <c r="L28" s="306">
        <v>0.21</v>
      </c>
      <c r="M28" s="307"/>
      <c r="N28" s="307"/>
      <c r="O28" s="307"/>
      <c r="P28" s="305"/>
      <c r="Q28" s="305"/>
      <c r="R28" s="305"/>
      <c r="S28" s="305"/>
      <c r="T28" s="305"/>
      <c r="U28" s="305"/>
      <c r="V28" s="305"/>
      <c r="W28" s="308">
        <f>ROUND(BB51,2)</f>
        <v>0</v>
      </c>
      <c r="X28" s="307"/>
      <c r="Y28" s="307"/>
      <c r="Z28" s="307"/>
      <c r="AA28" s="307"/>
      <c r="AB28" s="307"/>
      <c r="AC28" s="307"/>
      <c r="AD28" s="307"/>
      <c r="AE28" s="307"/>
      <c r="AF28" s="305"/>
      <c r="AG28" s="305"/>
      <c r="AH28" s="305"/>
      <c r="AI28" s="305"/>
      <c r="AJ28" s="305"/>
      <c r="AK28" s="308">
        <v>0</v>
      </c>
      <c r="AL28" s="307"/>
      <c r="AM28" s="307"/>
      <c r="AN28" s="307"/>
      <c r="AO28" s="307"/>
      <c r="AP28" s="305"/>
      <c r="AQ28" s="309"/>
      <c r="BE28" s="311"/>
    </row>
    <row r="29" spans="2:57" s="310" customFormat="1" ht="14.4" customHeight="1" hidden="1">
      <c r="B29" s="304"/>
      <c r="C29" s="305"/>
      <c r="D29" s="305"/>
      <c r="E29" s="305"/>
      <c r="F29" s="41" t="s">
        <v>49</v>
      </c>
      <c r="G29" s="305"/>
      <c r="H29" s="305"/>
      <c r="I29" s="305"/>
      <c r="J29" s="305"/>
      <c r="K29" s="305"/>
      <c r="L29" s="306">
        <v>0.15</v>
      </c>
      <c r="M29" s="307"/>
      <c r="N29" s="307"/>
      <c r="O29" s="307"/>
      <c r="P29" s="305"/>
      <c r="Q29" s="305"/>
      <c r="R29" s="305"/>
      <c r="S29" s="305"/>
      <c r="T29" s="305"/>
      <c r="U29" s="305"/>
      <c r="V29" s="305"/>
      <c r="W29" s="308">
        <f>ROUND(BC51,2)</f>
        <v>0</v>
      </c>
      <c r="X29" s="307"/>
      <c r="Y29" s="307"/>
      <c r="Z29" s="307"/>
      <c r="AA29" s="307"/>
      <c r="AB29" s="307"/>
      <c r="AC29" s="307"/>
      <c r="AD29" s="307"/>
      <c r="AE29" s="307"/>
      <c r="AF29" s="305"/>
      <c r="AG29" s="305"/>
      <c r="AH29" s="305"/>
      <c r="AI29" s="305"/>
      <c r="AJ29" s="305"/>
      <c r="AK29" s="308">
        <v>0</v>
      </c>
      <c r="AL29" s="307"/>
      <c r="AM29" s="307"/>
      <c r="AN29" s="307"/>
      <c r="AO29" s="307"/>
      <c r="AP29" s="305"/>
      <c r="AQ29" s="309"/>
      <c r="BE29" s="311"/>
    </row>
    <row r="30" spans="2:57" s="310" customFormat="1" ht="14.4" customHeight="1" hidden="1">
      <c r="B30" s="304"/>
      <c r="C30" s="305"/>
      <c r="D30" s="305"/>
      <c r="E30" s="305"/>
      <c r="F30" s="41" t="s">
        <v>50</v>
      </c>
      <c r="G30" s="305"/>
      <c r="H30" s="305"/>
      <c r="I30" s="305"/>
      <c r="J30" s="305"/>
      <c r="K30" s="305"/>
      <c r="L30" s="306">
        <v>0</v>
      </c>
      <c r="M30" s="307"/>
      <c r="N30" s="307"/>
      <c r="O30" s="307"/>
      <c r="P30" s="305"/>
      <c r="Q30" s="305"/>
      <c r="R30" s="305"/>
      <c r="S30" s="305"/>
      <c r="T30" s="305"/>
      <c r="U30" s="305"/>
      <c r="V30" s="305"/>
      <c r="W30" s="308">
        <f>ROUND(BD51,2)</f>
        <v>0</v>
      </c>
      <c r="X30" s="307"/>
      <c r="Y30" s="307"/>
      <c r="Z30" s="307"/>
      <c r="AA30" s="307"/>
      <c r="AB30" s="307"/>
      <c r="AC30" s="307"/>
      <c r="AD30" s="307"/>
      <c r="AE30" s="307"/>
      <c r="AF30" s="305"/>
      <c r="AG30" s="305"/>
      <c r="AH30" s="305"/>
      <c r="AI30" s="305"/>
      <c r="AJ30" s="305"/>
      <c r="AK30" s="308">
        <v>0</v>
      </c>
      <c r="AL30" s="307"/>
      <c r="AM30" s="307"/>
      <c r="AN30" s="307"/>
      <c r="AO30" s="307"/>
      <c r="AP30" s="305"/>
      <c r="AQ30" s="309"/>
      <c r="BE30" s="311"/>
    </row>
    <row r="31" spans="2:57" s="175" customFormat="1" ht="6.9" customHeight="1">
      <c r="B31" s="2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29"/>
      <c r="BE31" s="189"/>
    </row>
    <row r="32" spans="2:57" s="175" customFormat="1" ht="25.95" customHeight="1">
      <c r="B32" s="27"/>
      <c r="C32" s="312"/>
      <c r="D32" s="313" t="s">
        <v>51</v>
      </c>
      <c r="E32" s="314"/>
      <c r="F32" s="314"/>
      <c r="G32" s="314"/>
      <c r="H32" s="314"/>
      <c r="I32" s="314"/>
      <c r="J32" s="314"/>
      <c r="K32" s="314"/>
      <c r="L32" s="314"/>
      <c r="M32" s="314"/>
      <c r="N32" s="314"/>
      <c r="O32" s="314"/>
      <c r="P32" s="314"/>
      <c r="Q32" s="314"/>
      <c r="R32" s="314"/>
      <c r="S32" s="314"/>
      <c r="T32" s="315" t="s">
        <v>52</v>
      </c>
      <c r="U32" s="314"/>
      <c r="V32" s="314"/>
      <c r="W32" s="314"/>
      <c r="X32" s="316" t="s">
        <v>53</v>
      </c>
      <c r="Y32" s="317"/>
      <c r="Z32" s="317"/>
      <c r="AA32" s="317"/>
      <c r="AB32" s="317"/>
      <c r="AC32" s="314"/>
      <c r="AD32" s="314"/>
      <c r="AE32" s="314"/>
      <c r="AF32" s="314"/>
      <c r="AG32" s="314"/>
      <c r="AH32" s="314"/>
      <c r="AI32" s="314"/>
      <c r="AJ32" s="314"/>
      <c r="AK32" s="318">
        <f>SUM(AK23:AK30)</f>
        <v>0</v>
      </c>
      <c r="AL32" s="317"/>
      <c r="AM32" s="317"/>
      <c r="AN32" s="317"/>
      <c r="AO32" s="319"/>
      <c r="AP32" s="312"/>
      <c r="AQ32" s="320"/>
      <c r="BE32" s="189"/>
    </row>
    <row r="33" spans="2:43" s="175" customFormat="1" ht="6.9" customHeight="1">
      <c r="B33" s="2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29"/>
    </row>
    <row r="34" spans="2:43" s="175" customFormat="1" ht="6.9" customHeight="1">
      <c r="B34" s="5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3"/>
    </row>
    <row r="38" spans="2:44" s="175" customFormat="1" ht="6.9" customHeight="1">
      <c r="B38" s="54"/>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27"/>
    </row>
    <row r="39" spans="2:44" s="175" customFormat="1" ht="36.9" customHeight="1">
      <c r="B39" s="27"/>
      <c r="C39" s="75" t="s">
        <v>54</v>
      </c>
      <c r="AR39" s="27"/>
    </row>
    <row r="40" spans="2:44" s="175" customFormat="1" ht="6.9" customHeight="1">
      <c r="B40" s="27"/>
      <c r="AR40" s="27"/>
    </row>
    <row r="41" spans="2:44" s="322" customFormat="1" ht="14.4" customHeight="1">
      <c r="B41" s="321"/>
      <c r="C41" s="76" t="s">
        <v>14</v>
      </c>
      <c r="L41" s="322" t="str">
        <f>K5</f>
        <v>20161004</v>
      </c>
      <c r="AR41" s="321"/>
    </row>
    <row r="42" spans="2:44" s="325" customFormat="1" ht="36.9" customHeight="1">
      <c r="B42" s="323"/>
      <c r="C42" s="324" t="s">
        <v>17</v>
      </c>
      <c r="L42" s="190" t="str">
        <f>K6</f>
        <v>Vodovod Hostkovice - Lipolec</v>
      </c>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R42" s="323"/>
    </row>
    <row r="43" spans="2:44" s="175" customFormat="1" ht="6.9" customHeight="1">
      <c r="B43" s="27"/>
      <c r="AR43" s="27"/>
    </row>
    <row r="44" spans="2:44" s="175" customFormat="1" ht="13.2">
      <c r="B44" s="27"/>
      <c r="C44" s="76" t="s">
        <v>24</v>
      </c>
      <c r="L44" s="327" t="str">
        <f>IF(K8="","",K8)</f>
        <v>Hostkovice, Lipolec</v>
      </c>
      <c r="AI44" s="76" t="s">
        <v>26</v>
      </c>
      <c r="AM44" s="328" t="str">
        <f>IF(AN8="","",AN8)</f>
        <v>vyplň údaj v rekapitulaci stavby</v>
      </c>
      <c r="AN44" s="189"/>
      <c r="AR44" s="27"/>
    </row>
    <row r="45" spans="2:44" s="175" customFormat="1" ht="6.9" customHeight="1">
      <c r="B45" s="27"/>
      <c r="AR45" s="27"/>
    </row>
    <row r="46" spans="2:56" s="175" customFormat="1" ht="13.2">
      <c r="B46" s="27"/>
      <c r="C46" s="76" t="s">
        <v>29</v>
      </c>
      <c r="L46" s="322" t="str">
        <f>IF(E11="","",E11)</f>
        <v xml:space="preserve"> </v>
      </c>
      <c r="AI46" s="76" t="s">
        <v>35</v>
      </c>
      <c r="AM46" s="329" t="str">
        <f>IF(E17="","",E17)</f>
        <v>Ing. Zděněk Hejtman</v>
      </c>
      <c r="AN46" s="189"/>
      <c r="AO46" s="189"/>
      <c r="AP46" s="189"/>
      <c r="AR46" s="27"/>
      <c r="AS46" s="330" t="s">
        <v>55</v>
      </c>
      <c r="AT46" s="331"/>
      <c r="AU46" s="36"/>
      <c r="AV46" s="36"/>
      <c r="AW46" s="36"/>
      <c r="AX46" s="36"/>
      <c r="AY46" s="36"/>
      <c r="AZ46" s="36"/>
      <c r="BA46" s="36"/>
      <c r="BB46" s="36"/>
      <c r="BC46" s="36"/>
      <c r="BD46" s="332"/>
    </row>
    <row r="47" spans="2:56" s="175" customFormat="1" ht="13.2">
      <c r="B47" s="27"/>
      <c r="C47" s="76" t="s">
        <v>33</v>
      </c>
      <c r="L47" s="322" t="str">
        <f>IF(E14="Vyplň údaj","",E14)</f>
        <v/>
      </c>
      <c r="AR47" s="27"/>
      <c r="AS47" s="333"/>
      <c r="AT47" s="186"/>
      <c r="AU47" s="177"/>
      <c r="AV47" s="177"/>
      <c r="AW47" s="177"/>
      <c r="AX47" s="177"/>
      <c r="AY47" s="177"/>
      <c r="AZ47" s="177"/>
      <c r="BA47" s="177"/>
      <c r="BB47" s="177"/>
      <c r="BC47" s="177"/>
      <c r="BD47" s="122"/>
    </row>
    <row r="48" spans="2:56" s="175" customFormat="1" ht="10.95" customHeight="1">
      <c r="B48" s="27"/>
      <c r="AR48" s="27"/>
      <c r="AS48" s="333"/>
      <c r="AT48" s="186"/>
      <c r="AU48" s="177"/>
      <c r="AV48" s="177"/>
      <c r="AW48" s="177"/>
      <c r="AX48" s="177"/>
      <c r="AY48" s="177"/>
      <c r="AZ48" s="177"/>
      <c r="BA48" s="177"/>
      <c r="BB48" s="177"/>
      <c r="BC48" s="177"/>
      <c r="BD48" s="122"/>
    </row>
    <row r="49" spans="2:56" s="175" customFormat="1" ht="29.25" customHeight="1">
      <c r="B49" s="27"/>
      <c r="C49" s="334" t="s">
        <v>56</v>
      </c>
      <c r="D49" s="335"/>
      <c r="E49" s="335"/>
      <c r="F49" s="335"/>
      <c r="G49" s="335"/>
      <c r="H49" s="46"/>
      <c r="I49" s="336" t="s">
        <v>57</v>
      </c>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7" t="s">
        <v>58</v>
      </c>
      <c r="AH49" s="335"/>
      <c r="AI49" s="335"/>
      <c r="AJ49" s="335"/>
      <c r="AK49" s="335"/>
      <c r="AL49" s="335"/>
      <c r="AM49" s="335"/>
      <c r="AN49" s="336" t="s">
        <v>59</v>
      </c>
      <c r="AO49" s="335"/>
      <c r="AP49" s="335"/>
      <c r="AQ49" s="338" t="s">
        <v>60</v>
      </c>
      <c r="AR49" s="27"/>
      <c r="AS49" s="84" t="s">
        <v>61</v>
      </c>
      <c r="AT49" s="85" t="s">
        <v>62</v>
      </c>
      <c r="AU49" s="85" t="s">
        <v>63</v>
      </c>
      <c r="AV49" s="85" t="s">
        <v>64</v>
      </c>
      <c r="AW49" s="85" t="s">
        <v>65</v>
      </c>
      <c r="AX49" s="85" t="s">
        <v>66</v>
      </c>
      <c r="AY49" s="85" t="s">
        <v>67</v>
      </c>
      <c r="AZ49" s="85" t="s">
        <v>68</v>
      </c>
      <c r="BA49" s="85" t="s">
        <v>69</v>
      </c>
      <c r="BB49" s="85" t="s">
        <v>70</v>
      </c>
      <c r="BC49" s="85" t="s">
        <v>71</v>
      </c>
      <c r="BD49" s="86" t="s">
        <v>72</v>
      </c>
    </row>
    <row r="50" spans="2:56" s="175" customFormat="1" ht="10.95" customHeight="1">
      <c r="B50" s="27"/>
      <c r="AR50" s="27"/>
      <c r="AS50" s="90"/>
      <c r="AT50" s="36"/>
      <c r="AU50" s="36"/>
      <c r="AV50" s="36"/>
      <c r="AW50" s="36"/>
      <c r="AX50" s="36"/>
      <c r="AY50" s="36"/>
      <c r="AZ50" s="36"/>
      <c r="BA50" s="36"/>
      <c r="BB50" s="36"/>
      <c r="BC50" s="36"/>
      <c r="BD50" s="332"/>
    </row>
    <row r="51" spans="2:90" s="325" customFormat="1" ht="32.4" customHeight="1">
      <c r="B51" s="323"/>
      <c r="C51" s="88" t="s">
        <v>73</v>
      </c>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40">
        <f>ROUND(AG52+AG55+AG56+AG59,2)</f>
        <v>0</v>
      </c>
      <c r="AH51" s="340"/>
      <c r="AI51" s="340"/>
      <c r="AJ51" s="340"/>
      <c r="AK51" s="340"/>
      <c r="AL51" s="340"/>
      <c r="AM51" s="340"/>
      <c r="AN51" s="341">
        <f aca="true" t="shared" si="0" ref="AN51:AN59">SUM(AG51,AT51)</f>
        <v>0</v>
      </c>
      <c r="AO51" s="341"/>
      <c r="AP51" s="341"/>
      <c r="AQ51" s="342" t="s">
        <v>3</v>
      </c>
      <c r="AR51" s="323"/>
      <c r="AS51" s="343">
        <f>ROUND(AS52+AS55+AS56+AS59,2)</f>
        <v>0</v>
      </c>
      <c r="AT51" s="344">
        <f aca="true" t="shared" si="1" ref="AT51:AT59">ROUND(SUM(AV51:AW51),2)</f>
        <v>0</v>
      </c>
      <c r="AU51" s="345">
        <f>ROUND(AU52+AU55+AU56+AU59,5)</f>
        <v>0</v>
      </c>
      <c r="AV51" s="344">
        <f>ROUND(AZ51*L26,2)</f>
        <v>0</v>
      </c>
      <c r="AW51" s="344">
        <f>ROUND(BA51*L27,2)</f>
        <v>0</v>
      </c>
      <c r="AX51" s="344">
        <f>ROUND(BB51*L26,2)</f>
        <v>0</v>
      </c>
      <c r="AY51" s="344">
        <f>ROUND(BC51*L27,2)</f>
        <v>0</v>
      </c>
      <c r="AZ51" s="344">
        <f>ROUND(AZ52+AZ55+AZ56+AZ59,2)</f>
        <v>0</v>
      </c>
      <c r="BA51" s="344">
        <f>ROUND(BA52+BA55+BA56+BA59,2)</f>
        <v>0</v>
      </c>
      <c r="BB51" s="344">
        <f>ROUND(BB52+BB55+BB56+BB59,2)</f>
        <v>0</v>
      </c>
      <c r="BC51" s="344">
        <f>ROUND(BC52+BC55+BC56+BC59,2)</f>
        <v>0</v>
      </c>
      <c r="BD51" s="346">
        <f>ROUND(BD52+BD55+BD56+BD59,2)</f>
        <v>0</v>
      </c>
      <c r="BS51" s="324" t="s">
        <v>74</v>
      </c>
      <c r="BT51" s="324" t="s">
        <v>75</v>
      </c>
      <c r="BU51" s="347" t="s">
        <v>76</v>
      </c>
      <c r="BV51" s="324" t="s">
        <v>77</v>
      </c>
      <c r="BW51" s="324" t="s">
        <v>5</v>
      </c>
      <c r="BX51" s="324" t="s">
        <v>78</v>
      </c>
      <c r="CL51" s="324" t="s">
        <v>21</v>
      </c>
    </row>
    <row r="52" spans="2:91" s="348" customFormat="1" ht="22.5" customHeight="1">
      <c r="B52" s="349"/>
      <c r="C52" s="350"/>
      <c r="D52" s="351" t="s">
        <v>79</v>
      </c>
      <c r="E52" s="352"/>
      <c r="F52" s="352"/>
      <c r="G52" s="352"/>
      <c r="H52" s="352"/>
      <c r="I52" s="353"/>
      <c r="J52" s="351" t="s">
        <v>80</v>
      </c>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4">
        <f>ROUND(SUM(AG53:AG54),2)</f>
        <v>0</v>
      </c>
      <c r="AH52" s="352"/>
      <c r="AI52" s="352"/>
      <c r="AJ52" s="352"/>
      <c r="AK52" s="352"/>
      <c r="AL52" s="352"/>
      <c r="AM52" s="352"/>
      <c r="AN52" s="355">
        <f t="shared" si="0"/>
        <v>0</v>
      </c>
      <c r="AO52" s="352"/>
      <c r="AP52" s="352"/>
      <c r="AQ52" s="356" t="s">
        <v>81</v>
      </c>
      <c r="AR52" s="349"/>
      <c r="AS52" s="357">
        <f>ROUND(SUM(AS53:AS54),2)</f>
        <v>0</v>
      </c>
      <c r="AT52" s="358">
        <f t="shared" si="1"/>
        <v>0</v>
      </c>
      <c r="AU52" s="359">
        <f>ROUND(SUM(AU53:AU54),5)</f>
        <v>0</v>
      </c>
      <c r="AV52" s="358">
        <f>ROUND(AZ52*L26,2)</f>
        <v>0</v>
      </c>
      <c r="AW52" s="358">
        <f>ROUND(BA52*L27,2)</f>
        <v>0</v>
      </c>
      <c r="AX52" s="358">
        <f>ROUND(BB52*L26,2)</f>
        <v>0</v>
      </c>
      <c r="AY52" s="358">
        <f>ROUND(BC52*L27,2)</f>
        <v>0</v>
      </c>
      <c r="AZ52" s="358">
        <f>ROUND(SUM(AZ53:AZ54),2)</f>
        <v>0</v>
      </c>
      <c r="BA52" s="358">
        <f>ROUND(SUM(BA53:BA54),2)</f>
        <v>0</v>
      </c>
      <c r="BB52" s="358">
        <f>ROUND(SUM(BB53:BB54),2)</f>
        <v>0</v>
      </c>
      <c r="BC52" s="358">
        <f>ROUND(SUM(BC53:BC54),2)</f>
        <v>0</v>
      </c>
      <c r="BD52" s="360">
        <f>ROUND(SUM(BD53:BD54),2)</f>
        <v>0</v>
      </c>
      <c r="BS52" s="361" t="s">
        <v>74</v>
      </c>
      <c r="BT52" s="361" t="s">
        <v>23</v>
      </c>
      <c r="BU52" s="361" t="s">
        <v>76</v>
      </c>
      <c r="BV52" s="361" t="s">
        <v>77</v>
      </c>
      <c r="BW52" s="361" t="s">
        <v>82</v>
      </c>
      <c r="BX52" s="361" t="s">
        <v>5</v>
      </c>
      <c r="CL52" s="361" t="s">
        <v>21</v>
      </c>
      <c r="CM52" s="361" t="s">
        <v>83</v>
      </c>
    </row>
    <row r="53" spans="1:90" s="371" customFormat="1" ht="22.5" customHeight="1">
      <c r="A53" s="9" t="s">
        <v>1634</v>
      </c>
      <c r="B53" s="362"/>
      <c r="C53" s="74"/>
      <c r="D53" s="74"/>
      <c r="E53" s="363" t="s">
        <v>84</v>
      </c>
      <c r="F53" s="364"/>
      <c r="G53" s="364"/>
      <c r="H53" s="364"/>
      <c r="I53" s="364"/>
      <c r="J53" s="74"/>
      <c r="K53" s="363" t="s">
        <v>85</v>
      </c>
      <c r="L53" s="364"/>
      <c r="M53" s="364"/>
      <c r="N53" s="364"/>
      <c r="O53" s="364"/>
      <c r="P53" s="364"/>
      <c r="Q53" s="364"/>
      <c r="R53" s="364"/>
      <c r="S53" s="364"/>
      <c r="T53" s="364"/>
      <c r="U53" s="364"/>
      <c r="V53" s="364"/>
      <c r="W53" s="364"/>
      <c r="X53" s="364"/>
      <c r="Y53" s="364"/>
      <c r="Z53" s="364"/>
      <c r="AA53" s="364"/>
      <c r="AB53" s="364"/>
      <c r="AC53" s="364"/>
      <c r="AD53" s="364"/>
      <c r="AE53" s="364"/>
      <c r="AF53" s="364"/>
      <c r="AG53" s="365">
        <f>'01 - Vodovod'!J29</f>
        <v>0</v>
      </c>
      <c r="AH53" s="364"/>
      <c r="AI53" s="364"/>
      <c r="AJ53" s="364"/>
      <c r="AK53" s="364"/>
      <c r="AL53" s="364"/>
      <c r="AM53" s="364"/>
      <c r="AN53" s="365">
        <f t="shared" si="0"/>
        <v>0</v>
      </c>
      <c r="AO53" s="364"/>
      <c r="AP53" s="364"/>
      <c r="AQ53" s="366" t="s">
        <v>86</v>
      </c>
      <c r="AR53" s="362"/>
      <c r="AS53" s="367">
        <v>0</v>
      </c>
      <c r="AT53" s="368">
        <f t="shared" si="1"/>
        <v>0</v>
      </c>
      <c r="AU53" s="369">
        <f>'01 - Vodovod'!P93</f>
        <v>0</v>
      </c>
      <c r="AV53" s="368">
        <f>'01 - Vodovod'!J32</f>
        <v>0</v>
      </c>
      <c r="AW53" s="368">
        <f>'01 - Vodovod'!J33</f>
        <v>0</v>
      </c>
      <c r="AX53" s="368">
        <f>'01 - Vodovod'!J34</f>
        <v>0</v>
      </c>
      <c r="AY53" s="368">
        <f>'01 - Vodovod'!J35</f>
        <v>0</v>
      </c>
      <c r="AZ53" s="368">
        <f>'01 - Vodovod'!F32</f>
        <v>0</v>
      </c>
      <c r="BA53" s="368">
        <f>'01 - Vodovod'!F33</f>
        <v>0</v>
      </c>
      <c r="BB53" s="368">
        <f>'01 - Vodovod'!F34</f>
        <v>0</v>
      </c>
      <c r="BC53" s="368">
        <f>'01 - Vodovod'!F35</f>
        <v>0</v>
      </c>
      <c r="BD53" s="370">
        <f>'01 - Vodovod'!F36</f>
        <v>0</v>
      </c>
      <c r="BT53" s="372" t="s">
        <v>83</v>
      </c>
      <c r="BV53" s="372" t="s">
        <v>77</v>
      </c>
      <c r="BW53" s="372" t="s">
        <v>87</v>
      </c>
      <c r="BX53" s="372" t="s">
        <v>82</v>
      </c>
      <c r="CL53" s="372" t="s">
        <v>21</v>
      </c>
    </row>
    <row r="54" spans="1:90" s="371" customFormat="1" ht="22.5" customHeight="1">
      <c r="A54" s="9" t="s">
        <v>1634</v>
      </c>
      <c r="B54" s="362"/>
      <c r="C54" s="74"/>
      <c r="D54" s="74"/>
      <c r="E54" s="363" t="s">
        <v>88</v>
      </c>
      <c r="F54" s="364"/>
      <c r="G54" s="364"/>
      <c r="H54" s="364"/>
      <c r="I54" s="364"/>
      <c r="J54" s="74"/>
      <c r="K54" s="363" t="s">
        <v>89</v>
      </c>
      <c r="L54" s="364"/>
      <c r="M54" s="364"/>
      <c r="N54" s="364"/>
      <c r="O54" s="364"/>
      <c r="P54" s="364"/>
      <c r="Q54" s="364"/>
      <c r="R54" s="364"/>
      <c r="S54" s="364"/>
      <c r="T54" s="364"/>
      <c r="U54" s="364"/>
      <c r="V54" s="364"/>
      <c r="W54" s="364"/>
      <c r="X54" s="364"/>
      <c r="Y54" s="364"/>
      <c r="Z54" s="364"/>
      <c r="AA54" s="364"/>
      <c r="AB54" s="364"/>
      <c r="AC54" s="364"/>
      <c r="AD54" s="364"/>
      <c r="AE54" s="364"/>
      <c r="AF54" s="364"/>
      <c r="AG54" s="365">
        <f>'02 - Armaturní šachty AŠ1...'!J29</f>
        <v>0</v>
      </c>
      <c r="AH54" s="364"/>
      <c r="AI54" s="364"/>
      <c r="AJ54" s="364"/>
      <c r="AK54" s="364"/>
      <c r="AL54" s="364"/>
      <c r="AM54" s="364"/>
      <c r="AN54" s="365">
        <f t="shared" si="0"/>
        <v>0</v>
      </c>
      <c r="AO54" s="364"/>
      <c r="AP54" s="364"/>
      <c r="AQ54" s="366" t="s">
        <v>86</v>
      </c>
      <c r="AR54" s="362"/>
      <c r="AS54" s="367">
        <v>0</v>
      </c>
      <c r="AT54" s="368">
        <f t="shared" si="1"/>
        <v>0</v>
      </c>
      <c r="AU54" s="369">
        <f>'02 - Armaturní šachty AŠ1...'!P103</f>
        <v>0</v>
      </c>
      <c r="AV54" s="368">
        <f>'02 - Armaturní šachty AŠ1...'!J32</f>
        <v>0</v>
      </c>
      <c r="AW54" s="368">
        <f>'02 - Armaturní šachty AŠ1...'!J33</f>
        <v>0</v>
      </c>
      <c r="AX54" s="368">
        <f>'02 - Armaturní šachty AŠ1...'!J34</f>
        <v>0</v>
      </c>
      <c r="AY54" s="368">
        <f>'02 - Armaturní šachty AŠ1...'!J35</f>
        <v>0</v>
      </c>
      <c r="AZ54" s="368">
        <f>'02 - Armaturní šachty AŠ1...'!F32</f>
        <v>0</v>
      </c>
      <c r="BA54" s="368">
        <f>'02 - Armaturní šachty AŠ1...'!F33</f>
        <v>0</v>
      </c>
      <c r="BB54" s="368">
        <f>'02 - Armaturní šachty AŠ1...'!F34</f>
        <v>0</v>
      </c>
      <c r="BC54" s="368">
        <f>'02 - Armaturní šachty AŠ1...'!F35</f>
        <v>0</v>
      </c>
      <c r="BD54" s="370">
        <f>'02 - Armaturní šachty AŠ1...'!F36</f>
        <v>0</v>
      </c>
      <c r="BT54" s="372" t="s">
        <v>83</v>
      </c>
      <c r="BV54" s="372" t="s">
        <v>77</v>
      </c>
      <c r="BW54" s="372" t="s">
        <v>90</v>
      </c>
      <c r="BX54" s="372" t="s">
        <v>82</v>
      </c>
      <c r="CL54" s="372" t="s">
        <v>21</v>
      </c>
    </row>
    <row r="55" spans="1:91" s="348" customFormat="1" ht="22.5" customHeight="1">
      <c r="A55" s="9" t="s">
        <v>1634</v>
      </c>
      <c r="B55" s="349"/>
      <c r="C55" s="350"/>
      <c r="D55" s="351" t="s">
        <v>91</v>
      </c>
      <c r="E55" s="352"/>
      <c r="F55" s="352"/>
      <c r="G55" s="352"/>
      <c r="H55" s="352"/>
      <c r="I55" s="353"/>
      <c r="J55" s="351" t="s">
        <v>92</v>
      </c>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5">
        <f>'SO 02 - Věžový vodojem'!J27</f>
        <v>0</v>
      </c>
      <c r="AH55" s="352"/>
      <c r="AI55" s="352"/>
      <c r="AJ55" s="352"/>
      <c r="AK55" s="352"/>
      <c r="AL55" s="352"/>
      <c r="AM55" s="352"/>
      <c r="AN55" s="355">
        <f t="shared" si="0"/>
        <v>0</v>
      </c>
      <c r="AO55" s="352"/>
      <c r="AP55" s="352"/>
      <c r="AQ55" s="356" t="s">
        <v>93</v>
      </c>
      <c r="AR55" s="349"/>
      <c r="AS55" s="357">
        <v>0</v>
      </c>
      <c r="AT55" s="358">
        <f t="shared" si="1"/>
        <v>0</v>
      </c>
      <c r="AU55" s="359">
        <f>'SO 02 - Věžový vodojem'!P86</f>
        <v>0</v>
      </c>
      <c r="AV55" s="358">
        <f>'SO 02 - Věžový vodojem'!J30</f>
        <v>0</v>
      </c>
      <c r="AW55" s="358">
        <f>'SO 02 - Věžový vodojem'!J31</f>
        <v>0</v>
      </c>
      <c r="AX55" s="358">
        <f>'SO 02 - Věžový vodojem'!J32</f>
        <v>0</v>
      </c>
      <c r="AY55" s="358">
        <f>'SO 02 - Věžový vodojem'!J33</f>
        <v>0</v>
      </c>
      <c r="AZ55" s="358">
        <f>'SO 02 - Věžový vodojem'!F30</f>
        <v>0</v>
      </c>
      <c r="BA55" s="358">
        <f>'SO 02 - Věžový vodojem'!F31</f>
        <v>0</v>
      </c>
      <c r="BB55" s="358">
        <f>'SO 02 - Věžový vodojem'!F32</f>
        <v>0</v>
      </c>
      <c r="BC55" s="358">
        <f>'SO 02 - Věžový vodojem'!F33</f>
        <v>0</v>
      </c>
      <c r="BD55" s="360">
        <f>'SO 02 - Věžový vodojem'!F34</f>
        <v>0</v>
      </c>
      <c r="BT55" s="361" t="s">
        <v>23</v>
      </c>
      <c r="BV55" s="361" t="s">
        <v>77</v>
      </c>
      <c r="BW55" s="361" t="s">
        <v>94</v>
      </c>
      <c r="BX55" s="361" t="s">
        <v>5</v>
      </c>
      <c r="CL55" s="361" t="s">
        <v>21</v>
      </c>
      <c r="CM55" s="361" t="s">
        <v>83</v>
      </c>
    </row>
    <row r="56" spans="2:91" s="348" customFormat="1" ht="22.5" customHeight="1">
      <c r="B56" s="349"/>
      <c r="C56" s="350"/>
      <c r="D56" s="351" t="s">
        <v>95</v>
      </c>
      <c r="E56" s="352"/>
      <c r="F56" s="352"/>
      <c r="G56" s="352"/>
      <c r="H56" s="352"/>
      <c r="I56" s="353"/>
      <c r="J56" s="351" t="s">
        <v>96</v>
      </c>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4">
        <f>ROUND(SUM(AG57:AG58),2)</f>
        <v>0</v>
      </c>
      <c r="AH56" s="352"/>
      <c r="AI56" s="352"/>
      <c r="AJ56" s="352"/>
      <c r="AK56" s="352"/>
      <c r="AL56" s="352"/>
      <c r="AM56" s="352"/>
      <c r="AN56" s="355">
        <f t="shared" si="0"/>
        <v>0</v>
      </c>
      <c r="AO56" s="352"/>
      <c r="AP56" s="352"/>
      <c r="AQ56" s="356" t="s">
        <v>93</v>
      </c>
      <c r="AR56" s="349"/>
      <c r="AS56" s="357">
        <f>ROUND(SUM(AS57:AS58),2)</f>
        <v>0</v>
      </c>
      <c r="AT56" s="358">
        <f t="shared" si="1"/>
        <v>0</v>
      </c>
      <c r="AU56" s="359">
        <f>ROUND(SUM(AU57:AU58),5)</f>
        <v>0</v>
      </c>
      <c r="AV56" s="358">
        <f>ROUND(AZ56*L26,2)</f>
        <v>0</v>
      </c>
      <c r="AW56" s="358">
        <f>ROUND(BA56*L27,2)</f>
        <v>0</v>
      </c>
      <c r="AX56" s="358">
        <f>ROUND(BB56*L26,2)</f>
        <v>0</v>
      </c>
      <c r="AY56" s="358">
        <f>ROUND(BC56*L27,2)</f>
        <v>0</v>
      </c>
      <c r="AZ56" s="358">
        <f>ROUND(SUM(AZ57:AZ58),2)</f>
        <v>0</v>
      </c>
      <c r="BA56" s="358">
        <f>ROUND(SUM(BA57:BA58),2)</f>
        <v>0</v>
      </c>
      <c r="BB56" s="358">
        <f>ROUND(SUM(BB57:BB58),2)</f>
        <v>0</v>
      </c>
      <c r="BC56" s="358">
        <f>ROUND(SUM(BC57:BC58),2)</f>
        <v>0</v>
      </c>
      <c r="BD56" s="360">
        <f>ROUND(SUM(BD57:BD58),2)</f>
        <v>0</v>
      </c>
      <c r="BS56" s="361" t="s">
        <v>74</v>
      </c>
      <c r="BT56" s="361" t="s">
        <v>23</v>
      </c>
      <c r="BU56" s="361" t="s">
        <v>76</v>
      </c>
      <c r="BV56" s="361" t="s">
        <v>77</v>
      </c>
      <c r="BW56" s="361" t="s">
        <v>97</v>
      </c>
      <c r="BX56" s="361" t="s">
        <v>5</v>
      </c>
      <c r="CL56" s="361" t="s">
        <v>21</v>
      </c>
      <c r="CM56" s="361" t="s">
        <v>83</v>
      </c>
    </row>
    <row r="57" spans="1:90" s="371" customFormat="1" ht="22.5" customHeight="1">
      <c r="A57" s="9" t="s">
        <v>1634</v>
      </c>
      <c r="B57" s="362"/>
      <c r="C57" s="74"/>
      <c r="D57" s="74"/>
      <c r="E57" s="363" t="s">
        <v>84</v>
      </c>
      <c r="F57" s="364"/>
      <c r="G57" s="364"/>
      <c r="H57" s="364"/>
      <c r="I57" s="364"/>
      <c r="J57" s="74"/>
      <c r="K57" s="363" t="s">
        <v>98</v>
      </c>
      <c r="L57" s="364"/>
      <c r="M57" s="364"/>
      <c r="N57" s="364"/>
      <c r="O57" s="364"/>
      <c r="P57" s="364"/>
      <c r="Q57" s="364"/>
      <c r="R57" s="364"/>
      <c r="S57" s="364"/>
      <c r="T57" s="364"/>
      <c r="U57" s="364"/>
      <c r="V57" s="364"/>
      <c r="W57" s="364"/>
      <c r="X57" s="364"/>
      <c r="Y57" s="364"/>
      <c r="Z57" s="364"/>
      <c r="AA57" s="364"/>
      <c r="AB57" s="364"/>
      <c r="AC57" s="364"/>
      <c r="AD57" s="364"/>
      <c r="AE57" s="364"/>
      <c r="AF57" s="364"/>
      <c r="AG57" s="365">
        <f>'01 - Armaturní šachta AŠ2'!J29</f>
        <v>0</v>
      </c>
      <c r="AH57" s="364"/>
      <c r="AI57" s="364"/>
      <c r="AJ57" s="364"/>
      <c r="AK57" s="364"/>
      <c r="AL57" s="364"/>
      <c r="AM57" s="364"/>
      <c r="AN57" s="365">
        <f t="shared" si="0"/>
        <v>0</v>
      </c>
      <c r="AO57" s="364"/>
      <c r="AP57" s="364"/>
      <c r="AQ57" s="366" t="s">
        <v>86</v>
      </c>
      <c r="AR57" s="362"/>
      <c r="AS57" s="367">
        <v>0</v>
      </c>
      <c r="AT57" s="368">
        <f t="shared" si="1"/>
        <v>0</v>
      </c>
      <c r="AU57" s="369">
        <f>'01 - Armaturní šachta AŠ2'!P95</f>
        <v>0</v>
      </c>
      <c r="AV57" s="368">
        <f>'01 - Armaturní šachta AŠ2'!J32</f>
        <v>0</v>
      </c>
      <c r="AW57" s="368">
        <f>'01 - Armaturní šachta AŠ2'!J33</f>
        <v>0</v>
      </c>
      <c r="AX57" s="368">
        <f>'01 - Armaturní šachta AŠ2'!J34</f>
        <v>0</v>
      </c>
      <c r="AY57" s="368">
        <f>'01 - Armaturní šachta AŠ2'!J35</f>
        <v>0</v>
      </c>
      <c r="AZ57" s="368">
        <f>'01 - Armaturní šachta AŠ2'!F32</f>
        <v>0</v>
      </c>
      <c r="BA57" s="368">
        <f>'01 - Armaturní šachta AŠ2'!F33</f>
        <v>0</v>
      </c>
      <c r="BB57" s="368">
        <f>'01 - Armaturní šachta AŠ2'!F34</f>
        <v>0</v>
      </c>
      <c r="BC57" s="368">
        <f>'01 - Armaturní šachta AŠ2'!F35</f>
        <v>0</v>
      </c>
      <c r="BD57" s="370">
        <f>'01 - Armaturní šachta AŠ2'!F36</f>
        <v>0</v>
      </c>
      <c r="BT57" s="372" t="s">
        <v>83</v>
      </c>
      <c r="BV57" s="372" t="s">
        <v>77</v>
      </c>
      <c r="BW57" s="372" t="s">
        <v>99</v>
      </c>
      <c r="BX57" s="372" t="s">
        <v>97</v>
      </c>
      <c r="CL57" s="372" t="s">
        <v>3</v>
      </c>
    </row>
    <row r="58" spans="1:90" s="371" customFormat="1" ht="22.5" customHeight="1">
      <c r="A58" s="9" t="s">
        <v>1634</v>
      </c>
      <c r="B58" s="362"/>
      <c r="C58" s="74"/>
      <c r="D58" s="74"/>
      <c r="E58" s="363" t="s">
        <v>88</v>
      </c>
      <c r="F58" s="364"/>
      <c r="G58" s="364"/>
      <c r="H58" s="364"/>
      <c r="I58" s="364"/>
      <c r="J58" s="74"/>
      <c r="K58" s="363" t="s">
        <v>100</v>
      </c>
      <c r="L58" s="364"/>
      <c r="M58" s="364"/>
      <c r="N58" s="364"/>
      <c r="O58" s="364"/>
      <c r="P58" s="364"/>
      <c r="Q58" s="364"/>
      <c r="R58" s="364"/>
      <c r="S58" s="364"/>
      <c r="T58" s="364"/>
      <c r="U58" s="364"/>
      <c r="V58" s="364"/>
      <c r="W58" s="364"/>
      <c r="X58" s="364"/>
      <c r="Y58" s="364"/>
      <c r="Z58" s="364"/>
      <c r="AA58" s="364"/>
      <c r="AB58" s="364"/>
      <c r="AC58" s="364"/>
      <c r="AD58" s="364"/>
      <c r="AE58" s="364"/>
      <c r="AF58" s="364"/>
      <c r="AG58" s="365">
        <f>'02 - Přípojka vodojem'!J29</f>
        <v>0</v>
      </c>
      <c r="AH58" s="364"/>
      <c r="AI58" s="364"/>
      <c r="AJ58" s="364"/>
      <c r="AK58" s="364"/>
      <c r="AL58" s="364"/>
      <c r="AM58" s="364"/>
      <c r="AN58" s="365">
        <f t="shared" si="0"/>
        <v>0</v>
      </c>
      <c r="AO58" s="364"/>
      <c r="AP58" s="364"/>
      <c r="AQ58" s="366" t="s">
        <v>86</v>
      </c>
      <c r="AR58" s="362"/>
      <c r="AS58" s="367">
        <v>0</v>
      </c>
      <c r="AT58" s="368">
        <f t="shared" si="1"/>
        <v>0</v>
      </c>
      <c r="AU58" s="369">
        <f>'02 - Přípojka vodojem'!P88</f>
        <v>0</v>
      </c>
      <c r="AV58" s="368">
        <f>'02 - Přípojka vodojem'!J32</f>
        <v>0</v>
      </c>
      <c r="AW58" s="368">
        <f>'02 - Přípojka vodojem'!J33</f>
        <v>0</v>
      </c>
      <c r="AX58" s="368">
        <f>'02 - Přípojka vodojem'!J34</f>
        <v>0</v>
      </c>
      <c r="AY58" s="368">
        <f>'02 - Přípojka vodojem'!J35</f>
        <v>0</v>
      </c>
      <c r="AZ58" s="368">
        <f>'02 - Přípojka vodojem'!F32</f>
        <v>0</v>
      </c>
      <c r="BA58" s="368">
        <f>'02 - Přípojka vodojem'!F33</f>
        <v>0</v>
      </c>
      <c r="BB58" s="368">
        <f>'02 - Přípojka vodojem'!F34</f>
        <v>0</v>
      </c>
      <c r="BC58" s="368">
        <f>'02 - Přípojka vodojem'!F35</f>
        <v>0</v>
      </c>
      <c r="BD58" s="370">
        <f>'02 - Přípojka vodojem'!F36</f>
        <v>0</v>
      </c>
      <c r="BT58" s="372" t="s">
        <v>83</v>
      </c>
      <c r="BV58" s="372" t="s">
        <v>77</v>
      </c>
      <c r="BW58" s="372" t="s">
        <v>101</v>
      </c>
      <c r="BX58" s="372" t="s">
        <v>97</v>
      </c>
      <c r="CL58" s="372" t="s">
        <v>3</v>
      </c>
    </row>
    <row r="59" spans="1:91" s="348" customFormat="1" ht="37.5" customHeight="1">
      <c r="A59" s="9" t="s">
        <v>1634</v>
      </c>
      <c r="B59" s="349"/>
      <c r="C59" s="350"/>
      <c r="D59" s="351" t="s">
        <v>102</v>
      </c>
      <c r="E59" s="352"/>
      <c r="F59" s="352"/>
      <c r="G59" s="352"/>
      <c r="H59" s="352"/>
      <c r="I59" s="353"/>
      <c r="J59" s="351" t="s">
        <v>103</v>
      </c>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5">
        <f>'VON - Vedlejší a ostatní ...'!J27</f>
        <v>0</v>
      </c>
      <c r="AH59" s="352"/>
      <c r="AI59" s="352"/>
      <c r="AJ59" s="352"/>
      <c r="AK59" s="352"/>
      <c r="AL59" s="352"/>
      <c r="AM59" s="352"/>
      <c r="AN59" s="355">
        <f t="shared" si="0"/>
        <v>0</v>
      </c>
      <c r="AO59" s="352"/>
      <c r="AP59" s="352"/>
      <c r="AQ59" s="356" t="s">
        <v>102</v>
      </c>
      <c r="AR59" s="349"/>
      <c r="AS59" s="373">
        <v>0</v>
      </c>
      <c r="AT59" s="374">
        <f t="shared" si="1"/>
        <v>0</v>
      </c>
      <c r="AU59" s="375">
        <f>'VON - Vedlejší a ostatní ...'!P81</f>
        <v>0</v>
      </c>
      <c r="AV59" s="374">
        <f>'VON - Vedlejší a ostatní ...'!J30</f>
        <v>0</v>
      </c>
      <c r="AW59" s="374">
        <f>'VON - Vedlejší a ostatní ...'!J31</f>
        <v>0</v>
      </c>
      <c r="AX59" s="374">
        <f>'VON - Vedlejší a ostatní ...'!J32</f>
        <v>0</v>
      </c>
      <c r="AY59" s="374">
        <f>'VON - Vedlejší a ostatní ...'!J33</f>
        <v>0</v>
      </c>
      <c r="AZ59" s="374">
        <f>'VON - Vedlejší a ostatní ...'!F30</f>
        <v>0</v>
      </c>
      <c r="BA59" s="374">
        <f>'VON - Vedlejší a ostatní ...'!F31</f>
        <v>0</v>
      </c>
      <c r="BB59" s="374">
        <f>'VON - Vedlejší a ostatní ...'!F32</f>
        <v>0</v>
      </c>
      <c r="BC59" s="374">
        <f>'VON - Vedlejší a ostatní ...'!F33</f>
        <v>0</v>
      </c>
      <c r="BD59" s="376">
        <f>'VON - Vedlejší a ostatní ...'!F34</f>
        <v>0</v>
      </c>
      <c r="BT59" s="361" t="s">
        <v>23</v>
      </c>
      <c r="BV59" s="361" t="s">
        <v>77</v>
      </c>
      <c r="BW59" s="361" t="s">
        <v>104</v>
      </c>
      <c r="BX59" s="361" t="s">
        <v>5</v>
      </c>
      <c r="CL59" s="361" t="s">
        <v>21</v>
      </c>
      <c r="CM59" s="361" t="s">
        <v>83</v>
      </c>
    </row>
    <row r="60" spans="2:44" s="175" customFormat="1" ht="30" customHeight="1">
      <c r="B60" s="27"/>
      <c r="AR60" s="27"/>
    </row>
    <row r="61" spans="2:44" s="175" customFormat="1" ht="6.9" customHeight="1">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27"/>
    </row>
  </sheetData>
  <sheetProtection password="C6B9" sheet="1" objects="1" scenarios="1" formatRows="0" selectLockedCells="1"/>
  <mergeCells count="69">
    <mergeCell ref="W27:AE27"/>
    <mergeCell ref="AK27:AO27"/>
    <mergeCell ref="L28:O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C49:G49"/>
    <mergeCell ref="I49:AF49"/>
    <mergeCell ref="AG49:AM49"/>
    <mergeCell ref="AN49:AP49"/>
    <mergeCell ref="L30:O30"/>
    <mergeCell ref="W30:AE30"/>
    <mergeCell ref="AK30:AO30"/>
    <mergeCell ref="X32:AB32"/>
    <mergeCell ref="AK32:AO32"/>
    <mergeCell ref="D52:H52"/>
    <mergeCell ref="J52:AF52"/>
    <mergeCell ref="AN53:AP53"/>
    <mergeCell ref="AG53:AM53"/>
    <mergeCell ref="E53:I53"/>
    <mergeCell ref="K53:AF53"/>
    <mergeCell ref="E54:I54"/>
    <mergeCell ref="K54:AF54"/>
    <mergeCell ref="AN55:AP55"/>
    <mergeCell ref="AG55:AM55"/>
    <mergeCell ref="D55:H55"/>
    <mergeCell ref="J55:AF55"/>
    <mergeCell ref="D56:H56"/>
    <mergeCell ref="J56:AF56"/>
    <mergeCell ref="AN57:AP57"/>
    <mergeCell ref="AG57:AM57"/>
    <mergeCell ref="E57:I57"/>
    <mergeCell ref="K57:AF57"/>
    <mergeCell ref="E58:I58"/>
    <mergeCell ref="K58:AF58"/>
    <mergeCell ref="AN59:AP59"/>
    <mergeCell ref="AG59:AM59"/>
    <mergeCell ref="D59:H59"/>
    <mergeCell ref="J59:AF59"/>
    <mergeCell ref="AG51:AM51"/>
    <mergeCell ref="AN51:AP51"/>
    <mergeCell ref="AR2:BE2"/>
    <mergeCell ref="AN58:AP58"/>
    <mergeCell ref="AG58:AM58"/>
    <mergeCell ref="AN56:AP56"/>
    <mergeCell ref="AG56:AM56"/>
    <mergeCell ref="AN54:AP54"/>
    <mergeCell ref="AG54:AM54"/>
    <mergeCell ref="AN52:AP52"/>
    <mergeCell ref="AG52:AM52"/>
    <mergeCell ref="L42:AO42"/>
    <mergeCell ref="AM44:AN44"/>
    <mergeCell ref="AM46:AP46"/>
    <mergeCell ref="AS46:AT48"/>
    <mergeCell ref="W28:AE28"/>
  </mergeCells>
  <hyperlinks>
    <hyperlink ref="K1:S1" location="C2" tooltip="Rekapitulace stavby" display="1) Rekapitulace stavby"/>
    <hyperlink ref="W1:AI1" location="C51" tooltip="Rekapitulace objektů stavby a soupisů prací" display="2) Rekapitulace objektů stavby a soupisů prací"/>
    <hyperlink ref="A53" location="'01 - Vodovod'!C2" tooltip="01 - Vodovod" display="/"/>
    <hyperlink ref="A54" location="'02 - Armaturní šachty AŠ1...'!C2" tooltip="02 - Armaturní šachty AŠ1..." display="/"/>
    <hyperlink ref="A55" location="'SO 02 - Věžový vodojem'!C2" tooltip="SO 02 - Věžový vodojem" display="/"/>
    <hyperlink ref="A57" location="'01 - Armaturní šachta AŠ2'!C2" tooltip="01 - Armaturní šachta AŠ2" display="/"/>
    <hyperlink ref="A58" location="'02 - Přípojka vodojem'!C2" tooltip="02 - Přípojka vodojem" display="/"/>
    <hyperlink ref="A59" location="'VON - Vedlejší a ostatní ...'!C2" tooltip="VON - Vedlejší a ostatní ..."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9"/>
  <sheetViews>
    <sheetView workbookViewId="0" topLeftCell="A86">
      <selection activeCell="I97" sqref="I97"/>
    </sheetView>
  </sheetViews>
  <sheetFormatPr defaultColWidth="9.33203125" defaultRowHeight="13.5"/>
  <cols>
    <col min="1" max="1" width="8.33203125" style="15" customWidth="1"/>
    <col min="2" max="2" width="1.66796875" style="15" customWidth="1"/>
    <col min="3" max="3" width="4.16015625" style="15" customWidth="1"/>
    <col min="4" max="4" width="4.33203125" style="15" customWidth="1"/>
    <col min="5" max="5" width="17.16015625" style="15" customWidth="1"/>
    <col min="6" max="6" width="75" style="15" customWidth="1"/>
    <col min="7" max="7" width="8.66015625" style="15" customWidth="1"/>
    <col min="8" max="8" width="11.16015625" style="15" customWidth="1"/>
    <col min="9" max="9" width="12.66015625" style="15" customWidth="1"/>
    <col min="10" max="10" width="23.5" style="15" customWidth="1"/>
    <col min="11" max="11" width="15.5" style="15" customWidth="1"/>
    <col min="12" max="12" width="9.16015625" style="15" customWidth="1"/>
    <col min="13" max="18" width="9.33203125" style="15" hidden="1" customWidth="1"/>
    <col min="19" max="19" width="8.16015625" style="15" hidden="1" customWidth="1"/>
    <col min="20" max="20" width="29.66015625" style="15" hidden="1" customWidth="1"/>
    <col min="21" max="21" width="16.33203125" style="15" hidden="1" customWidth="1"/>
    <col min="22" max="22" width="12.33203125" style="15" customWidth="1"/>
    <col min="23" max="23" width="16.33203125" style="15" customWidth="1"/>
    <col min="24" max="24" width="12.33203125" style="15" customWidth="1"/>
    <col min="25" max="25" width="15" style="15" customWidth="1"/>
    <col min="26" max="26" width="11" style="15" customWidth="1"/>
    <col min="27" max="27" width="15" style="15" customWidth="1"/>
    <col min="28" max="28" width="16.33203125" style="15" customWidth="1"/>
    <col min="29" max="29" width="11" style="15" customWidth="1"/>
    <col min="30" max="30" width="15" style="15" customWidth="1"/>
    <col min="31" max="31" width="16.33203125" style="15" customWidth="1"/>
    <col min="32" max="43" width="9.16015625" style="15" customWidth="1"/>
    <col min="44" max="65" width="9.33203125" style="15" hidden="1" customWidth="1"/>
    <col min="66" max="16384" width="9.16015625" style="15" customWidth="1"/>
  </cols>
  <sheetData>
    <row r="1" spans="1:70" ht="21.75" customHeight="1">
      <c r="A1" s="14"/>
      <c r="B1" s="11"/>
      <c r="C1" s="11"/>
      <c r="D1" s="12" t="s">
        <v>1</v>
      </c>
      <c r="E1" s="11"/>
      <c r="F1" s="13" t="s">
        <v>1635</v>
      </c>
      <c r="G1" s="182" t="s">
        <v>1636</v>
      </c>
      <c r="H1" s="182"/>
      <c r="I1" s="11"/>
      <c r="J1" s="13" t="s">
        <v>1637</v>
      </c>
      <c r="K1" s="12" t="s">
        <v>105</v>
      </c>
      <c r="L1" s="13" t="s">
        <v>1638</v>
      </c>
      <c r="M1" s="13"/>
      <c r="N1" s="13"/>
      <c r="O1" s="13"/>
      <c r="P1" s="13"/>
      <c r="Q1" s="13"/>
      <c r="R1" s="13"/>
      <c r="S1" s="13"/>
      <c r="T1" s="13"/>
      <c r="U1" s="8"/>
      <c r="V1" s="8"/>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3:46" ht="36.9" customHeight="1">
      <c r="L2" s="183" t="s">
        <v>6</v>
      </c>
      <c r="M2" s="184"/>
      <c r="N2" s="184"/>
      <c r="O2" s="184"/>
      <c r="P2" s="184"/>
      <c r="Q2" s="184"/>
      <c r="R2" s="184"/>
      <c r="S2" s="184"/>
      <c r="T2" s="184"/>
      <c r="U2" s="184"/>
      <c r="V2" s="184"/>
      <c r="AT2" s="16" t="s">
        <v>87</v>
      </c>
    </row>
    <row r="3" spans="2:46" ht="6.9" customHeight="1">
      <c r="B3" s="17"/>
      <c r="C3" s="18"/>
      <c r="D3" s="18"/>
      <c r="E3" s="18"/>
      <c r="F3" s="18"/>
      <c r="G3" s="18"/>
      <c r="H3" s="18"/>
      <c r="I3" s="18"/>
      <c r="J3" s="18"/>
      <c r="K3" s="19"/>
      <c r="AT3" s="16" t="s">
        <v>83</v>
      </c>
    </row>
    <row r="4" spans="2:46" ht="36.9" customHeight="1">
      <c r="B4" s="20"/>
      <c r="C4" s="21"/>
      <c r="D4" s="22" t="s">
        <v>106</v>
      </c>
      <c r="E4" s="21"/>
      <c r="F4" s="21"/>
      <c r="G4" s="21"/>
      <c r="H4" s="21"/>
      <c r="I4" s="21"/>
      <c r="J4" s="21"/>
      <c r="K4" s="23"/>
      <c r="M4" s="24" t="s">
        <v>11</v>
      </c>
      <c r="AT4" s="16" t="s">
        <v>4</v>
      </c>
    </row>
    <row r="5" spans="2:11" ht="6.9" customHeight="1">
      <c r="B5" s="20"/>
      <c r="C5" s="21"/>
      <c r="D5" s="21"/>
      <c r="E5" s="21"/>
      <c r="F5" s="21"/>
      <c r="G5" s="21"/>
      <c r="H5" s="21"/>
      <c r="I5" s="21"/>
      <c r="J5" s="21"/>
      <c r="K5" s="23"/>
    </row>
    <row r="6" spans="2:11" ht="13.2">
      <c r="B6" s="20"/>
      <c r="C6" s="21"/>
      <c r="D6" s="25" t="s">
        <v>17</v>
      </c>
      <c r="E6" s="21"/>
      <c r="F6" s="21"/>
      <c r="G6" s="21"/>
      <c r="H6" s="21"/>
      <c r="I6" s="21"/>
      <c r="J6" s="21"/>
      <c r="K6" s="23"/>
    </row>
    <row r="7" spans="2:11" ht="22.5" customHeight="1">
      <c r="B7" s="20"/>
      <c r="C7" s="21"/>
      <c r="D7" s="21"/>
      <c r="E7" s="185" t="str">
        <f>'Rekapitulace stavby'!K6</f>
        <v>Vodovod Hostkovice - Lipolec</v>
      </c>
      <c r="F7" s="191"/>
      <c r="G7" s="191"/>
      <c r="H7" s="191"/>
      <c r="I7" s="21"/>
      <c r="J7" s="21"/>
      <c r="K7" s="23"/>
    </row>
    <row r="8" spans="2:11" ht="13.2">
      <c r="B8" s="20"/>
      <c r="C8" s="21"/>
      <c r="D8" s="25" t="s">
        <v>107</v>
      </c>
      <c r="E8" s="21"/>
      <c r="F8" s="21"/>
      <c r="G8" s="21"/>
      <c r="H8" s="21"/>
      <c r="I8" s="21"/>
      <c r="J8" s="21"/>
      <c r="K8" s="23"/>
    </row>
    <row r="9" spans="2:11" s="26" customFormat="1" ht="22.5" customHeight="1">
      <c r="B9" s="27"/>
      <c r="C9" s="28"/>
      <c r="D9" s="28"/>
      <c r="E9" s="185" t="s">
        <v>108</v>
      </c>
      <c r="F9" s="186"/>
      <c r="G9" s="186"/>
      <c r="H9" s="186"/>
      <c r="I9" s="28"/>
      <c r="J9" s="28"/>
      <c r="K9" s="29"/>
    </row>
    <row r="10" spans="2:11" s="26" customFormat="1" ht="13.2">
      <c r="B10" s="27"/>
      <c r="C10" s="28"/>
      <c r="D10" s="25" t="s">
        <v>109</v>
      </c>
      <c r="E10" s="28"/>
      <c r="F10" s="28"/>
      <c r="G10" s="28"/>
      <c r="H10" s="28"/>
      <c r="I10" s="28"/>
      <c r="J10" s="28"/>
      <c r="K10" s="29"/>
    </row>
    <row r="11" spans="2:11" s="26" customFormat="1" ht="36.9" customHeight="1">
      <c r="B11" s="27"/>
      <c r="C11" s="28"/>
      <c r="D11" s="28"/>
      <c r="E11" s="187" t="s">
        <v>110</v>
      </c>
      <c r="F11" s="186"/>
      <c r="G11" s="186"/>
      <c r="H11" s="186"/>
      <c r="I11" s="28"/>
      <c r="J11" s="28"/>
      <c r="K11" s="29"/>
    </row>
    <row r="12" spans="2:11" s="26" customFormat="1" ht="13.5">
      <c r="B12" s="27"/>
      <c r="C12" s="28"/>
      <c r="D12" s="28"/>
      <c r="E12" s="28"/>
      <c r="F12" s="28"/>
      <c r="G12" s="28"/>
      <c r="H12" s="28"/>
      <c r="I12" s="28"/>
      <c r="J12" s="28"/>
      <c r="K12" s="29"/>
    </row>
    <row r="13" spans="2:11" s="26" customFormat="1" ht="14.4" customHeight="1">
      <c r="B13" s="27"/>
      <c r="C13" s="28"/>
      <c r="D13" s="25" t="s">
        <v>20</v>
      </c>
      <c r="E13" s="28"/>
      <c r="F13" s="30" t="s">
        <v>21</v>
      </c>
      <c r="G13" s="28"/>
      <c r="H13" s="28"/>
      <c r="I13" s="25" t="s">
        <v>22</v>
      </c>
      <c r="J13" s="30" t="s">
        <v>3</v>
      </c>
      <c r="K13" s="29"/>
    </row>
    <row r="14" spans="2:11" s="26" customFormat="1" ht="14.4" customHeight="1">
      <c r="B14" s="27"/>
      <c r="C14" s="28"/>
      <c r="D14" s="25" t="s">
        <v>24</v>
      </c>
      <c r="E14" s="28"/>
      <c r="F14" s="30" t="s">
        <v>25</v>
      </c>
      <c r="G14" s="28"/>
      <c r="H14" s="28"/>
      <c r="I14" s="25" t="s">
        <v>26</v>
      </c>
      <c r="J14" s="31" t="str">
        <f>'Rekapitulace stavby'!AN8</f>
        <v>vyplň údaj v rekapitulaci stavby</v>
      </c>
      <c r="K14" s="29"/>
    </row>
    <row r="15" spans="2:11" s="26" customFormat="1" ht="10.95" customHeight="1">
      <c r="B15" s="27"/>
      <c r="C15" s="28"/>
      <c r="D15" s="28"/>
      <c r="E15" s="28"/>
      <c r="F15" s="28"/>
      <c r="G15" s="28"/>
      <c r="H15" s="28"/>
      <c r="I15" s="28"/>
      <c r="J15" s="28"/>
      <c r="K15" s="29"/>
    </row>
    <row r="16" spans="2:11" s="26" customFormat="1" ht="14.4" customHeight="1">
      <c r="B16" s="27"/>
      <c r="C16" s="28"/>
      <c r="D16" s="25" t="s">
        <v>29</v>
      </c>
      <c r="E16" s="28"/>
      <c r="F16" s="28"/>
      <c r="G16" s="28"/>
      <c r="H16" s="28"/>
      <c r="I16" s="25" t="s">
        <v>30</v>
      </c>
      <c r="J16" s="30" t="str">
        <f>IF('Rekapitulace stavby'!AN10="","",'Rekapitulace stavby'!AN10)</f>
        <v/>
      </c>
      <c r="K16" s="29"/>
    </row>
    <row r="17" spans="2:11" s="26" customFormat="1" ht="18" customHeight="1">
      <c r="B17" s="27"/>
      <c r="C17" s="28"/>
      <c r="D17" s="28"/>
      <c r="E17" s="30" t="str">
        <f>IF('Rekapitulace stavby'!E11="","",'Rekapitulace stavby'!E11)</f>
        <v xml:space="preserve"> </v>
      </c>
      <c r="F17" s="28"/>
      <c r="G17" s="28"/>
      <c r="H17" s="28"/>
      <c r="I17" s="25" t="s">
        <v>32</v>
      </c>
      <c r="J17" s="30" t="str">
        <f>IF('Rekapitulace stavby'!AN11="","",'Rekapitulace stavby'!AN11)</f>
        <v/>
      </c>
      <c r="K17" s="29"/>
    </row>
    <row r="18" spans="2:11" s="26" customFormat="1" ht="6.9" customHeight="1">
      <c r="B18" s="27"/>
      <c r="C18" s="28"/>
      <c r="D18" s="28"/>
      <c r="E18" s="28"/>
      <c r="F18" s="28"/>
      <c r="G18" s="28"/>
      <c r="H18" s="28"/>
      <c r="I18" s="28"/>
      <c r="J18" s="28"/>
      <c r="K18" s="29"/>
    </row>
    <row r="19" spans="2:11" s="26" customFormat="1" ht="14.4" customHeight="1">
      <c r="B19" s="27"/>
      <c r="C19" s="28"/>
      <c r="D19" s="25" t="s">
        <v>33</v>
      </c>
      <c r="E19" s="28"/>
      <c r="F19" s="28"/>
      <c r="G19" s="28"/>
      <c r="H19" s="28"/>
      <c r="I19" s="25" t="s">
        <v>30</v>
      </c>
      <c r="J19" s="30" t="str">
        <f>IF('Rekapitulace stavby'!AN13="Vyplň údaj","",IF('Rekapitulace stavby'!AN13="","",'Rekapitulace stavby'!AN13))</f>
        <v/>
      </c>
      <c r="K19" s="29"/>
    </row>
    <row r="20" spans="2:11" s="26" customFormat="1" ht="18" customHeight="1">
      <c r="B20" s="27"/>
      <c r="C20" s="28"/>
      <c r="D20" s="28"/>
      <c r="E20" s="30" t="str">
        <f>IF('Rekapitulace stavby'!E14="Vyplň údaj","",IF('Rekapitulace stavby'!E14="","",'Rekapitulace stavby'!E14))</f>
        <v/>
      </c>
      <c r="F20" s="28"/>
      <c r="G20" s="28"/>
      <c r="H20" s="28"/>
      <c r="I20" s="25" t="s">
        <v>32</v>
      </c>
      <c r="J20" s="30" t="str">
        <f>IF('Rekapitulace stavby'!AN14="Vyplň údaj","",IF('Rekapitulace stavby'!AN14="","",'Rekapitulace stavby'!AN14))</f>
        <v/>
      </c>
      <c r="K20" s="29"/>
    </row>
    <row r="21" spans="2:11" s="26" customFormat="1" ht="6.9" customHeight="1">
      <c r="B21" s="27"/>
      <c r="C21" s="28"/>
      <c r="D21" s="28"/>
      <c r="E21" s="28"/>
      <c r="F21" s="28"/>
      <c r="G21" s="28"/>
      <c r="H21" s="28"/>
      <c r="I21" s="28"/>
      <c r="J21" s="28"/>
      <c r="K21" s="29"/>
    </row>
    <row r="22" spans="2:11" s="26" customFormat="1" ht="14.4" customHeight="1">
      <c r="B22" s="27"/>
      <c r="C22" s="28"/>
      <c r="D22" s="25" t="s">
        <v>35</v>
      </c>
      <c r="E22" s="28"/>
      <c r="F22" s="28"/>
      <c r="G22" s="28"/>
      <c r="H22" s="28"/>
      <c r="I22" s="25" t="s">
        <v>30</v>
      </c>
      <c r="J22" s="30" t="s">
        <v>36</v>
      </c>
      <c r="K22" s="29"/>
    </row>
    <row r="23" spans="2:11" s="26" customFormat="1" ht="18" customHeight="1">
      <c r="B23" s="27"/>
      <c r="C23" s="28"/>
      <c r="D23" s="28"/>
      <c r="E23" s="30" t="s">
        <v>37</v>
      </c>
      <c r="F23" s="28"/>
      <c r="G23" s="28"/>
      <c r="H23" s="28"/>
      <c r="I23" s="25" t="s">
        <v>32</v>
      </c>
      <c r="J23" s="30" t="s">
        <v>3</v>
      </c>
      <c r="K23" s="29"/>
    </row>
    <row r="24" spans="2:11" s="26" customFormat="1" ht="6.9" customHeight="1">
      <c r="B24" s="27"/>
      <c r="C24" s="28"/>
      <c r="D24" s="28"/>
      <c r="E24" s="28"/>
      <c r="F24" s="28"/>
      <c r="G24" s="28"/>
      <c r="H24" s="28"/>
      <c r="I24" s="28"/>
      <c r="J24" s="28"/>
      <c r="K24" s="29"/>
    </row>
    <row r="25" spans="2:11" s="26" customFormat="1" ht="14.4" customHeight="1">
      <c r="B25" s="27"/>
      <c r="C25" s="28"/>
      <c r="D25" s="25" t="s">
        <v>39</v>
      </c>
      <c r="E25" s="28"/>
      <c r="F25" s="28"/>
      <c r="G25" s="28"/>
      <c r="H25" s="28"/>
      <c r="I25" s="28"/>
      <c r="J25" s="28"/>
      <c r="K25" s="29"/>
    </row>
    <row r="26" spans="2:11" s="35" customFormat="1" ht="63" customHeight="1">
      <c r="B26" s="32"/>
      <c r="C26" s="33"/>
      <c r="D26" s="33"/>
      <c r="E26" s="192" t="s">
        <v>40</v>
      </c>
      <c r="F26" s="193"/>
      <c r="G26" s="193"/>
      <c r="H26" s="193"/>
      <c r="I26" s="33"/>
      <c r="J26" s="33"/>
      <c r="K26" s="34"/>
    </row>
    <row r="27" spans="2:11" s="26" customFormat="1" ht="6.9" customHeight="1">
      <c r="B27" s="27"/>
      <c r="C27" s="28"/>
      <c r="D27" s="28"/>
      <c r="E27" s="28"/>
      <c r="F27" s="28"/>
      <c r="G27" s="28"/>
      <c r="H27" s="28"/>
      <c r="I27" s="28"/>
      <c r="J27" s="28"/>
      <c r="K27" s="29"/>
    </row>
    <row r="28" spans="2:11" s="26" customFormat="1" ht="6.9" customHeight="1">
      <c r="B28" s="27"/>
      <c r="C28" s="28"/>
      <c r="D28" s="36"/>
      <c r="E28" s="36"/>
      <c r="F28" s="36"/>
      <c r="G28" s="36"/>
      <c r="H28" s="36"/>
      <c r="I28" s="36"/>
      <c r="J28" s="36"/>
      <c r="K28" s="37"/>
    </row>
    <row r="29" spans="2:11" s="26" customFormat="1" ht="25.35" customHeight="1">
      <c r="B29" s="27"/>
      <c r="C29" s="28"/>
      <c r="D29" s="38" t="s">
        <v>41</v>
      </c>
      <c r="E29" s="28"/>
      <c r="F29" s="28"/>
      <c r="G29" s="28"/>
      <c r="H29" s="28"/>
      <c r="I29" s="28"/>
      <c r="J29" s="39">
        <f>ROUND(J93,2)</f>
        <v>0</v>
      </c>
      <c r="K29" s="29"/>
    </row>
    <row r="30" spans="2:11" s="26" customFormat="1" ht="6.9" customHeight="1">
      <c r="B30" s="27"/>
      <c r="C30" s="28"/>
      <c r="D30" s="36"/>
      <c r="E30" s="36"/>
      <c r="F30" s="36"/>
      <c r="G30" s="36"/>
      <c r="H30" s="36"/>
      <c r="I30" s="36"/>
      <c r="J30" s="36"/>
      <c r="K30" s="37"/>
    </row>
    <row r="31" spans="2:11" s="26" customFormat="1" ht="14.4" customHeight="1">
      <c r="B31" s="27"/>
      <c r="C31" s="28"/>
      <c r="D31" s="28"/>
      <c r="E31" s="28"/>
      <c r="F31" s="40" t="s">
        <v>43</v>
      </c>
      <c r="G31" s="28"/>
      <c r="H31" s="28"/>
      <c r="I31" s="40" t="s">
        <v>42</v>
      </c>
      <c r="J31" s="40" t="s">
        <v>44</v>
      </c>
      <c r="K31" s="29"/>
    </row>
    <row r="32" spans="2:11" s="26" customFormat="1" ht="14.4" customHeight="1">
      <c r="B32" s="27"/>
      <c r="C32" s="28"/>
      <c r="D32" s="41" t="s">
        <v>45</v>
      </c>
      <c r="E32" s="41" t="s">
        <v>46</v>
      </c>
      <c r="F32" s="42">
        <f>ROUND(SUM(BE93:BE568),2)</f>
        <v>0</v>
      </c>
      <c r="G32" s="28"/>
      <c r="H32" s="28"/>
      <c r="I32" s="43">
        <v>0.21</v>
      </c>
      <c r="J32" s="42">
        <f>ROUND(ROUND((SUM(BE93:BE568)),2)*I32,2)</f>
        <v>0</v>
      </c>
      <c r="K32" s="29"/>
    </row>
    <row r="33" spans="2:11" s="26" customFormat="1" ht="14.4" customHeight="1">
      <c r="B33" s="27"/>
      <c r="C33" s="28"/>
      <c r="D33" s="28"/>
      <c r="E33" s="41" t="s">
        <v>47</v>
      </c>
      <c r="F33" s="42">
        <f>ROUND(SUM(BF93:BF568),2)</f>
        <v>0</v>
      </c>
      <c r="G33" s="28"/>
      <c r="H33" s="28"/>
      <c r="I33" s="43">
        <v>0.15</v>
      </c>
      <c r="J33" s="42">
        <f>ROUND(ROUND((SUM(BF93:BF568)),2)*I33,2)</f>
        <v>0</v>
      </c>
      <c r="K33" s="29"/>
    </row>
    <row r="34" spans="2:11" s="26" customFormat="1" ht="14.4" customHeight="1" hidden="1">
      <c r="B34" s="27"/>
      <c r="C34" s="28"/>
      <c r="D34" s="28"/>
      <c r="E34" s="41" t="s">
        <v>48</v>
      </c>
      <c r="F34" s="42">
        <f>ROUND(SUM(BG93:BG568),2)</f>
        <v>0</v>
      </c>
      <c r="G34" s="28"/>
      <c r="H34" s="28"/>
      <c r="I34" s="43">
        <v>0.21</v>
      </c>
      <c r="J34" s="42">
        <v>0</v>
      </c>
      <c r="K34" s="29"/>
    </row>
    <row r="35" spans="2:11" s="26" customFormat="1" ht="14.4" customHeight="1" hidden="1">
      <c r="B35" s="27"/>
      <c r="C35" s="28"/>
      <c r="D35" s="28"/>
      <c r="E35" s="41" t="s">
        <v>49</v>
      </c>
      <c r="F35" s="42">
        <f>ROUND(SUM(BH93:BH568),2)</f>
        <v>0</v>
      </c>
      <c r="G35" s="28"/>
      <c r="H35" s="28"/>
      <c r="I35" s="43">
        <v>0.15</v>
      </c>
      <c r="J35" s="42">
        <v>0</v>
      </c>
      <c r="K35" s="29"/>
    </row>
    <row r="36" spans="2:11" s="26" customFormat="1" ht="14.4" customHeight="1" hidden="1">
      <c r="B36" s="27"/>
      <c r="C36" s="28"/>
      <c r="D36" s="28"/>
      <c r="E36" s="41" t="s">
        <v>50</v>
      </c>
      <c r="F36" s="42">
        <f>ROUND(SUM(BI93:BI568),2)</f>
        <v>0</v>
      </c>
      <c r="G36" s="28"/>
      <c r="H36" s="28"/>
      <c r="I36" s="43">
        <v>0</v>
      </c>
      <c r="J36" s="42">
        <v>0</v>
      </c>
      <c r="K36" s="29"/>
    </row>
    <row r="37" spans="2:11" s="26" customFormat="1" ht="6.9" customHeight="1">
      <c r="B37" s="27"/>
      <c r="C37" s="28"/>
      <c r="D37" s="28"/>
      <c r="E37" s="28"/>
      <c r="F37" s="28"/>
      <c r="G37" s="28"/>
      <c r="H37" s="28"/>
      <c r="I37" s="28"/>
      <c r="J37" s="28"/>
      <c r="K37" s="29"/>
    </row>
    <row r="38" spans="2:11" s="26" customFormat="1" ht="25.35" customHeight="1">
      <c r="B38" s="27"/>
      <c r="C38" s="44"/>
      <c r="D38" s="45" t="s">
        <v>51</v>
      </c>
      <c r="E38" s="46"/>
      <c r="F38" s="46"/>
      <c r="G38" s="47" t="s">
        <v>52</v>
      </c>
      <c r="H38" s="48" t="s">
        <v>53</v>
      </c>
      <c r="I38" s="46"/>
      <c r="J38" s="49">
        <f>SUM(J29:J36)</f>
        <v>0</v>
      </c>
      <c r="K38" s="50"/>
    </row>
    <row r="39" spans="2:11" s="26" customFormat="1" ht="14.4" customHeight="1">
      <c r="B39" s="51"/>
      <c r="C39" s="52"/>
      <c r="D39" s="52"/>
      <c r="E39" s="52"/>
      <c r="F39" s="52"/>
      <c r="G39" s="52"/>
      <c r="H39" s="52"/>
      <c r="I39" s="52"/>
      <c r="J39" s="52"/>
      <c r="K39" s="53"/>
    </row>
    <row r="43" spans="2:11" s="26" customFormat="1" ht="6.9" customHeight="1">
      <c r="B43" s="54"/>
      <c r="C43" s="55"/>
      <c r="D43" s="55"/>
      <c r="E43" s="55"/>
      <c r="F43" s="55"/>
      <c r="G43" s="55"/>
      <c r="H43" s="55"/>
      <c r="I43" s="55"/>
      <c r="J43" s="55"/>
      <c r="K43" s="56"/>
    </row>
    <row r="44" spans="2:11" s="26" customFormat="1" ht="36.9" customHeight="1">
      <c r="B44" s="27"/>
      <c r="C44" s="22" t="s">
        <v>111</v>
      </c>
      <c r="D44" s="28"/>
      <c r="E44" s="28"/>
      <c r="F44" s="28"/>
      <c r="G44" s="28"/>
      <c r="H44" s="28"/>
      <c r="I44" s="28"/>
      <c r="J44" s="28"/>
      <c r="K44" s="29"/>
    </row>
    <row r="45" spans="2:11" s="26" customFormat="1" ht="6.9" customHeight="1">
      <c r="B45" s="27"/>
      <c r="C45" s="28"/>
      <c r="D45" s="28"/>
      <c r="E45" s="28"/>
      <c r="F45" s="28"/>
      <c r="G45" s="28"/>
      <c r="H45" s="28"/>
      <c r="I45" s="28"/>
      <c r="J45" s="28"/>
      <c r="K45" s="29"/>
    </row>
    <row r="46" spans="2:11" s="26" customFormat="1" ht="14.4" customHeight="1">
      <c r="B46" s="27"/>
      <c r="C46" s="25" t="s">
        <v>17</v>
      </c>
      <c r="D46" s="28"/>
      <c r="E46" s="28"/>
      <c r="F46" s="28"/>
      <c r="G46" s="28"/>
      <c r="H46" s="28"/>
      <c r="I46" s="28"/>
      <c r="J46" s="28"/>
      <c r="K46" s="29"/>
    </row>
    <row r="47" spans="2:11" s="26" customFormat="1" ht="22.5" customHeight="1">
      <c r="B47" s="27"/>
      <c r="C47" s="28"/>
      <c r="D47" s="28"/>
      <c r="E47" s="185" t="str">
        <f>E7</f>
        <v>Vodovod Hostkovice - Lipolec</v>
      </c>
      <c r="F47" s="186"/>
      <c r="G47" s="186"/>
      <c r="H47" s="186"/>
      <c r="I47" s="28"/>
      <c r="J47" s="28"/>
      <c r="K47" s="29"/>
    </row>
    <row r="48" spans="2:11" ht="13.2">
      <c r="B48" s="20"/>
      <c r="C48" s="25" t="s">
        <v>107</v>
      </c>
      <c r="D48" s="21"/>
      <c r="E48" s="21"/>
      <c r="F48" s="21"/>
      <c r="G48" s="21"/>
      <c r="H48" s="21"/>
      <c r="I48" s="21"/>
      <c r="J48" s="21"/>
      <c r="K48" s="23"/>
    </row>
    <row r="49" spans="2:11" s="26" customFormat="1" ht="22.5" customHeight="1">
      <c r="B49" s="27"/>
      <c r="C49" s="28"/>
      <c r="D49" s="28"/>
      <c r="E49" s="185" t="s">
        <v>108</v>
      </c>
      <c r="F49" s="186"/>
      <c r="G49" s="186"/>
      <c r="H49" s="186"/>
      <c r="I49" s="28"/>
      <c r="J49" s="28"/>
      <c r="K49" s="29"/>
    </row>
    <row r="50" spans="2:11" s="26" customFormat="1" ht="14.4" customHeight="1">
      <c r="B50" s="27"/>
      <c r="C50" s="25" t="s">
        <v>109</v>
      </c>
      <c r="D50" s="28"/>
      <c r="E50" s="28"/>
      <c r="F50" s="28"/>
      <c r="G50" s="28"/>
      <c r="H50" s="28"/>
      <c r="I50" s="28"/>
      <c r="J50" s="28"/>
      <c r="K50" s="29"/>
    </row>
    <row r="51" spans="2:11" s="26" customFormat="1" ht="23.25" customHeight="1">
      <c r="B51" s="27"/>
      <c r="C51" s="28"/>
      <c r="D51" s="28"/>
      <c r="E51" s="187" t="str">
        <f>E11</f>
        <v>01 - Vodovod</v>
      </c>
      <c r="F51" s="186"/>
      <c r="G51" s="186"/>
      <c r="H51" s="186"/>
      <c r="I51" s="28"/>
      <c r="J51" s="28"/>
      <c r="K51" s="29"/>
    </row>
    <row r="52" spans="2:11" s="26" customFormat="1" ht="6.9" customHeight="1">
      <c r="B52" s="27"/>
      <c r="C52" s="28"/>
      <c r="D52" s="28"/>
      <c r="E52" s="28"/>
      <c r="F52" s="28"/>
      <c r="G52" s="28"/>
      <c r="H52" s="28"/>
      <c r="I52" s="28"/>
      <c r="J52" s="28"/>
      <c r="K52" s="29"/>
    </row>
    <row r="53" spans="2:11" s="26" customFormat="1" ht="18" customHeight="1">
      <c r="B53" s="27"/>
      <c r="C53" s="25" t="s">
        <v>24</v>
      </c>
      <c r="D53" s="28"/>
      <c r="E53" s="28"/>
      <c r="F53" s="30" t="str">
        <f>F14</f>
        <v>Hostkovice, Lipolec</v>
      </c>
      <c r="G53" s="28"/>
      <c r="H53" s="28"/>
      <c r="I53" s="25" t="s">
        <v>26</v>
      </c>
      <c r="J53" s="31" t="str">
        <f>IF(J14="","",J14)</f>
        <v>vyplň údaj v rekapitulaci stavby</v>
      </c>
      <c r="K53" s="29"/>
    </row>
    <row r="54" spans="2:11" s="26" customFormat="1" ht="6.9" customHeight="1">
      <c r="B54" s="27"/>
      <c r="C54" s="28"/>
      <c r="D54" s="28"/>
      <c r="E54" s="28"/>
      <c r="F54" s="28"/>
      <c r="G54" s="28"/>
      <c r="H54" s="28"/>
      <c r="I54" s="28"/>
      <c r="J54" s="28"/>
      <c r="K54" s="29"/>
    </row>
    <row r="55" spans="2:11" s="26" customFormat="1" ht="13.2">
      <c r="B55" s="27"/>
      <c r="C55" s="25" t="s">
        <v>29</v>
      </c>
      <c r="D55" s="28"/>
      <c r="E55" s="28"/>
      <c r="F55" s="30" t="str">
        <f>E17</f>
        <v xml:space="preserve"> </v>
      </c>
      <c r="G55" s="28"/>
      <c r="H55" s="28"/>
      <c r="I55" s="25" t="s">
        <v>35</v>
      </c>
      <c r="J55" s="30" t="str">
        <f>E23</f>
        <v>Ing. Zděněk Hejtman</v>
      </c>
      <c r="K55" s="29"/>
    </row>
    <row r="56" spans="2:11" s="26" customFormat="1" ht="14.4" customHeight="1">
      <c r="B56" s="27"/>
      <c r="C56" s="25" t="s">
        <v>33</v>
      </c>
      <c r="D56" s="28"/>
      <c r="E56" s="28"/>
      <c r="F56" s="30" t="str">
        <f>IF(E20="","",E20)</f>
        <v/>
      </c>
      <c r="G56" s="28"/>
      <c r="H56" s="28"/>
      <c r="I56" s="28"/>
      <c r="J56" s="28"/>
      <c r="K56" s="29"/>
    </row>
    <row r="57" spans="2:11" s="26" customFormat="1" ht="10.35" customHeight="1">
      <c r="B57" s="27"/>
      <c r="C57" s="28"/>
      <c r="D57" s="28"/>
      <c r="E57" s="28"/>
      <c r="F57" s="28"/>
      <c r="G57" s="28"/>
      <c r="H57" s="28"/>
      <c r="I57" s="28"/>
      <c r="J57" s="28"/>
      <c r="K57" s="29"/>
    </row>
    <row r="58" spans="2:11" s="26" customFormat="1" ht="29.25" customHeight="1">
      <c r="B58" s="27"/>
      <c r="C58" s="57" t="s">
        <v>112</v>
      </c>
      <c r="D58" s="44"/>
      <c r="E58" s="44"/>
      <c r="F58" s="44"/>
      <c r="G58" s="44"/>
      <c r="H58" s="44"/>
      <c r="I58" s="44"/>
      <c r="J58" s="58" t="s">
        <v>113</v>
      </c>
      <c r="K58" s="59"/>
    </row>
    <row r="59" spans="2:11" s="26" customFormat="1" ht="10.35" customHeight="1">
      <c r="B59" s="27"/>
      <c r="C59" s="28"/>
      <c r="D59" s="28"/>
      <c r="E59" s="28"/>
      <c r="F59" s="28"/>
      <c r="G59" s="28"/>
      <c r="H59" s="28"/>
      <c r="I59" s="28"/>
      <c r="J59" s="28"/>
      <c r="K59" s="29"/>
    </row>
    <row r="60" spans="2:47" s="26" customFormat="1" ht="29.25" customHeight="1">
      <c r="B60" s="27"/>
      <c r="C60" s="60" t="s">
        <v>114</v>
      </c>
      <c r="D60" s="28"/>
      <c r="E60" s="28"/>
      <c r="F60" s="28"/>
      <c r="G60" s="28"/>
      <c r="H60" s="28"/>
      <c r="I60" s="28"/>
      <c r="J60" s="39">
        <f>J93</f>
        <v>0</v>
      </c>
      <c r="K60" s="29"/>
      <c r="AU60" s="16" t="s">
        <v>115</v>
      </c>
    </row>
    <row r="61" spans="2:11" s="67" customFormat="1" ht="24.9" customHeight="1">
      <c r="B61" s="61"/>
      <c r="C61" s="62"/>
      <c r="D61" s="63" t="s">
        <v>116</v>
      </c>
      <c r="E61" s="64"/>
      <c r="F61" s="64"/>
      <c r="G61" s="64"/>
      <c r="H61" s="64"/>
      <c r="I61" s="64"/>
      <c r="J61" s="65">
        <f>J94</f>
        <v>0</v>
      </c>
      <c r="K61" s="66"/>
    </row>
    <row r="62" spans="2:11" s="74" customFormat="1" ht="19.95" customHeight="1">
      <c r="B62" s="68"/>
      <c r="C62" s="69"/>
      <c r="D62" s="70" t="s">
        <v>117</v>
      </c>
      <c r="E62" s="71"/>
      <c r="F62" s="71"/>
      <c r="G62" s="71"/>
      <c r="H62" s="71"/>
      <c r="I62" s="71"/>
      <c r="J62" s="72">
        <f>J95</f>
        <v>0</v>
      </c>
      <c r="K62" s="73"/>
    </row>
    <row r="63" spans="2:11" s="74" customFormat="1" ht="19.95" customHeight="1">
      <c r="B63" s="68"/>
      <c r="C63" s="69"/>
      <c r="D63" s="70" t="s">
        <v>118</v>
      </c>
      <c r="E63" s="71"/>
      <c r="F63" s="71"/>
      <c r="G63" s="71"/>
      <c r="H63" s="71"/>
      <c r="I63" s="71"/>
      <c r="J63" s="72">
        <f>J384</f>
        <v>0</v>
      </c>
      <c r="K63" s="73"/>
    </row>
    <row r="64" spans="2:11" s="74" customFormat="1" ht="19.95" customHeight="1">
      <c r="B64" s="68"/>
      <c r="C64" s="69"/>
      <c r="D64" s="70" t="s">
        <v>119</v>
      </c>
      <c r="E64" s="71"/>
      <c r="F64" s="71"/>
      <c r="G64" s="71"/>
      <c r="H64" s="71"/>
      <c r="I64" s="71"/>
      <c r="J64" s="72">
        <f>J390</f>
        <v>0</v>
      </c>
      <c r="K64" s="73"/>
    </row>
    <row r="65" spans="2:11" s="74" customFormat="1" ht="19.95" customHeight="1">
      <c r="B65" s="68"/>
      <c r="C65" s="69"/>
      <c r="D65" s="70" t="s">
        <v>120</v>
      </c>
      <c r="E65" s="71"/>
      <c r="F65" s="71"/>
      <c r="G65" s="71"/>
      <c r="H65" s="71"/>
      <c r="I65" s="71"/>
      <c r="J65" s="72">
        <f>J400</f>
        <v>0</v>
      </c>
      <c r="K65" s="73"/>
    </row>
    <row r="66" spans="2:11" s="74" customFormat="1" ht="19.95" customHeight="1">
      <c r="B66" s="68"/>
      <c r="C66" s="69"/>
      <c r="D66" s="70" t="s">
        <v>121</v>
      </c>
      <c r="E66" s="71"/>
      <c r="F66" s="71"/>
      <c r="G66" s="71"/>
      <c r="H66" s="71"/>
      <c r="I66" s="71"/>
      <c r="J66" s="72">
        <f>J415</f>
        <v>0</v>
      </c>
      <c r="K66" s="73"/>
    </row>
    <row r="67" spans="2:11" s="74" customFormat="1" ht="19.95" customHeight="1">
      <c r="B67" s="68"/>
      <c r="C67" s="69"/>
      <c r="D67" s="70" t="s">
        <v>122</v>
      </c>
      <c r="E67" s="71"/>
      <c r="F67" s="71"/>
      <c r="G67" s="71"/>
      <c r="H67" s="71"/>
      <c r="I67" s="71"/>
      <c r="J67" s="72">
        <f>J545</f>
        <v>0</v>
      </c>
      <c r="K67" s="73"/>
    </row>
    <row r="68" spans="2:11" s="74" customFormat="1" ht="19.95" customHeight="1">
      <c r="B68" s="68"/>
      <c r="C68" s="69"/>
      <c r="D68" s="70" t="s">
        <v>123</v>
      </c>
      <c r="E68" s="71"/>
      <c r="F68" s="71"/>
      <c r="G68" s="71"/>
      <c r="H68" s="71"/>
      <c r="I68" s="71"/>
      <c r="J68" s="72">
        <f>J549</f>
        <v>0</v>
      </c>
      <c r="K68" s="73"/>
    </row>
    <row r="69" spans="2:11" s="74" customFormat="1" ht="19.95" customHeight="1">
      <c r="B69" s="68"/>
      <c r="C69" s="69"/>
      <c r="D69" s="70" t="s">
        <v>124</v>
      </c>
      <c r="E69" s="71"/>
      <c r="F69" s="71"/>
      <c r="G69" s="71"/>
      <c r="H69" s="71"/>
      <c r="I69" s="71"/>
      <c r="J69" s="72">
        <f>J561</f>
        <v>0</v>
      </c>
      <c r="K69" s="73"/>
    </row>
    <row r="70" spans="2:11" s="67" customFormat="1" ht="24.9" customHeight="1">
      <c r="B70" s="61"/>
      <c r="C70" s="62"/>
      <c r="D70" s="63" t="s">
        <v>125</v>
      </c>
      <c r="E70" s="64"/>
      <c r="F70" s="64"/>
      <c r="G70" s="64"/>
      <c r="H70" s="64"/>
      <c r="I70" s="64"/>
      <c r="J70" s="65">
        <f>J566</f>
        <v>0</v>
      </c>
      <c r="K70" s="66"/>
    </row>
    <row r="71" spans="2:11" s="74" customFormat="1" ht="19.95" customHeight="1">
      <c r="B71" s="68"/>
      <c r="C71" s="69"/>
      <c r="D71" s="70" t="s">
        <v>126</v>
      </c>
      <c r="E71" s="71"/>
      <c r="F71" s="71"/>
      <c r="G71" s="71"/>
      <c r="H71" s="71"/>
      <c r="I71" s="71"/>
      <c r="J71" s="72">
        <f>J567</f>
        <v>0</v>
      </c>
      <c r="K71" s="73"/>
    </row>
    <row r="72" spans="2:11" s="26" customFormat="1" ht="21.75" customHeight="1">
      <c r="B72" s="27"/>
      <c r="C72" s="28"/>
      <c r="D72" s="28"/>
      <c r="E72" s="28"/>
      <c r="F72" s="28"/>
      <c r="G72" s="28"/>
      <c r="H72" s="28"/>
      <c r="I72" s="28"/>
      <c r="J72" s="28"/>
      <c r="K72" s="29"/>
    </row>
    <row r="73" spans="2:11" s="26" customFormat="1" ht="6.9" customHeight="1">
      <c r="B73" s="51"/>
      <c r="C73" s="52"/>
      <c r="D73" s="52"/>
      <c r="E73" s="52"/>
      <c r="F73" s="52"/>
      <c r="G73" s="52"/>
      <c r="H73" s="52"/>
      <c r="I73" s="52"/>
      <c r="J73" s="52"/>
      <c r="K73" s="53"/>
    </row>
    <row r="77" spans="2:12" s="26" customFormat="1" ht="6.9" customHeight="1">
      <c r="B77" s="54"/>
      <c r="C77" s="55"/>
      <c r="D77" s="55"/>
      <c r="E77" s="55"/>
      <c r="F77" s="55"/>
      <c r="G77" s="55"/>
      <c r="H77" s="55"/>
      <c r="I77" s="55"/>
      <c r="J77" s="55"/>
      <c r="K77" s="55"/>
      <c r="L77" s="27"/>
    </row>
    <row r="78" spans="2:12" s="26" customFormat="1" ht="36.9" customHeight="1">
      <c r="B78" s="27"/>
      <c r="C78" s="75" t="s">
        <v>127</v>
      </c>
      <c r="L78" s="27"/>
    </row>
    <row r="79" spans="2:12" s="26" customFormat="1" ht="6.9" customHeight="1">
      <c r="B79" s="27"/>
      <c r="L79" s="27"/>
    </row>
    <row r="80" spans="2:12" s="26" customFormat="1" ht="14.4" customHeight="1">
      <c r="B80" s="27"/>
      <c r="C80" s="76" t="s">
        <v>17</v>
      </c>
      <c r="L80" s="27"/>
    </row>
    <row r="81" spans="2:12" s="26" customFormat="1" ht="22.5" customHeight="1">
      <c r="B81" s="27"/>
      <c r="E81" s="188" t="str">
        <f>E7</f>
        <v>Vodovod Hostkovice - Lipolec</v>
      </c>
      <c r="F81" s="189"/>
      <c r="G81" s="189"/>
      <c r="H81" s="189"/>
      <c r="L81" s="27"/>
    </row>
    <row r="82" spans="2:12" ht="13.2">
      <c r="B82" s="20"/>
      <c r="C82" s="76" t="s">
        <v>107</v>
      </c>
      <c r="L82" s="20"/>
    </row>
    <row r="83" spans="2:12" s="26" customFormat="1" ht="22.5" customHeight="1">
      <c r="B83" s="27"/>
      <c r="E83" s="188" t="s">
        <v>108</v>
      </c>
      <c r="F83" s="189"/>
      <c r="G83" s="189"/>
      <c r="H83" s="189"/>
      <c r="L83" s="27"/>
    </row>
    <row r="84" spans="2:12" s="26" customFormat="1" ht="14.4" customHeight="1">
      <c r="B84" s="27"/>
      <c r="C84" s="76" t="s">
        <v>109</v>
      </c>
      <c r="L84" s="27"/>
    </row>
    <row r="85" spans="2:12" s="26" customFormat="1" ht="23.25" customHeight="1">
      <c r="B85" s="27"/>
      <c r="E85" s="190" t="str">
        <f>E11</f>
        <v>01 - Vodovod</v>
      </c>
      <c r="F85" s="189"/>
      <c r="G85" s="189"/>
      <c r="H85" s="189"/>
      <c r="L85" s="27"/>
    </row>
    <row r="86" spans="2:12" s="26" customFormat="1" ht="6.9" customHeight="1">
      <c r="B86" s="27"/>
      <c r="L86" s="27"/>
    </row>
    <row r="87" spans="2:12" s="26" customFormat="1" ht="18" customHeight="1">
      <c r="B87" s="27"/>
      <c r="C87" s="76" t="s">
        <v>24</v>
      </c>
      <c r="F87" s="77" t="str">
        <f>F14</f>
        <v>Hostkovice, Lipolec</v>
      </c>
      <c r="I87" s="76" t="s">
        <v>26</v>
      </c>
      <c r="J87" s="78" t="str">
        <f>IF(J14="","",J14)</f>
        <v>vyplň údaj v rekapitulaci stavby</v>
      </c>
      <c r="L87" s="27"/>
    </row>
    <row r="88" spans="2:12" s="26" customFormat="1" ht="6.9" customHeight="1">
      <c r="B88" s="27"/>
      <c r="L88" s="27"/>
    </row>
    <row r="89" spans="2:12" s="26" customFormat="1" ht="13.2">
      <c r="B89" s="27"/>
      <c r="C89" s="76" t="s">
        <v>29</v>
      </c>
      <c r="F89" s="77" t="str">
        <f>E17</f>
        <v xml:space="preserve"> </v>
      </c>
      <c r="I89" s="76" t="s">
        <v>35</v>
      </c>
      <c r="J89" s="77" t="str">
        <f>E23</f>
        <v>Ing. Zděněk Hejtman</v>
      </c>
      <c r="L89" s="27"/>
    </row>
    <row r="90" spans="2:12" s="26" customFormat="1" ht="14.4" customHeight="1">
      <c r="B90" s="27"/>
      <c r="C90" s="76" t="s">
        <v>33</v>
      </c>
      <c r="F90" s="77" t="str">
        <f>IF(E20="","",E20)</f>
        <v/>
      </c>
      <c r="L90" s="27"/>
    </row>
    <row r="91" spans="2:12" s="26" customFormat="1" ht="10.35" customHeight="1">
      <c r="B91" s="27"/>
      <c r="L91" s="27"/>
    </row>
    <row r="92" spans="2:20" s="87" customFormat="1" ht="29.25" customHeight="1">
      <c r="B92" s="79"/>
      <c r="C92" s="80" t="s">
        <v>128</v>
      </c>
      <c r="D92" s="81" t="s">
        <v>60</v>
      </c>
      <c r="E92" s="81" t="s">
        <v>56</v>
      </c>
      <c r="F92" s="81" t="s">
        <v>129</v>
      </c>
      <c r="G92" s="81" t="s">
        <v>130</v>
      </c>
      <c r="H92" s="81" t="s">
        <v>131</v>
      </c>
      <c r="I92" s="82" t="s">
        <v>132</v>
      </c>
      <c r="J92" s="81" t="s">
        <v>113</v>
      </c>
      <c r="K92" s="83" t="s">
        <v>133</v>
      </c>
      <c r="L92" s="79"/>
      <c r="M92" s="84" t="s">
        <v>134</v>
      </c>
      <c r="N92" s="85" t="s">
        <v>45</v>
      </c>
      <c r="O92" s="85" t="s">
        <v>135</v>
      </c>
      <c r="P92" s="85" t="s">
        <v>136</v>
      </c>
      <c r="Q92" s="85" t="s">
        <v>137</v>
      </c>
      <c r="R92" s="85" t="s">
        <v>138</v>
      </c>
      <c r="S92" s="85" t="s">
        <v>139</v>
      </c>
      <c r="T92" s="86" t="s">
        <v>140</v>
      </c>
    </row>
    <row r="93" spans="2:63" s="26" customFormat="1" ht="29.25" customHeight="1">
      <c r="B93" s="27"/>
      <c r="C93" s="88" t="s">
        <v>114</v>
      </c>
      <c r="J93" s="89">
        <f>BK93</f>
        <v>0</v>
      </c>
      <c r="L93" s="27"/>
      <c r="M93" s="90"/>
      <c r="N93" s="36"/>
      <c r="O93" s="36"/>
      <c r="P93" s="91">
        <f>P94+P566</f>
        <v>0</v>
      </c>
      <c r="Q93" s="36"/>
      <c r="R93" s="91">
        <f>R94+R566</f>
        <v>37.971435809999996</v>
      </c>
      <c r="S93" s="36"/>
      <c r="T93" s="92">
        <f>T94+T566</f>
        <v>11.300400000000002</v>
      </c>
      <c r="AT93" s="16" t="s">
        <v>74</v>
      </c>
      <c r="AU93" s="16" t="s">
        <v>115</v>
      </c>
      <c r="BK93" s="93">
        <f>BK94+BK566</f>
        <v>0</v>
      </c>
    </row>
    <row r="94" spans="2:63" s="95" customFormat="1" ht="37.35" customHeight="1">
      <c r="B94" s="94"/>
      <c r="D94" s="96" t="s">
        <v>74</v>
      </c>
      <c r="E94" s="97" t="s">
        <v>141</v>
      </c>
      <c r="F94" s="97" t="s">
        <v>142</v>
      </c>
      <c r="J94" s="98">
        <f>BK94</f>
        <v>0</v>
      </c>
      <c r="L94" s="94"/>
      <c r="M94" s="99"/>
      <c r="N94" s="100"/>
      <c r="O94" s="100"/>
      <c r="P94" s="101">
        <f>P95+P384+P390+P400+P415+P545+P549+P561</f>
        <v>0</v>
      </c>
      <c r="Q94" s="100"/>
      <c r="R94" s="101">
        <f>R95+R384+R390+R400+R415+R545+R549+R561</f>
        <v>37.971435809999996</v>
      </c>
      <c r="S94" s="100"/>
      <c r="T94" s="102">
        <f>T95+T384+T390+T400+T415+T545+T549+T561</f>
        <v>11.300400000000002</v>
      </c>
      <c r="AR94" s="96" t="s">
        <v>23</v>
      </c>
      <c r="AT94" s="103" t="s">
        <v>74</v>
      </c>
      <c r="AU94" s="103" t="s">
        <v>75</v>
      </c>
      <c r="AY94" s="96" t="s">
        <v>143</v>
      </c>
      <c r="BK94" s="104">
        <f>BK95+BK384+BK390+BK400+BK415+BK545+BK549+BK561</f>
        <v>0</v>
      </c>
    </row>
    <row r="95" spans="2:63" s="95" customFormat="1" ht="19.95" customHeight="1">
      <c r="B95" s="94"/>
      <c r="D95" s="105" t="s">
        <v>74</v>
      </c>
      <c r="E95" s="106" t="s">
        <v>23</v>
      </c>
      <c r="F95" s="106" t="s">
        <v>144</v>
      </c>
      <c r="J95" s="107">
        <f>BK95</f>
        <v>0</v>
      </c>
      <c r="L95" s="94"/>
      <c r="M95" s="99"/>
      <c r="N95" s="100"/>
      <c r="O95" s="100"/>
      <c r="P95" s="101">
        <f>SUM(P96:P383)</f>
        <v>0</v>
      </c>
      <c r="Q95" s="100"/>
      <c r="R95" s="101">
        <f>SUM(R96:R383)</f>
        <v>7.38588777</v>
      </c>
      <c r="S95" s="100"/>
      <c r="T95" s="102">
        <f>SUM(T96:T383)</f>
        <v>11.300400000000002</v>
      </c>
      <c r="AR95" s="96" t="s">
        <v>23</v>
      </c>
      <c r="AT95" s="103" t="s">
        <v>74</v>
      </c>
      <c r="AU95" s="103" t="s">
        <v>23</v>
      </c>
      <c r="AY95" s="96" t="s">
        <v>143</v>
      </c>
      <c r="BK95" s="104">
        <f>SUM(BK96:BK383)</f>
        <v>0</v>
      </c>
    </row>
    <row r="96" spans="2:65" s="26" customFormat="1" ht="46.2" customHeight="1">
      <c r="B96" s="27"/>
      <c r="C96" s="108" t="s">
        <v>23</v>
      </c>
      <c r="D96" s="108" t="s">
        <v>145</v>
      </c>
      <c r="E96" s="109" t="s">
        <v>146</v>
      </c>
      <c r="F96" s="110" t="s">
        <v>147</v>
      </c>
      <c r="G96" s="111" t="s">
        <v>148</v>
      </c>
      <c r="H96" s="112">
        <v>12.9</v>
      </c>
      <c r="I96" s="2"/>
      <c r="J96" s="113">
        <f>ROUND(I96*H96,2)</f>
        <v>0</v>
      </c>
      <c r="K96" s="110" t="s">
        <v>149</v>
      </c>
      <c r="L96" s="27"/>
      <c r="M96" s="114" t="s">
        <v>3</v>
      </c>
      <c r="N96" s="115" t="s">
        <v>46</v>
      </c>
      <c r="O96" s="28"/>
      <c r="P96" s="116">
        <f>O96*H96</f>
        <v>0</v>
      </c>
      <c r="Q96" s="116">
        <v>0</v>
      </c>
      <c r="R96" s="116">
        <f>Q96*H96</f>
        <v>0</v>
      </c>
      <c r="S96" s="116">
        <v>0.56</v>
      </c>
      <c r="T96" s="117">
        <f>S96*H96</f>
        <v>7.224000000000001</v>
      </c>
      <c r="AR96" s="16" t="s">
        <v>150</v>
      </c>
      <c r="AT96" s="16" t="s">
        <v>145</v>
      </c>
      <c r="AU96" s="16" t="s">
        <v>83</v>
      </c>
      <c r="AY96" s="16" t="s">
        <v>143</v>
      </c>
      <c r="BE96" s="118">
        <f>IF(N96="základní",J96,0)</f>
        <v>0</v>
      </c>
      <c r="BF96" s="118">
        <f>IF(N96="snížená",J96,0)</f>
        <v>0</v>
      </c>
      <c r="BG96" s="118">
        <f>IF(N96="zákl. přenesená",J96,0)</f>
        <v>0</v>
      </c>
      <c r="BH96" s="118">
        <f>IF(N96="sníž. přenesená",J96,0)</f>
        <v>0</v>
      </c>
      <c r="BI96" s="118">
        <f>IF(N96="nulová",J96,0)</f>
        <v>0</v>
      </c>
      <c r="BJ96" s="16" t="s">
        <v>23</v>
      </c>
      <c r="BK96" s="118">
        <f>ROUND(I96*H96,2)</f>
        <v>0</v>
      </c>
      <c r="BL96" s="16" t="s">
        <v>150</v>
      </c>
      <c r="BM96" s="16" t="s">
        <v>151</v>
      </c>
    </row>
    <row r="97" spans="2:47" s="26" customFormat="1" ht="216">
      <c r="B97" s="27"/>
      <c r="D97" s="119" t="s">
        <v>152</v>
      </c>
      <c r="F97" s="120" t="s">
        <v>153</v>
      </c>
      <c r="I97" s="3"/>
      <c r="L97" s="27"/>
      <c r="M97" s="121"/>
      <c r="N97" s="28"/>
      <c r="O97" s="28"/>
      <c r="P97" s="28"/>
      <c r="Q97" s="28"/>
      <c r="R97" s="28"/>
      <c r="S97" s="28"/>
      <c r="T97" s="122"/>
      <c r="AT97" s="16" t="s">
        <v>152</v>
      </c>
      <c r="AU97" s="16" t="s">
        <v>83</v>
      </c>
    </row>
    <row r="98" spans="2:51" s="124" customFormat="1" ht="13.5">
      <c r="B98" s="123"/>
      <c r="D98" s="125" t="s">
        <v>154</v>
      </c>
      <c r="E98" s="126" t="s">
        <v>3</v>
      </c>
      <c r="F98" s="127" t="s">
        <v>155</v>
      </c>
      <c r="H98" s="128">
        <v>12.9</v>
      </c>
      <c r="I98" s="4"/>
      <c r="L98" s="123"/>
      <c r="M98" s="129"/>
      <c r="N98" s="130"/>
      <c r="O98" s="130"/>
      <c r="P98" s="130"/>
      <c r="Q98" s="130"/>
      <c r="R98" s="130"/>
      <c r="S98" s="130"/>
      <c r="T98" s="131"/>
      <c r="AT98" s="132" t="s">
        <v>154</v>
      </c>
      <c r="AU98" s="132" t="s">
        <v>83</v>
      </c>
      <c r="AV98" s="124" t="s">
        <v>83</v>
      </c>
      <c r="AW98" s="124" t="s">
        <v>38</v>
      </c>
      <c r="AX98" s="124" t="s">
        <v>23</v>
      </c>
      <c r="AY98" s="132" t="s">
        <v>143</v>
      </c>
    </row>
    <row r="99" spans="2:65" s="26" customFormat="1" ht="44.25" customHeight="1">
      <c r="B99" s="27"/>
      <c r="C99" s="108" t="s">
        <v>83</v>
      </c>
      <c r="D99" s="108" t="s">
        <v>145</v>
      </c>
      <c r="E99" s="109" t="s">
        <v>156</v>
      </c>
      <c r="F99" s="110" t="s">
        <v>157</v>
      </c>
      <c r="G99" s="111" t="s">
        <v>148</v>
      </c>
      <c r="H99" s="112">
        <v>12.9</v>
      </c>
      <c r="I99" s="2"/>
      <c r="J99" s="113">
        <f>ROUND(I99*H99,2)</f>
        <v>0</v>
      </c>
      <c r="K99" s="110" t="s">
        <v>149</v>
      </c>
      <c r="L99" s="27"/>
      <c r="M99" s="114" t="s">
        <v>3</v>
      </c>
      <c r="N99" s="115" t="s">
        <v>46</v>
      </c>
      <c r="O99" s="28"/>
      <c r="P99" s="116">
        <f>O99*H99</f>
        <v>0</v>
      </c>
      <c r="Q99" s="116">
        <v>0</v>
      </c>
      <c r="R99" s="116">
        <f>Q99*H99</f>
        <v>0</v>
      </c>
      <c r="S99" s="116">
        <v>0.316</v>
      </c>
      <c r="T99" s="117">
        <f>S99*H99</f>
        <v>4.0764000000000005</v>
      </c>
      <c r="AR99" s="16" t="s">
        <v>150</v>
      </c>
      <c r="AT99" s="16" t="s">
        <v>145</v>
      </c>
      <c r="AU99" s="16" t="s">
        <v>83</v>
      </c>
      <c r="AY99" s="16" t="s">
        <v>143</v>
      </c>
      <c r="BE99" s="118">
        <f>IF(N99="základní",J99,0)</f>
        <v>0</v>
      </c>
      <c r="BF99" s="118">
        <f>IF(N99="snížená",J99,0)</f>
        <v>0</v>
      </c>
      <c r="BG99" s="118">
        <f>IF(N99="zákl. přenesená",J99,0)</f>
        <v>0</v>
      </c>
      <c r="BH99" s="118">
        <f>IF(N99="sníž. přenesená",J99,0)</f>
        <v>0</v>
      </c>
      <c r="BI99" s="118">
        <f>IF(N99="nulová",J99,0)</f>
        <v>0</v>
      </c>
      <c r="BJ99" s="16" t="s">
        <v>23</v>
      </c>
      <c r="BK99" s="118">
        <f>ROUND(I99*H99,2)</f>
        <v>0</v>
      </c>
      <c r="BL99" s="16" t="s">
        <v>150</v>
      </c>
      <c r="BM99" s="16" t="s">
        <v>158</v>
      </c>
    </row>
    <row r="100" spans="2:47" s="26" customFormat="1" ht="216">
      <c r="B100" s="27"/>
      <c r="D100" s="119" t="s">
        <v>152</v>
      </c>
      <c r="F100" s="120" t="s">
        <v>153</v>
      </c>
      <c r="I100" s="3"/>
      <c r="L100" s="27"/>
      <c r="M100" s="121"/>
      <c r="N100" s="28"/>
      <c r="O100" s="28"/>
      <c r="P100" s="28"/>
      <c r="Q100" s="28"/>
      <c r="R100" s="28"/>
      <c r="S100" s="28"/>
      <c r="T100" s="122"/>
      <c r="AT100" s="16" t="s">
        <v>152</v>
      </c>
      <c r="AU100" s="16" t="s">
        <v>83</v>
      </c>
    </row>
    <row r="101" spans="2:51" s="124" customFormat="1" ht="13.5">
      <c r="B101" s="123"/>
      <c r="D101" s="125" t="s">
        <v>154</v>
      </c>
      <c r="E101" s="126" t="s">
        <v>3</v>
      </c>
      <c r="F101" s="127" t="s">
        <v>155</v>
      </c>
      <c r="H101" s="128">
        <v>12.9</v>
      </c>
      <c r="I101" s="4"/>
      <c r="L101" s="123"/>
      <c r="M101" s="129"/>
      <c r="N101" s="130"/>
      <c r="O101" s="130"/>
      <c r="P101" s="130"/>
      <c r="Q101" s="130"/>
      <c r="R101" s="130"/>
      <c r="S101" s="130"/>
      <c r="T101" s="131"/>
      <c r="AT101" s="132" t="s">
        <v>154</v>
      </c>
      <c r="AU101" s="132" t="s">
        <v>83</v>
      </c>
      <c r="AV101" s="124" t="s">
        <v>83</v>
      </c>
      <c r="AW101" s="124" t="s">
        <v>38</v>
      </c>
      <c r="AX101" s="124" t="s">
        <v>23</v>
      </c>
      <c r="AY101" s="132" t="s">
        <v>143</v>
      </c>
    </row>
    <row r="102" spans="2:65" s="26" customFormat="1" ht="69.75" customHeight="1">
      <c r="B102" s="27"/>
      <c r="C102" s="108" t="s">
        <v>159</v>
      </c>
      <c r="D102" s="108" t="s">
        <v>145</v>
      </c>
      <c r="E102" s="109" t="s">
        <v>160</v>
      </c>
      <c r="F102" s="110" t="s">
        <v>161</v>
      </c>
      <c r="G102" s="111" t="s">
        <v>162</v>
      </c>
      <c r="H102" s="112">
        <v>2</v>
      </c>
      <c r="I102" s="2"/>
      <c r="J102" s="113">
        <f>ROUND(I102*H102,2)</f>
        <v>0</v>
      </c>
      <c r="K102" s="110" t="s">
        <v>149</v>
      </c>
      <c r="L102" s="27"/>
      <c r="M102" s="114" t="s">
        <v>3</v>
      </c>
      <c r="N102" s="115" t="s">
        <v>46</v>
      </c>
      <c r="O102" s="28"/>
      <c r="P102" s="116">
        <f>O102*H102</f>
        <v>0</v>
      </c>
      <c r="Q102" s="116">
        <v>0.01269</v>
      </c>
      <c r="R102" s="116">
        <f>Q102*H102</f>
        <v>0.02538</v>
      </c>
      <c r="S102" s="116">
        <v>0</v>
      </c>
      <c r="T102" s="117">
        <f>S102*H102</f>
        <v>0</v>
      </c>
      <c r="AR102" s="16" t="s">
        <v>150</v>
      </c>
      <c r="AT102" s="16" t="s">
        <v>145</v>
      </c>
      <c r="AU102" s="16" t="s">
        <v>83</v>
      </c>
      <c r="AY102" s="16" t="s">
        <v>143</v>
      </c>
      <c r="BE102" s="118">
        <f>IF(N102="základní",J102,0)</f>
        <v>0</v>
      </c>
      <c r="BF102" s="118">
        <f>IF(N102="snížená",J102,0)</f>
        <v>0</v>
      </c>
      <c r="BG102" s="118">
        <f>IF(N102="zákl. přenesená",J102,0)</f>
        <v>0</v>
      </c>
      <c r="BH102" s="118">
        <f>IF(N102="sníž. přenesená",J102,0)</f>
        <v>0</v>
      </c>
      <c r="BI102" s="118">
        <f>IF(N102="nulová",J102,0)</f>
        <v>0</v>
      </c>
      <c r="BJ102" s="16" t="s">
        <v>23</v>
      </c>
      <c r="BK102" s="118">
        <f>ROUND(I102*H102,2)</f>
        <v>0</v>
      </c>
      <c r="BL102" s="16" t="s">
        <v>150</v>
      </c>
      <c r="BM102" s="16" t="s">
        <v>163</v>
      </c>
    </row>
    <row r="103" spans="2:47" s="26" customFormat="1" ht="84">
      <c r="B103" s="27"/>
      <c r="D103" s="119" t="s">
        <v>152</v>
      </c>
      <c r="F103" s="120" t="s">
        <v>164</v>
      </c>
      <c r="I103" s="3"/>
      <c r="L103" s="27"/>
      <c r="M103" s="121"/>
      <c r="N103" s="28"/>
      <c r="O103" s="28"/>
      <c r="P103" s="28"/>
      <c r="Q103" s="28"/>
      <c r="R103" s="28"/>
      <c r="S103" s="28"/>
      <c r="T103" s="122"/>
      <c r="AT103" s="16" t="s">
        <v>152</v>
      </c>
      <c r="AU103" s="16" t="s">
        <v>83</v>
      </c>
    </row>
    <row r="104" spans="2:51" s="124" customFormat="1" ht="13.5">
      <c r="B104" s="123"/>
      <c r="D104" s="125" t="s">
        <v>154</v>
      </c>
      <c r="E104" s="126" t="s">
        <v>3</v>
      </c>
      <c r="F104" s="127" t="s">
        <v>165</v>
      </c>
      <c r="H104" s="128">
        <v>2</v>
      </c>
      <c r="I104" s="4"/>
      <c r="L104" s="123"/>
      <c r="M104" s="129"/>
      <c r="N104" s="130"/>
      <c r="O104" s="130"/>
      <c r="P104" s="130"/>
      <c r="Q104" s="130"/>
      <c r="R104" s="130"/>
      <c r="S104" s="130"/>
      <c r="T104" s="131"/>
      <c r="AT104" s="132" t="s">
        <v>154</v>
      </c>
      <c r="AU104" s="132" t="s">
        <v>83</v>
      </c>
      <c r="AV104" s="124" t="s">
        <v>83</v>
      </c>
      <c r="AW104" s="124" t="s">
        <v>38</v>
      </c>
      <c r="AX104" s="124" t="s">
        <v>23</v>
      </c>
      <c r="AY104" s="132" t="s">
        <v>143</v>
      </c>
    </row>
    <row r="105" spans="2:65" s="26" customFormat="1" ht="31.5" customHeight="1">
      <c r="B105" s="27"/>
      <c r="C105" s="108" t="s">
        <v>150</v>
      </c>
      <c r="D105" s="108" t="s">
        <v>145</v>
      </c>
      <c r="E105" s="109" t="s">
        <v>166</v>
      </c>
      <c r="F105" s="110" t="s">
        <v>167</v>
      </c>
      <c r="G105" s="111" t="s">
        <v>168</v>
      </c>
      <c r="H105" s="112">
        <v>2.8</v>
      </c>
      <c r="I105" s="2"/>
      <c r="J105" s="113">
        <f>ROUND(I105*H105,2)</f>
        <v>0</v>
      </c>
      <c r="K105" s="110" t="s">
        <v>149</v>
      </c>
      <c r="L105" s="27"/>
      <c r="M105" s="114" t="s">
        <v>3</v>
      </c>
      <c r="N105" s="115" t="s">
        <v>46</v>
      </c>
      <c r="O105" s="28"/>
      <c r="P105" s="116">
        <f>O105*H105</f>
        <v>0</v>
      </c>
      <c r="Q105" s="116">
        <v>0</v>
      </c>
      <c r="R105" s="116">
        <f>Q105*H105</f>
        <v>0</v>
      </c>
      <c r="S105" s="116">
        <v>0</v>
      </c>
      <c r="T105" s="117">
        <f>S105*H105</f>
        <v>0</v>
      </c>
      <c r="AR105" s="16" t="s">
        <v>150</v>
      </c>
      <c r="AT105" s="16" t="s">
        <v>145</v>
      </c>
      <c r="AU105" s="16" t="s">
        <v>83</v>
      </c>
      <c r="AY105" s="16" t="s">
        <v>143</v>
      </c>
      <c r="BE105" s="118">
        <f>IF(N105="základní",J105,0)</f>
        <v>0</v>
      </c>
      <c r="BF105" s="118">
        <f>IF(N105="snížená",J105,0)</f>
        <v>0</v>
      </c>
      <c r="BG105" s="118">
        <f>IF(N105="zákl. přenesená",J105,0)</f>
        <v>0</v>
      </c>
      <c r="BH105" s="118">
        <f>IF(N105="sníž. přenesená",J105,0)</f>
        <v>0</v>
      </c>
      <c r="BI105" s="118">
        <f>IF(N105="nulová",J105,0)</f>
        <v>0</v>
      </c>
      <c r="BJ105" s="16" t="s">
        <v>23</v>
      </c>
      <c r="BK105" s="118">
        <f>ROUND(I105*H105,2)</f>
        <v>0</v>
      </c>
      <c r="BL105" s="16" t="s">
        <v>150</v>
      </c>
      <c r="BM105" s="16" t="s">
        <v>169</v>
      </c>
    </row>
    <row r="106" spans="2:47" s="26" customFormat="1" ht="372">
      <c r="B106" s="27"/>
      <c r="D106" s="119" t="s">
        <v>152</v>
      </c>
      <c r="F106" s="120" t="s">
        <v>170</v>
      </c>
      <c r="I106" s="3"/>
      <c r="L106" s="27"/>
      <c r="M106" s="121"/>
      <c r="N106" s="28"/>
      <c r="O106" s="28"/>
      <c r="P106" s="28"/>
      <c r="Q106" s="28"/>
      <c r="R106" s="28"/>
      <c r="S106" s="28"/>
      <c r="T106" s="122"/>
      <c r="AT106" s="16" t="s">
        <v>152</v>
      </c>
      <c r="AU106" s="16" t="s">
        <v>83</v>
      </c>
    </row>
    <row r="107" spans="2:51" s="124" customFormat="1" ht="13.5">
      <c r="B107" s="123"/>
      <c r="D107" s="125" t="s">
        <v>154</v>
      </c>
      <c r="E107" s="126" t="s">
        <v>3</v>
      </c>
      <c r="F107" s="127" t="s">
        <v>171</v>
      </c>
      <c r="H107" s="128">
        <v>2.8</v>
      </c>
      <c r="I107" s="4"/>
      <c r="L107" s="123"/>
      <c r="M107" s="129"/>
      <c r="N107" s="130"/>
      <c r="O107" s="130"/>
      <c r="P107" s="130"/>
      <c r="Q107" s="130"/>
      <c r="R107" s="130"/>
      <c r="S107" s="130"/>
      <c r="T107" s="131"/>
      <c r="AT107" s="132" t="s">
        <v>154</v>
      </c>
      <c r="AU107" s="132" t="s">
        <v>83</v>
      </c>
      <c r="AV107" s="124" t="s">
        <v>83</v>
      </c>
      <c r="AW107" s="124" t="s">
        <v>38</v>
      </c>
      <c r="AX107" s="124" t="s">
        <v>23</v>
      </c>
      <c r="AY107" s="132" t="s">
        <v>143</v>
      </c>
    </row>
    <row r="108" spans="2:65" s="26" customFormat="1" ht="31.5" customHeight="1">
      <c r="B108" s="27"/>
      <c r="C108" s="108" t="s">
        <v>172</v>
      </c>
      <c r="D108" s="108" t="s">
        <v>145</v>
      </c>
      <c r="E108" s="109" t="s">
        <v>173</v>
      </c>
      <c r="F108" s="110" t="s">
        <v>174</v>
      </c>
      <c r="G108" s="111" t="s">
        <v>168</v>
      </c>
      <c r="H108" s="112">
        <v>628.75</v>
      </c>
      <c r="I108" s="2"/>
      <c r="J108" s="113">
        <f>ROUND(I108*H108,2)</f>
        <v>0</v>
      </c>
      <c r="K108" s="110" t="s">
        <v>149</v>
      </c>
      <c r="L108" s="27"/>
      <c r="M108" s="114" t="s">
        <v>3</v>
      </c>
      <c r="N108" s="115" t="s">
        <v>46</v>
      </c>
      <c r="O108" s="28"/>
      <c r="P108" s="116">
        <f>O108*H108</f>
        <v>0</v>
      </c>
      <c r="Q108" s="116">
        <v>0</v>
      </c>
      <c r="R108" s="116">
        <f>Q108*H108</f>
        <v>0</v>
      </c>
      <c r="S108" s="116">
        <v>0</v>
      </c>
      <c r="T108" s="117">
        <f>S108*H108</f>
        <v>0</v>
      </c>
      <c r="AR108" s="16" t="s">
        <v>150</v>
      </c>
      <c r="AT108" s="16" t="s">
        <v>145</v>
      </c>
      <c r="AU108" s="16" t="s">
        <v>83</v>
      </c>
      <c r="AY108" s="16" t="s">
        <v>143</v>
      </c>
      <c r="BE108" s="118">
        <f>IF(N108="základní",J108,0)</f>
        <v>0</v>
      </c>
      <c r="BF108" s="118">
        <f>IF(N108="snížená",J108,0)</f>
        <v>0</v>
      </c>
      <c r="BG108" s="118">
        <f>IF(N108="zákl. přenesená",J108,0)</f>
        <v>0</v>
      </c>
      <c r="BH108" s="118">
        <f>IF(N108="sníž. přenesená",J108,0)</f>
        <v>0</v>
      </c>
      <c r="BI108" s="118">
        <f>IF(N108="nulová",J108,0)</f>
        <v>0</v>
      </c>
      <c r="BJ108" s="16" t="s">
        <v>23</v>
      </c>
      <c r="BK108" s="118">
        <f>ROUND(I108*H108,2)</f>
        <v>0</v>
      </c>
      <c r="BL108" s="16" t="s">
        <v>150</v>
      </c>
      <c r="BM108" s="16" t="s">
        <v>175</v>
      </c>
    </row>
    <row r="109" spans="2:47" s="26" customFormat="1" ht="216">
      <c r="B109" s="27"/>
      <c r="D109" s="119" t="s">
        <v>152</v>
      </c>
      <c r="F109" s="120" t="s">
        <v>176</v>
      </c>
      <c r="I109" s="3"/>
      <c r="L109" s="27"/>
      <c r="M109" s="121"/>
      <c r="N109" s="28"/>
      <c r="O109" s="28"/>
      <c r="P109" s="28"/>
      <c r="Q109" s="28"/>
      <c r="R109" s="28"/>
      <c r="S109" s="28"/>
      <c r="T109" s="122"/>
      <c r="AT109" s="16" t="s">
        <v>152</v>
      </c>
      <c r="AU109" s="16" t="s">
        <v>83</v>
      </c>
    </row>
    <row r="110" spans="2:51" s="124" customFormat="1" ht="13.5">
      <c r="B110" s="123"/>
      <c r="D110" s="125" t="s">
        <v>154</v>
      </c>
      <c r="E110" s="126" t="s">
        <v>3</v>
      </c>
      <c r="F110" s="127" t="s">
        <v>177</v>
      </c>
      <c r="H110" s="128">
        <v>628.75</v>
      </c>
      <c r="I110" s="4"/>
      <c r="L110" s="123"/>
      <c r="M110" s="129"/>
      <c r="N110" s="130"/>
      <c r="O110" s="130"/>
      <c r="P110" s="130"/>
      <c r="Q110" s="130"/>
      <c r="R110" s="130"/>
      <c r="S110" s="130"/>
      <c r="T110" s="131"/>
      <c r="AT110" s="132" t="s">
        <v>154</v>
      </c>
      <c r="AU110" s="132" t="s">
        <v>83</v>
      </c>
      <c r="AV110" s="124" t="s">
        <v>83</v>
      </c>
      <c r="AW110" s="124" t="s">
        <v>38</v>
      </c>
      <c r="AX110" s="124" t="s">
        <v>23</v>
      </c>
      <c r="AY110" s="132" t="s">
        <v>143</v>
      </c>
    </row>
    <row r="111" spans="2:65" s="26" customFormat="1" ht="31.5" customHeight="1">
      <c r="B111" s="27"/>
      <c r="C111" s="108" t="s">
        <v>178</v>
      </c>
      <c r="D111" s="108" t="s">
        <v>145</v>
      </c>
      <c r="E111" s="109" t="s">
        <v>179</v>
      </c>
      <c r="F111" s="110" t="s">
        <v>180</v>
      </c>
      <c r="G111" s="111" t="s">
        <v>168</v>
      </c>
      <c r="H111" s="112">
        <v>1208.685</v>
      </c>
      <c r="I111" s="2"/>
      <c r="J111" s="113">
        <f>ROUND(I111*H111,2)</f>
        <v>0</v>
      </c>
      <c r="K111" s="110" t="s">
        <v>149</v>
      </c>
      <c r="L111" s="27"/>
      <c r="M111" s="114" t="s">
        <v>3</v>
      </c>
      <c r="N111" s="115" t="s">
        <v>46</v>
      </c>
      <c r="O111" s="28"/>
      <c r="P111" s="116">
        <f>O111*H111</f>
        <v>0</v>
      </c>
      <c r="Q111" s="116">
        <v>0</v>
      </c>
      <c r="R111" s="116">
        <f>Q111*H111</f>
        <v>0</v>
      </c>
      <c r="S111" s="116">
        <v>0</v>
      </c>
      <c r="T111" s="117">
        <f>S111*H111</f>
        <v>0</v>
      </c>
      <c r="AR111" s="16" t="s">
        <v>150</v>
      </c>
      <c r="AT111" s="16" t="s">
        <v>145</v>
      </c>
      <c r="AU111" s="16" t="s">
        <v>83</v>
      </c>
      <c r="AY111" s="16" t="s">
        <v>143</v>
      </c>
      <c r="BE111" s="118">
        <f>IF(N111="základní",J111,0)</f>
        <v>0</v>
      </c>
      <c r="BF111" s="118">
        <f>IF(N111="snížená",J111,0)</f>
        <v>0</v>
      </c>
      <c r="BG111" s="118">
        <f>IF(N111="zákl. přenesená",J111,0)</f>
        <v>0</v>
      </c>
      <c r="BH111" s="118">
        <f>IF(N111="sníž. přenesená",J111,0)</f>
        <v>0</v>
      </c>
      <c r="BI111" s="118">
        <f>IF(N111="nulová",J111,0)</f>
        <v>0</v>
      </c>
      <c r="BJ111" s="16" t="s">
        <v>23</v>
      </c>
      <c r="BK111" s="118">
        <f>ROUND(I111*H111,2)</f>
        <v>0</v>
      </c>
      <c r="BL111" s="16" t="s">
        <v>150</v>
      </c>
      <c r="BM111" s="16" t="s">
        <v>181</v>
      </c>
    </row>
    <row r="112" spans="2:47" s="26" customFormat="1" ht="204">
      <c r="B112" s="27"/>
      <c r="D112" s="119" t="s">
        <v>152</v>
      </c>
      <c r="F112" s="120" t="s">
        <v>182</v>
      </c>
      <c r="I112" s="3"/>
      <c r="L112" s="27"/>
      <c r="M112" s="121"/>
      <c r="N112" s="28"/>
      <c r="O112" s="28"/>
      <c r="P112" s="28"/>
      <c r="Q112" s="28"/>
      <c r="R112" s="28"/>
      <c r="S112" s="28"/>
      <c r="T112" s="122"/>
      <c r="AT112" s="16" t="s">
        <v>152</v>
      </c>
      <c r="AU112" s="16" t="s">
        <v>83</v>
      </c>
    </row>
    <row r="113" spans="2:51" s="124" customFormat="1" ht="13.5">
      <c r="B113" s="123"/>
      <c r="D113" s="119" t="s">
        <v>154</v>
      </c>
      <c r="E113" s="132" t="s">
        <v>3</v>
      </c>
      <c r="F113" s="133" t="s">
        <v>183</v>
      </c>
      <c r="H113" s="134">
        <v>5.924</v>
      </c>
      <c r="I113" s="4"/>
      <c r="L113" s="123"/>
      <c r="M113" s="129"/>
      <c r="N113" s="130"/>
      <c r="O113" s="130"/>
      <c r="P113" s="130"/>
      <c r="Q113" s="130"/>
      <c r="R113" s="130"/>
      <c r="S113" s="130"/>
      <c r="T113" s="131"/>
      <c r="AT113" s="132" t="s">
        <v>154</v>
      </c>
      <c r="AU113" s="132" t="s">
        <v>83</v>
      </c>
      <c r="AV113" s="124" t="s">
        <v>83</v>
      </c>
      <c r="AW113" s="124" t="s">
        <v>38</v>
      </c>
      <c r="AX113" s="124" t="s">
        <v>75</v>
      </c>
      <c r="AY113" s="132" t="s">
        <v>143</v>
      </c>
    </row>
    <row r="114" spans="2:51" s="124" customFormat="1" ht="13.5">
      <c r="B114" s="123"/>
      <c r="D114" s="119" t="s">
        <v>154</v>
      </c>
      <c r="E114" s="132" t="s">
        <v>3</v>
      </c>
      <c r="F114" s="133" t="s">
        <v>184</v>
      </c>
      <c r="H114" s="134">
        <v>20.036</v>
      </c>
      <c r="I114" s="4"/>
      <c r="L114" s="123"/>
      <c r="M114" s="129"/>
      <c r="N114" s="130"/>
      <c r="O114" s="130"/>
      <c r="P114" s="130"/>
      <c r="Q114" s="130"/>
      <c r="R114" s="130"/>
      <c r="S114" s="130"/>
      <c r="T114" s="131"/>
      <c r="AT114" s="132" t="s">
        <v>154</v>
      </c>
      <c r="AU114" s="132" t="s">
        <v>83</v>
      </c>
      <c r="AV114" s="124" t="s">
        <v>83</v>
      </c>
      <c r="AW114" s="124" t="s">
        <v>38</v>
      </c>
      <c r="AX114" s="124" t="s">
        <v>75</v>
      </c>
      <c r="AY114" s="132" t="s">
        <v>143</v>
      </c>
    </row>
    <row r="115" spans="2:51" s="124" customFormat="1" ht="13.5">
      <c r="B115" s="123"/>
      <c r="D115" s="119" t="s">
        <v>154</v>
      </c>
      <c r="E115" s="132" t="s">
        <v>3</v>
      </c>
      <c r="F115" s="133" t="s">
        <v>185</v>
      </c>
      <c r="H115" s="134">
        <v>39.413</v>
      </c>
      <c r="I115" s="4"/>
      <c r="L115" s="123"/>
      <c r="M115" s="129"/>
      <c r="N115" s="130"/>
      <c r="O115" s="130"/>
      <c r="P115" s="130"/>
      <c r="Q115" s="130"/>
      <c r="R115" s="130"/>
      <c r="S115" s="130"/>
      <c r="T115" s="131"/>
      <c r="AT115" s="132" t="s">
        <v>154</v>
      </c>
      <c r="AU115" s="132" t="s">
        <v>83</v>
      </c>
      <c r="AV115" s="124" t="s">
        <v>83</v>
      </c>
      <c r="AW115" s="124" t="s">
        <v>38</v>
      </c>
      <c r="AX115" s="124" t="s">
        <v>75</v>
      </c>
      <c r="AY115" s="132" t="s">
        <v>143</v>
      </c>
    </row>
    <row r="116" spans="2:51" s="124" customFormat="1" ht="13.5">
      <c r="B116" s="123"/>
      <c r="D116" s="119" t="s">
        <v>154</v>
      </c>
      <c r="E116" s="132" t="s">
        <v>3</v>
      </c>
      <c r="F116" s="133" t="s">
        <v>186</v>
      </c>
      <c r="H116" s="134">
        <v>95.095</v>
      </c>
      <c r="I116" s="4"/>
      <c r="L116" s="123"/>
      <c r="M116" s="129"/>
      <c r="N116" s="130"/>
      <c r="O116" s="130"/>
      <c r="P116" s="130"/>
      <c r="Q116" s="130"/>
      <c r="R116" s="130"/>
      <c r="S116" s="130"/>
      <c r="T116" s="131"/>
      <c r="AT116" s="132" t="s">
        <v>154</v>
      </c>
      <c r="AU116" s="132" t="s">
        <v>83</v>
      </c>
      <c r="AV116" s="124" t="s">
        <v>83</v>
      </c>
      <c r="AW116" s="124" t="s">
        <v>38</v>
      </c>
      <c r="AX116" s="124" t="s">
        <v>75</v>
      </c>
      <c r="AY116" s="132" t="s">
        <v>143</v>
      </c>
    </row>
    <row r="117" spans="2:51" s="124" customFormat="1" ht="13.5">
      <c r="B117" s="123"/>
      <c r="D117" s="119" t="s">
        <v>154</v>
      </c>
      <c r="E117" s="132" t="s">
        <v>3</v>
      </c>
      <c r="F117" s="133" t="s">
        <v>187</v>
      </c>
      <c r="H117" s="134">
        <v>148.47</v>
      </c>
      <c r="I117" s="4"/>
      <c r="L117" s="123"/>
      <c r="M117" s="129"/>
      <c r="N117" s="130"/>
      <c r="O117" s="130"/>
      <c r="P117" s="130"/>
      <c r="Q117" s="130"/>
      <c r="R117" s="130"/>
      <c r="S117" s="130"/>
      <c r="T117" s="131"/>
      <c r="AT117" s="132" t="s">
        <v>154</v>
      </c>
      <c r="AU117" s="132" t="s">
        <v>83</v>
      </c>
      <c r="AV117" s="124" t="s">
        <v>83</v>
      </c>
      <c r="AW117" s="124" t="s">
        <v>38</v>
      </c>
      <c r="AX117" s="124" t="s">
        <v>75</v>
      </c>
      <c r="AY117" s="132" t="s">
        <v>143</v>
      </c>
    </row>
    <row r="118" spans="2:51" s="124" customFormat="1" ht="13.5">
      <c r="B118" s="123"/>
      <c r="D118" s="119" t="s">
        <v>154</v>
      </c>
      <c r="E118" s="132" t="s">
        <v>3</v>
      </c>
      <c r="F118" s="133" t="s">
        <v>188</v>
      </c>
      <c r="H118" s="134">
        <v>27.202</v>
      </c>
      <c r="I118" s="4"/>
      <c r="L118" s="123"/>
      <c r="M118" s="129"/>
      <c r="N118" s="130"/>
      <c r="O118" s="130"/>
      <c r="P118" s="130"/>
      <c r="Q118" s="130"/>
      <c r="R118" s="130"/>
      <c r="S118" s="130"/>
      <c r="T118" s="131"/>
      <c r="AT118" s="132" t="s">
        <v>154</v>
      </c>
      <c r="AU118" s="132" t="s">
        <v>83</v>
      </c>
      <c r="AV118" s="124" t="s">
        <v>83</v>
      </c>
      <c r="AW118" s="124" t="s">
        <v>38</v>
      </c>
      <c r="AX118" s="124" t="s">
        <v>75</v>
      </c>
      <c r="AY118" s="132" t="s">
        <v>143</v>
      </c>
    </row>
    <row r="119" spans="2:51" s="124" customFormat="1" ht="13.5">
      <c r="B119" s="123"/>
      <c r="D119" s="119" t="s">
        <v>154</v>
      </c>
      <c r="E119" s="132" t="s">
        <v>3</v>
      </c>
      <c r="F119" s="133" t="s">
        <v>189</v>
      </c>
      <c r="H119" s="134">
        <v>299.488</v>
      </c>
      <c r="I119" s="4"/>
      <c r="L119" s="123"/>
      <c r="M119" s="129"/>
      <c r="N119" s="130"/>
      <c r="O119" s="130"/>
      <c r="P119" s="130"/>
      <c r="Q119" s="130"/>
      <c r="R119" s="130"/>
      <c r="S119" s="130"/>
      <c r="T119" s="131"/>
      <c r="AT119" s="132" t="s">
        <v>154</v>
      </c>
      <c r="AU119" s="132" t="s">
        <v>83</v>
      </c>
      <c r="AV119" s="124" t="s">
        <v>83</v>
      </c>
      <c r="AW119" s="124" t="s">
        <v>38</v>
      </c>
      <c r="AX119" s="124" t="s">
        <v>75</v>
      </c>
      <c r="AY119" s="132" t="s">
        <v>143</v>
      </c>
    </row>
    <row r="120" spans="2:51" s="124" customFormat="1" ht="13.5">
      <c r="B120" s="123"/>
      <c r="D120" s="119" t="s">
        <v>154</v>
      </c>
      <c r="E120" s="132" t="s">
        <v>3</v>
      </c>
      <c r="F120" s="133" t="s">
        <v>190</v>
      </c>
      <c r="H120" s="134">
        <v>357.702</v>
      </c>
      <c r="I120" s="4"/>
      <c r="L120" s="123"/>
      <c r="M120" s="129"/>
      <c r="N120" s="130"/>
      <c r="O120" s="130"/>
      <c r="P120" s="130"/>
      <c r="Q120" s="130"/>
      <c r="R120" s="130"/>
      <c r="S120" s="130"/>
      <c r="T120" s="131"/>
      <c r="AT120" s="132" t="s">
        <v>154</v>
      </c>
      <c r="AU120" s="132" t="s">
        <v>83</v>
      </c>
      <c r="AV120" s="124" t="s">
        <v>83</v>
      </c>
      <c r="AW120" s="124" t="s">
        <v>38</v>
      </c>
      <c r="AX120" s="124" t="s">
        <v>75</v>
      </c>
      <c r="AY120" s="132" t="s">
        <v>143</v>
      </c>
    </row>
    <row r="121" spans="2:51" s="124" customFormat="1" ht="13.5">
      <c r="B121" s="123"/>
      <c r="D121" s="119" t="s">
        <v>154</v>
      </c>
      <c r="E121" s="132" t="s">
        <v>3</v>
      </c>
      <c r="F121" s="133" t="s">
        <v>191</v>
      </c>
      <c r="H121" s="134">
        <v>56.754</v>
      </c>
      <c r="I121" s="4"/>
      <c r="L121" s="123"/>
      <c r="M121" s="129"/>
      <c r="N121" s="130"/>
      <c r="O121" s="130"/>
      <c r="P121" s="130"/>
      <c r="Q121" s="130"/>
      <c r="R121" s="130"/>
      <c r="S121" s="130"/>
      <c r="T121" s="131"/>
      <c r="AT121" s="132" t="s">
        <v>154</v>
      </c>
      <c r="AU121" s="132" t="s">
        <v>83</v>
      </c>
      <c r="AV121" s="124" t="s">
        <v>83</v>
      </c>
      <c r="AW121" s="124" t="s">
        <v>38</v>
      </c>
      <c r="AX121" s="124" t="s">
        <v>75</v>
      </c>
      <c r="AY121" s="132" t="s">
        <v>143</v>
      </c>
    </row>
    <row r="122" spans="2:51" s="124" customFormat="1" ht="13.5">
      <c r="B122" s="123"/>
      <c r="D122" s="119" t="s">
        <v>154</v>
      </c>
      <c r="E122" s="132" t="s">
        <v>3</v>
      </c>
      <c r="F122" s="133" t="s">
        <v>192</v>
      </c>
      <c r="H122" s="134">
        <v>187.799</v>
      </c>
      <c r="I122" s="4"/>
      <c r="L122" s="123"/>
      <c r="M122" s="129"/>
      <c r="N122" s="130"/>
      <c r="O122" s="130"/>
      <c r="P122" s="130"/>
      <c r="Q122" s="130"/>
      <c r="R122" s="130"/>
      <c r="S122" s="130"/>
      <c r="T122" s="131"/>
      <c r="AT122" s="132" t="s">
        <v>154</v>
      </c>
      <c r="AU122" s="132" t="s">
        <v>83</v>
      </c>
      <c r="AV122" s="124" t="s">
        <v>83</v>
      </c>
      <c r="AW122" s="124" t="s">
        <v>38</v>
      </c>
      <c r="AX122" s="124" t="s">
        <v>75</v>
      </c>
      <c r="AY122" s="132" t="s">
        <v>143</v>
      </c>
    </row>
    <row r="123" spans="2:51" s="124" customFormat="1" ht="13.5">
      <c r="B123" s="123"/>
      <c r="D123" s="119" t="s">
        <v>154</v>
      </c>
      <c r="E123" s="132" t="s">
        <v>3</v>
      </c>
      <c r="F123" s="133" t="s">
        <v>193</v>
      </c>
      <c r="H123" s="134">
        <v>178.398</v>
      </c>
      <c r="I123" s="4"/>
      <c r="L123" s="123"/>
      <c r="M123" s="129"/>
      <c r="N123" s="130"/>
      <c r="O123" s="130"/>
      <c r="P123" s="130"/>
      <c r="Q123" s="130"/>
      <c r="R123" s="130"/>
      <c r="S123" s="130"/>
      <c r="T123" s="131"/>
      <c r="AT123" s="132" t="s">
        <v>154</v>
      </c>
      <c r="AU123" s="132" t="s">
        <v>83</v>
      </c>
      <c r="AV123" s="124" t="s">
        <v>83</v>
      </c>
      <c r="AW123" s="124" t="s">
        <v>38</v>
      </c>
      <c r="AX123" s="124" t="s">
        <v>75</v>
      </c>
      <c r="AY123" s="132" t="s">
        <v>143</v>
      </c>
    </row>
    <row r="124" spans="2:51" s="124" customFormat="1" ht="13.5">
      <c r="B124" s="123"/>
      <c r="D124" s="119" t="s">
        <v>154</v>
      </c>
      <c r="E124" s="132" t="s">
        <v>3</v>
      </c>
      <c r="F124" s="133" t="s">
        <v>194</v>
      </c>
      <c r="H124" s="134">
        <v>258.23</v>
      </c>
      <c r="I124" s="4"/>
      <c r="L124" s="123"/>
      <c r="M124" s="129"/>
      <c r="N124" s="130"/>
      <c r="O124" s="130"/>
      <c r="P124" s="130"/>
      <c r="Q124" s="130"/>
      <c r="R124" s="130"/>
      <c r="S124" s="130"/>
      <c r="T124" s="131"/>
      <c r="AT124" s="132" t="s">
        <v>154</v>
      </c>
      <c r="AU124" s="132" t="s">
        <v>83</v>
      </c>
      <c r="AV124" s="124" t="s">
        <v>83</v>
      </c>
      <c r="AW124" s="124" t="s">
        <v>38</v>
      </c>
      <c r="AX124" s="124" t="s">
        <v>75</v>
      </c>
      <c r="AY124" s="132" t="s">
        <v>143</v>
      </c>
    </row>
    <row r="125" spans="2:51" s="124" customFormat="1" ht="13.5">
      <c r="B125" s="123"/>
      <c r="D125" s="119" t="s">
        <v>154</v>
      </c>
      <c r="E125" s="132" t="s">
        <v>3</v>
      </c>
      <c r="F125" s="133" t="s">
        <v>195</v>
      </c>
      <c r="H125" s="134">
        <v>55.728</v>
      </c>
      <c r="I125" s="4"/>
      <c r="L125" s="123"/>
      <c r="M125" s="129"/>
      <c r="N125" s="130"/>
      <c r="O125" s="130"/>
      <c r="P125" s="130"/>
      <c r="Q125" s="130"/>
      <c r="R125" s="130"/>
      <c r="S125" s="130"/>
      <c r="T125" s="131"/>
      <c r="AT125" s="132" t="s">
        <v>154</v>
      </c>
      <c r="AU125" s="132" t="s">
        <v>83</v>
      </c>
      <c r="AV125" s="124" t="s">
        <v>83</v>
      </c>
      <c r="AW125" s="124" t="s">
        <v>38</v>
      </c>
      <c r="AX125" s="124" t="s">
        <v>75</v>
      </c>
      <c r="AY125" s="132" t="s">
        <v>143</v>
      </c>
    </row>
    <row r="126" spans="2:51" s="124" customFormat="1" ht="13.5">
      <c r="B126" s="123"/>
      <c r="D126" s="119" t="s">
        <v>154</v>
      </c>
      <c r="E126" s="132" t="s">
        <v>3</v>
      </c>
      <c r="F126" s="133" t="s">
        <v>196</v>
      </c>
      <c r="H126" s="134">
        <v>27.981</v>
      </c>
      <c r="I126" s="4"/>
      <c r="L126" s="123"/>
      <c r="M126" s="129"/>
      <c r="N126" s="130"/>
      <c r="O126" s="130"/>
      <c r="P126" s="130"/>
      <c r="Q126" s="130"/>
      <c r="R126" s="130"/>
      <c r="S126" s="130"/>
      <c r="T126" s="131"/>
      <c r="AT126" s="132" t="s">
        <v>154</v>
      </c>
      <c r="AU126" s="132" t="s">
        <v>83</v>
      </c>
      <c r="AV126" s="124" t="s">
        <v>83</v>
      </c>
      <c r="AW126" s="124" t="s">
        <v>38</v>
      </c>
      <c r="AX126" s="124" t="s">
        <v>75</v>
      </c>
      <c r="AY126" s="132" t="s">
        <v>143</v>
      </c>
    </row>
    <row r="127" spans="2:51" s="124" customFormat="1" ht="13.5">
      <c r="B127" s="123"/>
      <c r="D127" s="119" t="s">
        <v>154</v>
      </c>
      <c r="E127" s="132" t="s">
        <v>3</v>
      </c>
      <c r="F127" s="133" t="s">
        <v>197</v>
      </c>
      <c r="H127" s="134">
        <v>41.353</v>
      </c>
      <c r="I127" s="4"/>
      <c r="L127" s="123"/>
      <c r="M127" s="129"/>
      <c r="N127" s="130"/>
      <c r="O127" s="130"/>
      <c r="P127" s="130"/>
      <c r="Q127" s="130"/>
      <c r="R127" s="130"/>
      <c r="S127" s="130"/>
      <c r="T127" s="131"/>
      <c r="AT127" s="132" t="s">
        <v>154</v>
      </c>
      <c r="AU127" s="132" t="s">
        <v>83</v>
      </c>
      <c r="AV127" s="124" t="s">
        <v>83</v>
      </c>
      <c r="AW127" s="124" t="s">
        <v>38</v>
      </c>
      <c r="AX127" s="124" t="s">
        <v>75</v>
      </c>
      <c r="AY127" s="132" t="s">
        <v>143</v>
      </c>
    </row>
    <row r="128" spans="2:51" s="124" customFormat="1" ht="13.5">
      <c r="B128" s="123"/>
      <c r="D128" s="119" t="s">
        <v>154</v>
      </c>
      <c r="E128" s="132" t="s">
        <v>3</v>
      </c>
      <c r="F128" s="133" t="s">
        <v>198</v>
      </c>
      <c r="H128" s="134">
        <v>108.768</v>
      </c>
      <c r="I128" s="4"/>
      <c r="L128" s="123"/>
      <c r="M128" s="129"/>
      <c r="N128" s="130"/>
      <c r="O128" s="130"/>
      <c r="P128" s="130"/>
      <c r="Q128" s="130"/>
      <c r="R128" s="130"/>
      <c r="S128" s="130"/>
      <c r="T128" s="131"/>
      <c r="AT128" s="132" t="s">
        <v>154</v>
      </c>
      <c r="AU128" s="132" t="s">
        <v>83</v>
      </c>
      <c r="AV128" s="124" t="s">
        <v>83</v>
      </c>
      <c r="AW128" s="124" t="s">
        <v>38</v>
      </c>
      <c r="AX128" s="124" t="s">
        <v>75</v>
      </c>
      <c r="AY128" s="132" t="s">
        <v>143</v>
      </c>
    </row>
    <row r="129" spans="2:51" s="124" customFormat="1" ht="13.5">
      <c r="B129" s="123"/>
      <c r="D129" s="119" t="s">
        <v>154</v>
      </c>
      <c r="E129" s="132" t="s">
        <v>3</v>
      </c>
      <c r="F129" s="133" t="s">
        <v>199</v>
      </c>
      <c r="H129" s="134">
        <v>50.588</v>
      </c>
      <c r="I129" s="4"/>
      <c r="L129" s="123"/>
      <c r="M129" s="129"/>
      <c r="N129" s="130"/>
      <c r="O129" s="130"/>
      <c r="P129" s="130"/>
      <c r="Q129" s="130"/>
      <c r="R129" s="130"/>
      <c r="S129" s="130"/>
      <c r="T129" s="131"/>
      <c r="AT129" s="132" t="s">
        <v>154</v>
      </c>
      <c r="AU129" s="132" t="s">
        <v>83</v>
      </c>
      <c r="AV129" s="124" t="s">
        <v>83</v>
      </c>
      <c r="AW129" s="124" t="s">
        <v>38</v>
      </c>
      <c r="AX129" s="124" t="s">
        <v>75</v>
      </c>
      <c r="AY129" s="132" t="s">
        <v>143</v>
      </c>
    </row>
    <row r="130" spans="2:51" s="124" customFormat="1" ht="13.5">
      <c r="B130" s="123"/>
      <c r="D130" s="119" t="s">
        <v>154</v>
      </c>
      <c r="E130" s="132" t="s">
        <v>3</v>
      </c>
      <c r="F130" s="133" t="s">
        <v>200</v>
      </c>
      <c r="H130" s="134">
        <v>25.288</v>
      </c>
      <c r="I130" s="4"/>
      <c r="L130" s="123"/>
      <c r="M130" s="129"/>
      <c r="N130" s="130"/>
      <c r="O130" s="130"/>
      <c r="P130" s="130"/>
      <c r="Q130" s="130"/>
      <c r="R130" s="130"/>
      <c r="S130" s="130"/>
      <c r="T130" s="131"/>
      <c r="AT130" s="132" t="s">
        <v>154</v>
      </c>
      <c r="AU130" s="132" t="s">
        <v>83</v>
      </c>
      <c r="AV130" s="124" t="s">
        <v>83</v>
      </c>
      <c r="AW130" s="124" t="s">
        <v>38</v>
      </c>
      <c r="AX130" s="124" t="s">
        <v>75</v>
      </c>
      <c r="AY130" s="132" t="s">
        <v>143</v>
      </c>
    </row>
    <row r="131" spans="2:51" s="124" customFormat="1" ht="13.5">
      <c r="B131" s="123"/>
      <c r="D131" s="119" t="s">
        <v>154</v>
      </c>
      <c r="E131" s="132" t="s">
        <v>3</v>
      </c>
      <c r="F131" s="133" t="s">
        <v>201</v>
      </c>
      <c r="H131" s="134">
        <v>234.92</v>
      </c>
      <c r="I131" s="4"/>
      <c r="L131" s="123"/>
      <c r="M131" s="129"/>
      <c r="N131" s="130"/>
      <c r="O131" s="130"/>
      <c r="P131" s="130"/>
      <c r="Q131" s="130"/>
      <c r="R131" s="130"/>
      <c r="S131" s="130"/>
      <c r="T131" s="131"/>
      <c r="AT131" s="132" t="s">
        <v>154</v>
      </c>
      <c r="AU131" s="132" t="s">
        <v>83</v>
      </c>
      <c r="AV131" s="124" t="s">
        <v>83</v>
      </c>
      <c r="AW131" s="124" t="s">
        <v>38</v>
      </c>
      <c r="AX131" s="124" t="s">
        <v>75</v>
      </c>
      <c r="AY131" s="132" t="s">
        <v>143</v>
      </c>
    </row>
    <row r="132" spans="2:51" s="124" customFormat="1" ht="13.5">
      <c r="B132" s="123"/>
      <c r="D132" s="119" t="s">
        <v>154</v>
      </c>
      <c r="E132" s="132" t="s">
        <v>3</v>
      </c>
      <c r="F132" s="133" t="s">
        <v>202</v>
      </c>
      <c r="H132" s="134">
        <v>63.016</v>
      </c>
      <c r="I132" s="4"/>
      <c r="L132" s="123"/>
      <c r="M132" s="129"/>
      <c r="N132" s="130"/>
      <c r="O132" s="130"/>
      <c r="P132" s="130"/>
      <c r="Q132" s="130"/>
      <c r="R132" s="130"/>
      <c r="S132" s="130"/>
      <c r="T132" s="131"/>
      <c r="AT132" s="132" t="s">
        <v>154</v>
      </c>
      <c r="AU132" s="132" t="s">
        <v>83</v>
      </c>
      <c r="AV132" s="124" t="s">
        <v>83</v>
      </c>
      <c r="AW132" s="124" t="s">
        <v>38</v>
      </c>
      <c r="AX132" s="124" t="s">
        <v>75</v>
      </c>
      <c r="AY132" s="132" t="s">
        <v>143</v>
      </c>
    </row>
    <row r="133" spans="2:51" s="124" customFormat="1" ht="13.5">
      <c r="B133" s="123"/>
      <c r="D133" s="119" t="s">
        <v>154</v>
      </c>
      <c r="E133" s="132" t="s">
        <v>3</v>
      </c>
      <c r="F133" s="133" t="s">
        <v>203</v>
      </c>
      <c r="H133" s="134">
        <v>17.123</v>
      </c>
      <c r="I133" s="4"/>
      <c r="L133" s="123"/>
      <c r="M133" s="129"/>
      <c r="N133" s="130"/>
      <c r="O133" s="130"/>
      <c r="P133" s="130"/>
      <c r="Q133" s="130"/>
      <c r="R133" s="130"/>
      <c r="S133" s="130"/>
      <c r="T133" s="131"/>
      <c r="AT133" s="132" t="s">
        <v>154</v>
      </c>
      <c r="AU133" s="132" t="s">
        <v>83</v>
      </c>
      <c r="AV133" s="124" t="s">
        <v>83</v>
      </c>
      <c r="AW133" s="124" t="s">
        <v>38</v>
      </c>
      <c r="AX133" s="124" t="s">
        <v>75</v>
      </c>
      <c r="AY133" s="132" t="s">
        <v>143</v>
      </c>
    </row>
    <row r="134" spans="2:51" s="124" customFormat="1" ht="13.5">
      <c r="B134" s="123"/>
      <c r="D134" s="119" t="s">
        <v>154</v>
      </c>
      <c r="E134" s="132" t="s">
        <v>3</v>
      </c>
      <c r="F134" s="133" t="s">
        <v>204</v>
      </c>
      <c r="H134" s="134">
        <v>35.069</v>
      </c>
      <c r="I134" s="4"/>
      <c r="L134" s="123"/>
      <c r="M134" s="129"/>
      <c r="N134" s="130"/>
      <c r="O134" s="130"/>
      <c r="P134" s="130"/>
      <c r="Q134" s="130"/>
      <c r="R134" s="130"/>
      <c r="S134" s="130"/>
      <c r="T134" s="131"/>
      <c r="AT134" s="132" t="s">
        <v>154</v>
      </c>
      <c r="AU134" s="132" t="s">
        <v>83</v>
      </c>
      <c r="AV134" s="124" t="s">
        <v>83</v>
      </c>
      <c r="AW134" s="124" t="s">
        <v>38</v>
      </c>
      <c r="AX134" s="124" t="s">
        <v>75</v>
      </c>
      <c r="AY134" s="132" t="s">
        <v>143</v>
      </c>
    </row>
    <row r="135" spans="2:51" s="124" customFormat="1" ht="13.5">
      <c r="B135" s="123"/>
      <c r="D135" s="119" t="s">
        <v>154</v>
      </c>
      <c r="E135" s="132" t="s">
        <v>3</v>
      </c>
      <c r="F135" s="133" t="s">
        <v>205</v>
      </c>
      <c r="H135" s="134">
        <v>42.888</v>
      </c>
      <c r="I135" s="4"/>
      <c r="L135" s="123"/>
      <c r="M135" s="129"/>
      <c r="N135" s="130"/>
      <c r="O135" s="130"/>
      <c r="P135" s="130"/>
      <c r="Q135" s="130"/>
      <c r="R135" s="130"/>
      <c r="S135" s="130"/>
      <c r="T135" s="131"/>
      <c r="AT135" s="132" t="s">
        <v>154</v>
      </c>
      <c r="AU135" s="132" t="s">
        <v>83</v>
      </c>
      <c r="AV135" s="124" t="s">
        <v>83</v>
      </c>
      <c r="AW135" s="124" t="s">
        <v>38</v>
      </c>
      <c r="AX135" s="124" t="s">
        <v>75</v>
      </c>
      <c r="AY135" s="132" t="s">
        <v>143</v>
      </c>
    </row>
    <row r="136" spans="2:51" s="124" customFormat="1" ht="13.5">
      <c r="B136" s="123"/>
      <c r="D136" s="119" t="s">
        <v>154</v>
      </c>
      <c r="E136" s="132" t="s">
        <v>3</v>
      </c>
      <c r="F136" s="133" t="s">
        <v>206</v>
      </c>
      <c r="H136" s="134">
        <v>212.856</v>
      </c>
      <c r="I136" s="4"/>
      <c r="L136" s="123"/>
      <c r="M136" s="129"/>
      <c r="N136" s="130"/>
      <c r="O136" s="130"/>
      <c r="P136" s="130"/>
      <c r="Q136" s="130"/>
      <c r="R136" s="130"/>
      <c r="S136" s="130"/>
      <c r="T136" s="131"/>
      <c r="AT136" s="132" t="s">
        <v>154</v>
      </c>
      <c r="AU136" s="132" t="s">
        <v>83</v>
      </c>
      <c r="AV136" s="124" t="s">
        <v>83</v>
      </c>
      <c r="AW136" s="124" t="s">
        <v>38</v>
      </c>
      <c r="AX136" s="124" t="s">
        <v>75</v>
      </c>
      <c r="AY136" s="132" t="s">
        <v>143</v>
      </c>
    </row>
    <row r="137" spans="2:51" s="124" customFormat="1" ht="13.5">
      <c r="B137" s="123"/>
      <c r="D137" s="119" t="s">
        <v>154</v>
      </c>
      <c r="E137" s="132" t="s">
        <v>3</v>
      </c>
      <c r="F137" s="133" t="s">
        <v>207</v>
      </c>
      <c r="H137" s="134">
        <v>54.155</v>
      </c>
      <c r="I137" s="4"/>
      <c r="L137" s="123"/>
      <c r="M137" s="129"/>
      <c r="N137" s="130"/>
      <c r="O137" s="130"/>
      <c r="P137" s="130"/>
      <c r="Q137" s="130"/>
      <c r="R137" s="130"/>
      <c r="S137" s="130"/>
      <c r="T137" s="131"/>
      <c r="AT137" s="132" t="s">
        <v>154</v>
      </c>
      <c r="AU137" s="132" t="s">
        <v>83</v>
      </c>
      <c r="AV137" s="124" t="s">
        <v>83</v>
      </c>
      <c r="AW137" s="124" t="s">
        <v>38</v>
      </c>
      <c r="AX137" s="124" t="s">
        <v>75</v>
      </c>
      <c r="AY137" s="132" t="s">
        <v>143</v>
      </c>
    </row>
    <row r="138" spans="2:51" s="124" customFormat="1" ht="13.5">
      <c r="B138" s="123"/>
      <c r="D138" s="119" t="s">
        <v>154</v>
      </c>
      <c r="E138" s="132" t="s">
        <v>3</v>
      </c>
      <c r="F138" s="133" t="s">
        <v>208</v>
      </c>
      <c r="H138" s="134">
        <v>129.254</v>
      </c>
      <c r="I138" s="4"/>
      <c r="L138" s="123"/>
      <c r="M138" s="129"/>
      <c r="N138" s="130"/>
      <c r="O138" s="130"/>
      <c r="P138" s="130"/>
      <c r="Q138" s="130"/>
      <c r="R138" s="130"/>
      <c r="S138" s="130"/>
      <c r="T138" s="131"/>
      <c r="AT138" s="132" t="s">
        <v>154</v>
      </c>
      <c r="AU138" s="132" t="s">
        <v>83</v>
      </c>
      <c r="AV138" s="124" t="s">
        <v>83</v>
      </c>
      <c r="AW138" s="124" t="s">
        <v>38</v>
      </c>
      <c r="AX138" s="124" t="s">
        <v>75</v>
      </c>
      <c r="AY138" s="132" t="s">
        <v>143</v>
      </c>
    </row>
    <row r="139" spans="2:51" s="124" customFormat="1" ht="13.5">
      <c r="B139" s="123"/>
      <c r="D139" s="119" t="s">
        <v>154</v>
      </c>
      <c r="E139" s="132" t="s">
        <v>3</v>
      </c>
      <c r="F139" s="133" t="s">
        <v>209</v>
      </c>
      <c r="H139" s="134">
        <v>113.442</v>
      </c>
      <c r="I139" s="4"/>
      <c r="L139" s="123"/>
      <c r="M139" s="129"/>
      <c r="N139" s="130"/>
      <c r="O139" s="130"/>
      <c r="P139" s="130"/>
      <c r="Q139" s="130"/>
      <c r="R139" s="130"/>
      <c r="S139" s="130"/>
      <c r="T139" s="131"/>
      <c r="AT139" s="132" t="s">
        <v>154</v>
      </c>
      <c r="AU139" s="132" t="s">
        <v>83</v>
      </c>
      <c r="AV139" s="124" t="s">
        <v>83</v>
      </c>
      <c r="AW139" s="124" t="s">
        <v>38</v>
      </c>
      <c r="AX139" s="124" t="s">
        <v>75</v>
      </c>
      <c r="AY139" s="132" t="s">
        <v>143</v>
      </c>
    </row>
    <row r="140" spans="2:51" s="124" customFormat="1" ht="13.5">
      <c r="B140" s="123"/>
      <c r="D140" s="119" t="s">
        <v>154</v>
      </c>
      <c r="E140" s="132" t="s">
        <v>3</v>
      </c>
      <c r="F140" s="133" t="s">
        <v>210</v>
      </c>
      <c r="H140" s="134">
        <v>6.45</v>
      </c>
      <c r="I140" s="4"/>
      <c r="L140" s="123"/>
      <c r="M140" s="129"/>
      <c r="N140" s="130"/>
      <c r="O140" s="130"/>
      <c r="P140" s="130"/>
      <c r="Q140" s="130"/>
      <c r="R140" s="130"/>
      <c r="S140" s="130"/>
      <c r="T140" s="131"/>
      <c r="AT140" s="132" t="s">
        <v>154</v>
      </c>
      <c r="AU140" s="132" t="s">
        <v>83</v>
      </c>
      <c r="AV140" s="124" t="s">
        <v>83</v>
      </c>
      <c r="AW140" s="124" t="s">
        <v>38</v>
      </c>
      <c r="AX140" s="124" t="s">
        <v>75</v>
      </c>
      <c r="AY140" s="132" t="s">
        <v>143</v>
      </c>
    </row>
    <row r="141" spans="2:51" s="124" customFormat="1" ht="13.5">
      <c r="B141" s="123"/>
      <c r="D141" s="119" t="s">
        <v>154</v>
      </c>
      <c r="E141" s="132" t="s">
        <v>3</v>
      </c>
      <c r="F141" s="133" t="s">
        <v>211</v>
      </c>
      <c r="H141" s="134">
        <v>13.566</v>
      </c>
      <c r="I141" s="4"/>
      <c r="L141" s="123"/>
      <c r="M141" s="129"/>
      <c r="N141" s="130"/>
      <c r="O141" s="130"/>
      <c r="P141" s="130"/>
      <c r="Q141" s="130"/>
      <c r="R141" s="130"/>
      <c r="S141" s="130"/>
      <c r="T141" s="131"/>
      <c r="AT141" s="132" t="s">
        <v>154</v>
      </c>
      <c r="AU141" s="132" t="s">
        <v>83</v>
      </c>
      <c r="AV141" s="124" t="s">
        <v>83</v>
      </c>
      <c r="AW141" s="124" t="s">
        <v>38</v>
      </c>
      <c r="AX141" s="124" t="s">
        <v>75</v>
      </c>
      <c r="AY141" s="132" t="s">
        <v>143</v>
      </c>
    </row>
    <row r="142" spans="2:51" s="124" customFormat="1" ht="13.5">
      <c r="B142" s="123"/>
      <c r="D142" s="119" t="s">
        <v>154</v>
      </c>
      <c r="E142" s="132" t="s">
        <v>3</v>
      </c>
      <c r="F142" s="133" t="s">
        <v>212</v>
      </c>
      <c r="H142" s="134">
        <v>39.348</v>
      </c>
      <c r="I142" s="4"/>
      <c r="L142" s="123"/>
      <c r="M142" s="129"/>
      <c r="N142" s="130"/>
      <c r="O142" s="130"/>
      <c r="P142" s="130"/>
      <c r="Q142" s="130"/>
      <c r="R142" s="130"/>
      <c r="S142" s="130"/>
      <c r="T142" s="131"/>
      <c r="AT142" s="132" t="s">
        <v>154</v>
      </c>
      <c r="AU142" s="132" t="s">
        <v>83</v>
      </c>
      <c r="AV142" s="124" t="s">
        <v>83</v>
      </c>
      <c r="AW142" s="124" t="s">
        <v>38</v>
      </c>
      <c r="AX142" s="124" t="s">
        <v>75</v>
      </c>
      <c r="AY142" s="132" t="s">
        <v>143</v>
      </c>
    </row>
    <row r="143" spans="2:51" s="124" customFormat="1" ht="13.5">
      <c r="B143" s="123"/>
      <c r="D143" s="119" t="s">
        <v>154</v>
      </c>
      <c r="E143" s="132" t="s">
        <v>3</v>
      </c>
      <c r="F143" s="133" t="s">
        <v>213</v>
      </c>
      <c r="H143" s="134">
        <v>61.753</v>
      </c>
      <c r="I143" s="4"/>
      <c r="L143" s="123"/>
      <c r="M143" s="129"/>
      <c r="N143" s="130"/>
      <c r="O143" s="130"/>
      <c r="P143" s="130"/>
      <c r="Q143" s="130"/>
      <c r="R143" s="130"/>
      <c r="S143" s="130"/>
      <c r="T143" s="131"/>
      <c r="AT143" s="132" t="s">
        <v>154</v>
      </c>
      <c r="AU143" s="132" t="s">
        <v>83</v>
      </c>
      <c r="AV143" s="124" t="s">
        <v>83</v>
      </c>
      <c r="AW143" s="124" t="s">
        <v>38</v>
      </c>
      <c r="AX143" s="124" t="s">
        <v>75</v>
      </c>
      <c r="AY143" s="132" t="s">
        <v>143</v>
      </c>
    </row>
    <row r="144" spans="2:51" s="124" customFormat="1" ht="13.5">
      <c r="B144" s="123"/>
      <c r="D144" s="119" t="s">
        <v>154</v>
      </c>
      <c r="E144" s="132" t="s">
        <v>3</v>
      </c>
      <c r="F144" s="133" t="s">
        <v>214</v>
      </c>
      <c r="H144" s="134">
        <v>29.482</v>
      </c>
      <c r="I144" s="4"/>
      <c r="L144" s="123"/>
      <c r="M144" s="129"/>
      <c r="N144" s="130"/>
      <c r="O144" s="130"/>
      <c r="P144" s="130"/>
      <c r="Q144" s="130"/>
      <c r="R144" s="130"/>
      <c r="S144" s="130"/>
      <c r="T144" s="131"/>
      <c r="AT144" s="132" t="s">
        <v>154</v>
      </c>
      <c r="AU144" s="132" t="s">
        <v>83</v>
      </c>
      <c r="AV144" s="124" t="s">
        <v>83</v>
      </c>
      <c r="AW144" s="124" t="s">
        <v>38</v>
      </c>
      <c r="AX144" s="124" t="s">
        <v>75</v>
      </c>
      <c r="AY144" s="132" t="s">
        <v>143</v>
      </c>
    </row>
    <row r="145" spans="2:51" s="124" customFormat="1" ht="13.5">
      <c r="B145" s="123"/>
      <c r="D145" s="119" t="s">
        <v>154</v>
      </c>
      <c r="E145" s="132" t="s">
        <v>3</v>
      </c>
      <c r="F145" s="133" t="s">
        <v>215</v>
      </c>
      <c r="H145" s="134">
        <v>8.581</v>
      </c>
      <c r="I145" s="4"/>
      <c r="L145" s="123"/>
      <c r="M145" s="129"/>
      <c r="N145" s="130"/>
      <c r="O145" s="130"/>
      <c r="P145" s="130"/>
      <c r="Q145" s="130"/>
      <c r="R145" s="130"/>
      <c r="S145" s="130"/>
      <c r="T145" s="131"/>
      <c r="AT145" s="132" t="s">
        <v>154</v>
      </c>
      <c r="AU145" s="132" t="s">
        <v>83</v>
      </c>
      <c r="AV145" s="124" t="s">
        <v>83</v>
      </c>
      <c r="AW145" s="124" t="s">
        <v>38</v>
      </c>
      <c r="AX145" s="124" t="s">
        <v>75</v>
      </c>
      <c r="AY145" s="132" t="s">
        <v>143</v>
      </c>
    </row>
    <row r="146" spans="2:51" s="124" customFormat="1" ht="13.5">
      <c r="B146" s="123"/>
      <c r="D146" s="119" t="s">
        <v>154</v>
      </c>
      <c r="E146" s="132" t="s">
        <v>3</v>
      </c>
      <c r="F146" s="133" t="s">
        <v>216</v>
      </c>
      <c r="H146" s="134">
        <v>-628.75</v>
      </c>
      <c r="I146" s="4"/>
      <c r="L146" s="123"/>
      <c r="M146" s="129"/>
      <c r="N146" s="130"/>
      <c r="O146" s="130"/>
      <c r="P146" s="130"/>
      <c r="Q146" s="130"/>
      <c r="R146" s="130"/>
      <c r="S146" s="130"/>
      <c r="T146" s="131"/>
      <c r="AT146" s="132" t="s">
        <v>154</v>
      </c>
      <c r="AU146" s="132" t="s">
        <v>83</v>
      </c>
      <c r="AV146" s="124" t="s">
        <v>83</v>
      </c>
      <c r="AW146" s="124" t="s">
        <v>38</v>
      </c>
      <c r="AX146" s="124" t="s">
        <v>75</v>
      </c>
      <c r="AY146" s="132" t="s">
        <v>143</v>
      </c>
    </row>
    <row r="147" spans="2:51" s="136" customFormat="1" ht="13.5">
      <c r="B147" s="135"/>
      <c r="D147" s="119" t="s">
        <v>154</v>
      </c>
      <c r="E147" s="137" t="s">
        <v>3</v>
      </c>
      <c r="F147" s="138" t="s">
        <v>217</v>
      </c>
      <c r="H147" s="139">
        <v>2417.37</v>
      </c>
      <c r="I147" s="5"/>
      <c r="L147" s="135"/>
      <c r="M147" s="140"/>
      <c r="N147" s="141"/>
      <c r="O147" s="141"/>
      <c r="P147" s="141"/>
      <c r="Q147" s="141"/>
      <c r="R147" s="141"/>
      <c r="S147" s="141"/>
      <c r="T147" s="142"/>
      <c r="AT147" s="143" t="s">
        <v>154</v>
      </c>
      <c r="AU147" s="143" t="s">
        <v>83</v>
      </c>
      <c r="AV147" s="136" t="s">
        <v>150</v>
      </c>
      <c r="AW147" s="136" t="s">
        <v>38</v>
      </c>
      <c r="AX147" s="136" t="s">
        <v>75</v>
      </c>
      <c r="AY147" s="143" t="s">
        <v>143</v>
      </c>
    </row>
    <row r="148" spans="2:51" s="124" customFormat="1" ht="13.5">
      <c r="B148" s="123"/>
      <c r="D148" s="119" t="s">
        <v>154</v>
      </c>
      <c r="E148" s="132" t="s">
        <v>3</v>
      </c>
      <c r="F148" s="133" t="s">
        <v>3</v>
      </c>
      <c r="H148" s="134">
        <v>0</v>
      </c>
      <c r="I148" s="4"/>
      <c r="L148" s="123"/>
      <c r="M148" s="129"/>
      <c r="N148" s="130"/>
      <c r="O148" s="130"/>
      <c r="P148" s="130"/>
      <c r="Q148" s="130"/>
      <c r="R148" s="130"/>
      <c r="S148" s="130"/>
      <c r="T148" s="131"/>
      <c r="AT148" s="132" t="s">
        <v>154</v>
      </c>
      <c r="AU148" s="132" t="s">
        <v>83</v>
      </c>
      <c r="AV148" s="124" t="s">
        <v>83</v>
      </c>
      <c r="AW148" s="124" t="s">
        <v>38</v>
      </c>
      <c r="AX148" s="124" t="s">
        <v>75</v>
      </c>
      <c r="AY148" s="132" t="s">
        <v>143</v>
      </c>
    </row>
    <row r="149" spans="2:51" s="124" customFormat="1" ht="13.5">
      <c r="B149" s="123"/>
      <c r="D149" s="125" t="s">
        <v>154</v>
      </c>
      <c r="E149" s="126" t="s">
        <v>3</v>
      </c>
      <c r="F149" s="127" t="s">
        <v>218</v>
      </c>
      <c r="H149" s="128">
        <v>1208.685</v>
      </c>
      <c r="I149" s="4"/>
      <c r="L149" s="123"/>
      <c r="M149" s="129"/>
      <c r="N149" s="130"/>
      <c r="O149" s="130"/>
      <c r="P149" s="130"/>
      <c r="Q149" s="130"/>
      <c r="R149" s="130"/>
      <c r="S149" s="130"/>
      <c r="T149" s="131"/>
      <c r="AT149" s="132" t="s">
        <v>154</v>
      </c>
      <c r="AU149" s="132" t="s">
        <v>83</v>
      </c>
      <c r="AV149" s="124" t="s">
        <v>83</v>
      </c>
      <c r="AW149" s="124" t="s">
        <v>38</v>
      </c>
      <c r="AX149" s="124" t="s">
        <v>23</v>
      </c>
      <c r="AY149" s="132" t="s">
        <v>143</v>
      </c>
    </row>
    <row r="150" spans="2:65" s="26" customFormat="1" ht="31.5" customHeight="1">
      <c r="B150" s="27"/>
      <c r="C150" s="108" t="s">
        <v>219</v>
      </c>
      <c r="D150" s="108" t="s">
        <v>145</v>
      </c>
      <c r="E150" s="109" t="s">
        <v>220</v>
      </c>
      <c r="F150" s="110" t="s">
        <v>221</v>
      </c>
      <c r="G150" s="111" t="s">
        <v>168</v>
      </c>
      <c r="H150" s="112">
        <v>1208.685</v>
      </c>
      <c r="I150" s="2"/>
      <c r="J150" s="113">
        <f>ROUND(I150*H150,2)</f>
        <v>0</v>
      </c>
      <c r="K150" s="110" t="s">
        <v>149</v>
      </c>
      <c r="L150" s="27"/>
      <c r="M150" s="114" t="s">
        <v>3</v>
      </c>
      <c r="N150" s="115" t="s">
        <v>46</v>
      </c>
      <c r="O150" s="28"/>
      <c r="P150" s="116">
        <f>O150*H150</f>
        <v>0</v>
      </c>
      <c r="Q150" s="116">
        <v>0</v>
      </c>
      <c r="R150" s="116">
        <f>Q150*H150</f>
        <v>0</v>
      </c>
      <c r="S150" s="116">
        <v>0</v>
      </c>
      <c r="T150" s="117">
        <f>S150*H150</f>
        <v>0</v>
      </c>
      <c r="AR150" s="16" t="s">
        <v>150</v>
      </c>
      <c r="AT150" s="16" t="s">
        <v>145</v>
      </c>
      <c r="AU150" s="16" t="s">
        <v>83</v>
      </c>
      <c r="AY150" s="16" t="s">
        <v>143</v>
      </c>
      <c r="BE150" s="118">
        <f>IF(N150="základní",J150,0)</f>
        <v>0</v>
      </c>
      <c r="BF150" s="118">
        <f>IF(N150="snížená",J150,0)</f>
        <v>0</v>
      </c>
      <c r="BG150" s="118">
        <f>IF(N150="zákl. přenesená",J150,0)</f>
        <v>0</v>
      </c>
      <c r="BH150" s="118">
        <f>IF(N150="sníž. přenesená",J150,0)</f>
        <v>0</v>
      </c>
      <c r="BI150" s="118">
        <f>IF(N150="nulová",J150,0)</f>
        <v>0</v>
      </c>
      <c r="BJ150" s="16" t="s">
        <v>23</v>
      </c>
      <c r="BK150" s="118">
        <f>ROUND(I150*H150,2)</f>
        <v>0</v>
      </c>
      <c r="BL150" s="16" t="s">
        <v>150</v>
      </c>
      <c r="BM150" s="16" t="s">
        <v>222</v>
      </c>
    </row>
    <row r="151" spans="2:47" s="26" customFormat="1" ht="204">
      <c r="B151" s="27"/>
      <c r="D151" s="119" t="s">
        <v>152</v>
      </c>
      <c r="F151" s="120" t="s">
        <v>182</v>
      </c>
      <c r="I151" s="3"/>
      <c r="L151" s="27"/>
      <c r="M151" s="121"/>
      <c r="N151" s="28"/>
      <c r="O151" s="28"/>
      <c r="P151" s="28"/>
      <c r="Q151" s="28"/>
      <c r="R151" s="28"/>
      <c r="S151" s="28"/>
      <c r="T151" s="122"/>
      <c r="AT151" s="16" t="s">
        <v>152</v>
      </c>
      <c r="AU151" s="16" t="s">
        <v>83</v>
      </c>
    </row>
    <row r="152" spans="2:51" s="124" customFormat="1" ht="13.5">
      <c r="B152" s="123"/>
      <c r="D152" s="119" t="s">
        <v>154</v>
      </c>
      <c r="E152" s="132" t="s">
        <v>3</v>
      </c>
      <c r="F152" s="133" t="s">
        <v>183</v>
      </c>
      <c r="H152" s="134">
        <v>5.924</v>
      </c>
      <c r="I152" s="4"/>
      <c r="L152" s="123"/>
      <c r="M152" s="129"/>
      <c r="N152" s="130"/>
      <c r="O152" s="130"/>
      <c r="P152" s="130"/>
      <c r="Q152" s="130"/>
      <c r="R152" s="130"/>
      <c r="S152" s="130"/>
      <c r="T152" s="131"/>
      <c r="AT152" s="132" t="s">
        <v>154</v>
      </c>
      <c r="AU152" s="132" t="s">
        <v>83</v>
      </c>
      <c r="AV152" s="124" t="s">
        <v>83</v>
      </c>
      <c r="AW152" s="124" t="s">
        <v>38</v>
      </c>
      <c r="AX152" s="124" t="s">
        <v>75</v>
      </c>
      <c r="AY152" s="132" t="s">
        <v>143</v>
      </c>
    </row>
    <row r="153" spans="2:51" s="124" customFormat="1" ht="13.5">
      <c r="B153" s="123"/>
      <c r="D153" s="119" t="s">
        <v>154</v>
      </c>
      <c r="E153" s="132" t="s">
        <v>3</v>
      </c>
      <c r="F153" s="133" t="s">
        <v>184</v>
      </c>
      <c r="H153" s="134">
        <v>20.036</v>
      </c>
      <c r="I153" s="4"/>
      <c r="L153" s="123"/>
      <c r="M153" s="129"/>
      <c r="N153" s="130"/>
      <c r="O153" s="130"/>
      <c r="P153" s="130"/>
      <c r="Q153" s="130"/>
      <c r="R153" s="130"/>
      <c r="S153" s="130"/>
      <c r="T153" s="131"/>
      <c r="AT153" s="132" t="s">
        <v>154</v>
      </c>
      <c r="AU153" s="132" t="s">
        <v>83</v>
      </c>
      <c r="AV153" s="124" t="s">
        <v>83</v>
      </c>
      <c r="AW153" s="124" t="s">
        <v>38</v>
      </c>
      <c r="AX153" s="124" t="s">
        <v>75</v>
      </c>
      <c r="AY153" s="132" t="s">
        <v>143</v>
      </c>
    </row>
    <row r="154" spans="2:51" s="124" customFormat="1" ht="13.5">
      <c r="B154" s="123"/>
      <c r="D154" s="119" t="s">
        <v>154</v>
      </c>
      <c r="E154" s="132" t="s">
        <v>3</v>
      </c>
      <c r="F154" s="133" t="s">
        <v>185</v>
      </c>
      <c r="H154" s="134">
        <v>39.413</v>
      </c>
      <c r="I154" s="4"/>
      <c r="L154" s="123"/>
      <c r="M154" s="129"/>
      <c r="N154" s="130"/>
      <c r="O154" s="130"/>
      <c r="P154" s="130"/>
      <c r="Q154" s="130"/>
      <c r="R154" s="130"/>
      <c r="S154" s="130"/>
      <c r="T154" s="131"/>
      <c r="AT154" s="132" t="s">
        <v>154</v>
      </c>
      <c r="AU154" s="132" t="s">
        <v>83</v>
      </c>
      <c r="AV154" s="124" t="s">
        <v>83</v>
      </c>
      <c r="AW154" s="124" t="s">
        <v>38</v>
      </c>
      <c r="AX154" s="124" t="s">
        <v>75</v>
      </c>
      <c r="AY154" s="132" t="s">
        <v>143</v>
      </c>
    </row>
    <row r="155" spans="2:51" s="124" customFormat="1" ht="13.5">
      <c r="B155" s="123"/>
      <c r="D155" s="119" t="s">
        <v>154</v>
      </c>
      <c r="E155" s="132" t="s">
        <v>3</v>
      </c>
      <c r="F155" s="133" t="s">
        <v>186</v>
      </c>
      <c r="H155" s="134">
        <v>95.095</v>
      </c>
      <c r="I155" s="4"/>
      <c r="L155" s="123"/>
      <c r="M155" s="129"/>
      <c r="N155" s="130"/>
      <c r="O155" s="130"/>
      <c r="P155" s="130"/>
      <c r="Q155" s="130"/>
      <c r="R155" s="130"/>
      <c r="S155" s="130"/>
      <c r="T155" s="131"/>
      <c r="AT155" s="132" t="s">
        <v>154</v>
      </c>
      <c r="AU155" s="132" t="s">
        <v>83</v>
      </c>
      <c r="AV155" s="124" t="s">
        <v>83</v>
      </c>
      <c r="AW155" s="124" t="s">
        <v>38</v>
      </c>
      <c r="AX155" s="124" t="s">
        <v>75</v>
      </c>
      <c r="AY155" s="132" t="s">
        <v>143</v>
      </c>
    </row>
    <row r="156" spans="2:51" s="124" customFormat="1" ht="13.5">
      <c r="B156" s="123"/>
      <c r="D156" s="119" t="s">
        <v>154</v>
      </c>
      <c r="E156" s="132" t="s">
        <v>3</v>
      </c>
      <c r="F156" s="133" t="s">
        <v>187</v>
      </c>
      <c r="H156" s="134">
        <v>148.47</v>
      </c>
      <c r="I156" s="4"/>
      <c r="L156" s="123"/>
      <c r="M156" s="129"/>
      <c r="N156" s="130"/>
      <c r="O156" s="130"/>
      <c r="P156" s="130"/>
      <c r="Q156" s="130"/>
      <c r="R156" s="130"/>
      <c r="S156" s="130"/>
      <c r="T156" s="131"/>
      <c r="AT156" s="132" t="s">
        <v>154</v>
      </c>
      <c r="AU156" s="132" t="s">
        <v>83</v>
      </c>
      <c r="AV156" s="124" t="s">
        <v>83</v>
      </c>
      <c r="AW156" s="124" t="s">
        <v>38</v>
      </c>
      <c r="AX156" s="124" t="s">
        <v>75</v>
      </c>
      <c r="AY156" s="132" t="s">
        <v>143</v>
      </c>
    </row>
    <row r="157" spans="2:51" s="124" customFormat="1" ht="13.5">
      <c r="B157" s="123"/>
      <c r="D157" s="119" t="s">
        <v>154</v>
      </c>
      <c r="E157" s="132" t="s">
        <v>3</v>
      </c>
      <c r="F157" s="133" t="s">
        <v>188</v>
      </c>
      <c r="H157" s="134">
        <v>27.202</v>
      </c>
      <c r="I157" s="4"/>
      <c r="L157" s="123"/>
      <c r="M157" s="129"/>
      <c r="N157" s="130"/>
      <c r="O157" s="130"/>
      <c r="P157" s="130"/>
      <c r="Q157" s="130"/>
      <c r="R157" s="130"/>
      <c r="S157" s="130"/>
      <c r="T157" s="131"/>
      <c r="AT157" s="132" t="s">
        <v>154</v>
      </c>
      <c r="AU157" s="132" t="s">
        <v>83</v>
      </c>
      <c r="AV157" s="124" t="s">
        <v>83</v>
      </c>
      <c r="AW157" s="124" t="s">
        <v>38</v>
      </c>
      <c r="AX157" s="124" t="s">
        <v>75</v>
      </c>
      <c r="AY157" s="132" t="s">
        <v>143</v>
      </c>
    </row>
    <row r="158" spans="2:51" s="124" customFormat="1" ht="13.5">
      <c r="B158" s="123"/>
      <c r="D158" s="119" t="s">
        <v>154</v>
      </c>
      <c r="E158" s="132" t="s">
        <v>3</v>
      </c>
      <c r="F158" s="133" t="s">
        <v>189</v>
      </c>
      <c r="H158" s="134">
        <v>299.488</v>
      </c>
      <c r="I158" s="4"/>
      <c r="L158" s="123"/>
      <c r="M158" s="129"/>
      <c r="N158" s="130"/>
      <c r="O158" s="130"/>
      <c r="P158" s="130"/>
      <c r="Q158" s="130"/>
      <c r="R158" s="130"/>
      <c r="S158" s="130"/>
      <c r="T158" s="131"/>
      <c r="AT158" s="132" t="s">
        <v>154</v>
      </c>
      <c r="AU158" s="132" t="s">
        <v>83</v>
      </c>
      <c r="AV158" s="124" t="s">
        <v>83</v>
      </c>
      <c r="AW158" s="124" t="s">
        <v>38</v>
      </c>
      <c r="AX158" s="124" t="s">
        <v>75</v>
      </c>
      <c r="AY158" s="132" t="s">
        <v>143</v>
      </c>
    </row>
    <row r="159" spans="2:51" s="124" customFormat="1" ht="13.5">
      <c r="B159" s="123"/>
      <c r="D159" s="119" t="s">
        <v>154</v>
      </c>
      <c r="E159" s="132" t="s">
        <v>3</v>
      </c>
      <c r="F159" s="133" t="s">
        <v>190</v>
      </c>
      <c r="H159" s="134">
        <v>357.702</v>
      </c>
      <c r="I159" s="4"/>
      <c r="L159" s="123"/>
      <c r="M159" s="129"/>
      <c r="N159" s="130"/>
      <c r="O159" s="130"/>
      <c r="P159" s="130"/>
      <c r="Q159" s="130"/>
      <c r="R159" s="130"/>
      <c r="S159" s="130"/>
      <c r="T159" s="131"/>
      <c r="AT159" s="132" t="s">
        <v>154</v>
      </c>
      <c r="AU159" s="132" t="s">
        <v>83</v>
      </c>
      <c r="AV159" s="124" t="s">
        <v>83</v>
      </c>
      <c r="AW159" s="124" t="s">
        <v>38</v>
      </c>
      <c r="AX159" s="124" t="s">
        <v>75</v>
      </c>
      <c r="AY159" s="132" t="s">
        <v>143</v>
      </c>
    </row>
    <row r="160" spans="2:51" s="124" customFormat="1" ht="13.5">
      <c r="B160" s="123"/>
      <c r="D160" s="119" t="s">
        <v>154</v>
      </c>
      <c r="E160" s="132" t="s">
        <v>3</v>
      </c>
      <c r="F160" s="133" t="s">
        <v>191</v>
      </c>
      <c r="H160" s="134">
        <v>56.754</v>
      </c>
      <c r="I160" s="4"/>
      <c r="L160" s="123"/>
      <c r="M160" s="129"/>
      <c r="N160" s="130"/>
      <c r="O160" s="130"/>
      <c r="P160" s="130"/>
      <c r="Q160" s="130"/>
      <c r="R160" s="130"/>
      <c r="S160" s="130"/>
      <c r="T160" s="131"/>
      <c r="AT160" s="132" t="s">
        <v>154</v>
      </c>
      <c r="AU160" s="132" t="s">
        <v>83</v>
      </c>
      <c r="AV160" s="124" t="s">
        <v>83</v>
      </c>
      <c r="AW160" s="124" t="s">
        <v>38</v>
      </c>
      <c r="AX160" s="124" t="s">
        <v>75</v>
      </c>
      <c r="AY160" s="132" t="s">
        <v>143</v>
      </c>
    </row>
    <row r="161" spans="2:51" s="124" customFormat="1" ht="13.5">
      <c r="B161" s="123"/>
      <c r="D161" s="119" t="s">
        <v>154</v>
      </c>
      <c r="E161" s="132" t="s">
        <v>3</v>
      </c>
      <c r="F161" s="133" t="s">
        <v>192</v>
      </c>
      <c r="H161" s="134">
        <v>187.799</v>
      </c>
      <c r="I161" s="4"/>
      <c r="L161" s="123"/>
      <c r="M161" s="129"/>
      <c r="N161" s="130"/>
      <c r="O161" s="130"/>
      <c r="P161" s="130"/>
      <c r="Q161" s="130"/>
      <c r="R161" s="130"/>
      <c r="S161" s="130"/>
      <c r="T161" s="131"/>
      <c r="AT161" s="132" t="s">
        <v>154</v>
      </c>
      <c r="AU161" s="132" t="s">
        <v>83</v>
      </c>
      <c r="AV161" s="124" t="s">
        <v>83</v>
      </c>
      <c r="AW161" s="124" t="s">
        <v>38</v>
      </c>
      <c r="AX161" s="124" t="s">
        <v>75</v>
      </c>
      <c r="AY161" s="132" t="s">
        <v>143</v>
      </c>
    </row>
    <row r="162" spans="2:51" s="124" customFormat="1" ht="13.5">
      <c r="B162" s="123"/>
      <c r="D162" s="119" t="s">
        <v>154</v>
      </c>
      <c r="E162" s="132" t="s">
        <v>3</v>
      </c>
      <c r="F162" s="133" t="s">
        <v>193</v>
      </c>
      <c r="H162" s="134">
        <v>178.398</v>
      </c>
      <c r="I162" s="4"/>
      <c r="L162" s="123"/>
      <c r="M162" s="129"/>
      <c r="N162" s="130"/>
      <c r="O162" s="130"/>
      <c r="P162" s="130"/>
      <c r="Q162" s="130"/>
      <c r="R162" s="130"/>
      <c r="S162" s="130"/>
      <c r="T162" s="131"/>
      <c r="AT162" s="132" t="s">
        <v>154</v>
      </c>
      <c r="AU162" s="132" t="s">
        <v>83</v>
      </c>
      <c r="AV162" s="124" t="s">
        <v>83</v>
      </c>
      <c r="AW162" s="124" t="s">
        <v>38</v>
      </c>
      <c r="AX162" s="124" t="s">
        <v>75</v>
      </c>
      <c r="AY162" s="132" t="s">
        <v>143</v>
      </c>
    </row>
    <row r="163" spans="2:51" s="124" customFormat="1" ht="13.5">
      <c r="B163" s="123"/>
      <c r="D163" s="119" t="s">
        <v>154</v>
      </c>
      <c r="E163" s="132" t="s">
        <v>3</v>
      </c>
      <c r="F163" s="133" t="s">
        <v>194</v>
      </c>
      <c r="H163" s="134">
        <v>258.23</v>
      </c>
      <c r="I163" s="4"/>
      <c r="L163" s="123"/>
      <c r="M163" s="129"/>
      <c r="N163" s="130"/>
      <c r="O163" s="130"/>
      <c r="P163" s="130"/>
      <c r="Q163" s="130"/>
      <c r="R163" s="130"/>
      <c r="S163" s="130"/>
      <c r="T163" s="131"/>
      <c r="AT163" s="132" t="s">
        <v>154</v>
      </c>
      <c r="AU163" s="132" t="s">
        <v>83</v>
      </c>
      <c r="AV163" s="124" t="s">
        <v>83</v>
      </c>
      <c r="AW163" s="124" t="s">
        <v>38</v>
      </c>
      <c r="AX163" s="124" t="s">
        <v>75</v>
      </c>
      <c r="AY163" s="132" t="s">
        <v>143</v>
      </c>
    </row>
    <row r="164" spans="2:51" s="124" customFormat="1" ht="13.5">
      <c r="B164" s="123"/>
      <c r="D164" s="119" t="s">
        <v>154</v>
      </c>
      <c r="E164" s="132" t="s">
        <v>3</v>
      </c>
      <c r="F164" s="133" t="s">
        <v>195</v>
      </c>
      <c r="H164" s="134">
        <v>55.728</v>
      </c>
      <c r="I164" s="4"/>
      <c r="L164" s="123"/>
      <c r="M164" s="129"/>
      <c r="N164" s="130"/>
      <c r="O164" s="130"/>
      <c r="P164" s="130"/>
      <c r="Q164" s="130"/>
      <c r="R164" s="130"/>
      <c r="S164" s="130"/>
      <c r="T164" s="131"/>
      <c r="AT164" s="132" t="s">
        <v>154</v>
      </c>
      <c r="AU164" s="132" t="s">
        <v>83</v>
      </c>
      <c r="AV164" s="124" t="s">
        <v>83</v>
      </c>
      <c r="AW164" s="124" t="s">
        <v>38</v>
      </c>
      <c r="AX164" s="124" t="s">
        <v>75</v>
      </c>
      <c r="AY164" s="132" t="s">
        <v>143</v>
      </c>
    </row>
    <row r="165" spans="2:51" s="124" customFormat="1" ht="13.5">
      <c r="B165" s="123"/>
      <c r="D165" s="119" t="s">
        <v>154</v>
      </c>
      <c r="E165" s="132" t="s">
        <v>3</v>
      </c>
      <c r="F165" s="133" t="s">
        <v>196</v>
      </c>
      <c r="H165" s="134">
        <v>27.981</v>
      </c>
      <c r="I165" s="4"/>
      <c r="L165" s="123"/>
      <c r="M165" s="129"/>
      <c r="N165" s="130"/>
      <c r="O165" s="130"/>
      <c r="P165" s="130"/>
      <c r="Q165" s="130"/>
      <c r="R165" s="130"/>
      <c r="S165" s="130"/>
      <c r="T165" s="131"/>
      <c r="AT165" s="132" t="s">
        <v>154</v>
      </c>
      <c r="AU165" s="132" t="s">
        <v>83</v>
      </c>
      <c r="AV165" s="124" t="s">
        <v>83</v>
      </c>
      <c r="AW165" s="124" t="s">
        <v>38</v>
      </c>
      <c r="AX165" s="124" t="s">
        <v>75</v>
      </c>
      <c r="AY165" s="132" t="s">
        <v>143</v>
      </c>
    </row>
    <row r="166" spans="2:51" s="124" customFormat="1" ht="13.5">
      <c r="B166" s="123"/>
      <c r="D166" s="119" t="s">
        <v>154</v>
      </c>
      <c r="E166" s="132" t="s">
        <v>3</v>
      </c>
      <c r="F166" s="133" t="s">
        <v>197</v>
      </c>
      <c r="H166" s="134">
        <v>41.353</v>
      </c>
      <c r="I166" s="4"/>
      <c r="L166" s="123"/>
      <c r="M166" s="129"/>
      <c r="N166" s="130"/>
      <c r="O166" s="130"/>
      <c r="P166" s="130"/>
      <c r="Q166" s="130"/>
      <c r="R166" s="130"/>
      <c r="S166" s="130"/>
      <c r="T166" s="131"/>
      <c r="AT166" s="132" t="s">
        <v>154</v>
      </c>
      <c r="AU166" s="132" t="s">
        <v>83</v>
      </c>
      <c r="AV166" s="124" t="s">
        <v>83</v>
      </c>
      <c r="AW166" s="124" t="s">
        <v>38</v>
      </c>
      <c r="AX166" s="124" t="s">
        <v>75</v>
      </c>
      <c r="AY166" s="132" t="s">
        <v>143</v>
      </c>
    </row>
    <row r="167" spans="2:51" s="124" customFormat="1" ht="13.5">
      <c r="B167" s="123"/>
      <c r="D167" s="119" t="s">
        <v>154</v>
      </c>
      <c r="E167" s="132" t="s">
        <v>3</v>
      </c>
      <c r="F167" s="133" t="s">
        <v>198</v>
      </c>
      <c r="H167" s="134">
        <v>108.768</v>
      </c>
      <c r="I167" s="4"/>
      <c r="L167" s="123"/>
      <c r="M167" s="129"/>
      <c r="N167" s="130"/>
      <c r="O167" s="130"/>
      <c r="P167" s="130"/>
      <c r="Q167" s="130"/>
      <c r="R167" s="130"/>
      <c r="S167" s="130"/>
      <c r="T167" s="131"/>
      <c r="AT167" s="132" t="s">
        <v>154</v>
      </c>
      <c r="AU167" s="132" t="s">
        <v>83</v>
      </c>
      <c r="AV167" s="124" t="s">
        <v>83</v>
      </c>
      <c r="AW167" s="124" t="s">
        <v>38</v>
      </c>
      <c r="AX167" s="124" t="s">
        <v>75</v>
      </c>
      <c r="AY167" s="132" t="s">
        <v>143</v>
      </c>
    </row>
    <row r="168" spans="2:51" s="124" customFormat="1" ht="13.5">
      <c r="B168" s="123"/>
      <c r="D168" s="119" t="s">
        <v>154</v>
      </c>
      <c r="E168" s="132" t="s">
        <v>3</v>
      </c>
      <c r="F168" s="133" t="s">
        <v>199</v>
      </c>
      <c r="H168" s="134">
        <v>50.588</v>
      </c>
      <c r="I168" s="4"/>
      <c r="L168" s="123"/>
      <c r="M168" s="129"/>
      <c r="N168" s="130"/>
      <c r="O168" s="130"/>
      <c r="P168" s="130"/>
      <c r="Q168" s="130"/>
      <c r="R168" s="130"/>
      <c r="S168" s="130"/>
      <c r="T168" s="131"/>
      <c r="AT168" s="132" t="s">
        <v>154</v>
      </c>
      <c r="AU168" s="132" t="s">
        <v>83</v>
      </c>
      <c r="AV168" s="124" t="s">
        <v>83</v>
      </c>
      <c r="AW168" s="124" t="s">
        <v>38</v>
      </c>
      <c r="AX168" s="124" t="s">
        <v>75</v>
      </c>
      <c r="AY168" s="132" t="s">
        <v>143</v>
      </c>
    </row>
    <row r="169" spans="2:51" s="124" customFormat="1" ht="13.5">
      <c r="B169" s="123"/>
      <c r="D169" s="119" t="s">
        <v>154</v>
      </c>
      <c r="E169" s="132" t="s">
        <v>3</v>
      </c>
      <c r="F169" s="133" t="s">
        <v>200</v>
      </c>
      <c r="H169" s="134">
        <v>25.288</v>
      </c>
      <c r="I169" s="4"/>
      <c r="L169" s="123"/>
      <c r="M169" s="129"/>
      <c r="N169" s="130"/>
      <c r="O169" s="130"/>
      <c r="P169" s="130"/>
      <c r="Q169" s="130"/>
      <c r="R169" s="130"/>
      <c r="S169" s="130"/>
      <c r="T169" s="131"/>
      <c r="AT169" s="132" t="s">
        <v>154</v>
      </c>
      <c r="AU169" s="132" t="s">
        <v>83</v>
      </c>
      <c r="AV169" s="124" t="s">
        <v>83</v>
      </c>
      <c r="AW169" s="124" t="s">
        <v>38</v>
      </c>
      <c r="AX169" s="124" t="s">
        <v>75</v>
      </c>
      <c r="AY169" s="132" t="s">
        <v>143</v>
      </c>
    </row>
    <row r="170" spans="2:51" s="124" customFormat="1" ht="13.5">
      <c r="B170" s="123"/>
      <c r="D170" s="119" t="s">
        <v>154</v>
      </c>
      <c r="E170" s="132" t="s">
        <v>3</v>
      </c>
      <c r="F170" s="133" t="s">
        <v>201</v>
      </c>
      <c r="H170" s="134">
        <v>234.92</v>
      </c>
      <c r="I170" s="4"/>
      <c r="L170" s="123"/>
      <c r="M170" s="129"/>
      <c r="N170" s="130"/>
      <c r="O170" s="130"/>
      <c r="P170" s="130"/>
      <c r="Q170" s="130"/>
      <c r="R170" s="130"/>
      <c r="S170" s="130"/>
      <c r="T170" s="131"/>
      <c r="AT170" s="132" t="s">
        <v>154</v>
      </c>
      <c r="AU170" s="132" t="s">
        <v>83</v>
      </c>
      <c r="AV170" s="124" t="s">
        <v>83</v>
      </c>
      <c r="AW170" s="124" t="s">
        <v>38</v>
      </c>
      <c r="AX170" s="124" t="s">
        <v>75</v>
      </c>
      <c r="AY170" s="132" t="s">
        <v>143</v>
      </c>
    </row>
    <row r="171" spans="2:51" s="124" customFormat="1" ht="13.5">
      <c r="B171" s="123"/>
      <c r="D171" s="119" t="s">
        <v>154</v>
      </c>
      <c r="E171" s="132" t="s">
        <v>3</v>
      </c>
      <c r="F171" s="133" t="s">
        <v>202</v>
      </c>
      <c r="H171" s="134">
        <v>63.016</v>
      </c>
      <c r="I171" s="4"/>
      <c r="L171" s="123"/>
      <c r="M171" s="129"/>
      <c r="N171" s="130"/>
      <c r="O171" s="130"/>
      <c r="P171" s="130"/>
      <c r="Q171" s="130"/>
      <c r="R171" s="130"/>
      <c r="S171" s="130"/>
      <c r="T171" s="131"/>
      <c r="AT171" s="132" t="s">
        <v>154</v>
      </c>
      <c r="AU171" s="132" t="s">
        <v>83</v>
      </c>
      <c r="AV171" s="124" t="s">
        <v>83</v>
      </c>
      <c r="AW171" s="124" t="s">
        <v>38</v>
      </c>
      <c r="AX171" s="124" t="s">
        <v>75</v>
      </c>
      <c r="AY171" s="132" t="s">
        <v>143</v>
      </c>
    </row>
    <row r="172" spans="2:51" s="124" customFormat="1" ht="13.5">
      <c r="B172" s="123"/>
      <c r="D172" s="119" t="s">
        <v>154</v>
      </c>
      <c r="E172" s="132" t="s">
        <v>3</v>
      </c>
      <c r="F172" s="133" t="s">
        <v>203</v>
      </c>
      <c r="H172" s="134">
        <v>17.123</v>
      </c>
      <c r="I172" s="4"/>
      <c r="L172" s="123"/>
      <c r="M172" s="129"/>
      <c r="N172" s="130"/>
      <c r="O172" s="130"/>
      <c r="P172" s="130"/>
      <c r="Q172" s="130"/>
      <c r="R172" s="130"/>
      <c r="S172" s="130"/>
      <c r="T172" s="131"/>
      <c r="AT172" s="132" t="s">
        <v>154</v>
      </c>
      <c r="AU172" s="132" t="s">
        <v>83</v>
      </c>
      <c r="AV172" s="124" t="s">
        <v>83</v>
      </c>
      <c r="AW172" s="124" t="s">
        <v>38</v>
      </c>
      <c r="AX172" s="124" t="s">
        <v>75</v>
      </c>
      <c r="AY172" s="132" t="s">
        <v>143</v>
      </c>
    </row>
    <row r="173" spans="2:51" s="124" customFormat="1" ht="13.5">
      <c r="B173" s="123"/>
      <c r="D173" s="119" t="s">
        <v>154</v>
      </c>
      <c r="E173" s="132" t="s">
        <v>3</v>
      </c>
      <c r="F173" s="133" t="s">
        <v>204</v>
      </c>
      <c r="H173" s="134">
        <v>35.069</v>
      </c>
      <c r="I173" s="4"/>
      <c r="L173" s="123"/>
      <c r="M173" s="129"/>
      <c r="N173" s="130"/>
      <c r="O173" s="130"/>
      <c r="P173" s="130"/>
      <c r="Q173" s="130"/>
      <c r="R173" s="130"/>
      <c r="S173" s="130"/>
      <c r="T173" s="131"/>
      <c r="AT173" s="132" t="s">
        <v>154</v>
      </c>
      <c r="AU173" s="132" t="s">
        <v>83</v>
      </c>
      <c r="AV173" s="124" t="s">
        <v>83</v>
      </c>
      <c r="AW173" s="124" t="s">
        <v>38</v>
      </c>
      <c r="AX173" s="124" t="s">
        <v>75</v>
      </c>
      <c r="AY173" s="132" t="s">
        <v>143</v>
      </c>
    </row>
    <row r="174" spans="2:51" s="124" customFormat="1" ht="13.5">
      <c r="B174" s="123"/>
      <c r="D174" s="119" t="s">
        <v>154</v>
      </c>
      <c r="E174" s="132" t="s">
        <v>3</v>
      </c>
      <c r="F174" s="133" t="s">
        <v>205</v>
      </c>
      <c r="H174" s="134">
        <v>42.888</v>
      </c>
      <c r="I174" s="4"/>
      <c r="L174" s="123"/>
      <c r="M174" s="129"/>
      <c r="N174" s="130"/>
      <c r="O174" s="130"/>
      <c r="P174" s="130"/>
      <c r="Q174" s="130"/>
      <c r="R174" s="130"/>
      <c r="S174" s="130"/>
      <c r="T174" s="131"/>
      <c r="AT174" s="132" t="s">
        <v>154</v>
      </c>
      <c r="AU174" s="132" t="s">
        <v>83</v>
      </c>
      <c r="AV174" s="124" t="s">
        <v>83</v>
      </c>
      <c r="AW174" s="124" t="s">
        <v>38</v>
      </c>
      <c r="AX174" s="124" t="s">
        <v>75</v>
      </c>
      <c r="AY174" s="132" t="s">
        <v>143</v>
      </c>
    </row>
    <row r="175" spans="2:51" s="124" customFormat="1" ht="13.5">
      <c r="B175" s="123"/>
      <c r="D175" s="119" t="s">
        <v>154</v>
      </c>
      <c r="E175" s="132" t="s">
        <v>3</v>
      </c>
      <c r="F175" s="133" t="s">
        <v>206</v>
      </c>
      <c r="H175" s="134">
        <v>212.856</v>
      </c>
      <c r="I175" s="4"/>
      <c r="L175" s="123"/>
      <c r="M175" s="129"/>
      <c r="N175" s="130"/>
      <c r="O175" s="130"/>
      <c r="P175" s="130"/>
      <c r="Q175" s="130"/>
      <c r="R175" s="130"/>
      <c r="S175" s="130"/>
      <c r="T175" s="131"/>
      <c r="AT175" s="132" t="s">
        <v>154</v>
      </c>
      <c r="AU175" s="132" t="s">
        <v>83</v>
      </c>
      <c r="AV175" s="124" t="s">
        <v>83</v>
      </c>
      <c r="AW175" s="124" t="s">
        <v>38</v>
      </c>
      <c r="AX175" s="124" t="s">
        <v>75</v>
      </c>
      <c r="AY175" s="132" t="s">
        <v>143</v>
      </c>
    </row>
    <row r="176" spans="2:51" s="124" customFormat="1" ht="13.5">
      <c r="B176" s="123"/>
      <c r="D176" s="119" t="s">
        <v>154</v>
      </c>
      <c r="E176" s="132" t="s">
        <v>3</v>
      </c>
      <c r="F176" s="133" t="s">
        <v>207</v>
      </c>
      <c r="H176" s="134">
        <v>54.155</v>
      </c>
      <c r="I176" s="4"/>
      <c r="L176" s="123"/>
      <c r="M176" s="129"/>
      <c r="N176" s="130"/>
      <c r="O176" s="130"/>
      <c r="P176" s="130"/>
      <c r="Q176" s="130"/>
      <c r="R176" s="130"/>
      <c r="S176" s="130"/>
      <c r="T176" s="131"/>
      <c r="AT176" s="132" t="s">
        <v>154</v>
      </c>
      <c r="AU176" s="132" t="s">
        <v>83</v>
      </c>
      <c r="AV176" s="124" t="s">
        <v>83</v>
      </c>
      <c r="AW176" s="124" t="s">
        <v>38</v>
      </c>
      <c r="AX176" s="124" t="s">
        <v>75</v>
      </c>
      <c r="AY176" s="132" t="s">
        <v>143</v>
      </c>
    </row>
    <row r="177" spans="2:51" s="124" customFormat="1" ht="13.5">
      <c r="B177" s="123"/>
      <c r="D177" s="119" t="s">
        <v>154</v>
      </c>
      <c r="E177" s="132" t="s">
        <v>3</v>
      </c>
      <c r="F177" s="133" t="s">
        <v>208</v>
      </c>
      <c r="H177" s="134">
        <v>129.254</v>
      </c>
      <c r="I177" s="4"/>
      <c r="L177" s="123"/>
      <c r="M177" s="129"/>
      <c r="N177" s="130"/>
      <c r="O177" s="130"/>
      <c r="P177" s="130"/>
      <c r="Q177" s="130"/>
      <c r="R177" s="130"/>
      <c r="S177" s="130"/>
      <c r="T177" s="131"/>
      <c r="AT177" s="132" t="s">
        <v>154</v>
      </c>
      <c r="AU177" s="132" t="s">
        <v>83</v>
      </c>
      <c r="AV177" s="124" t="s">
        <v>83</v>
      </c>
      <c r="AW177" s="124" t="s">
        <v>38</v>
      </c>
      <c r="AX177" s="124" t="s">
        <v>75</v>
      </c>
      <c r="AY177" s="132" t="s">
        <v>143</v>
      </c>
    </row>
    <row r="178" spans="2:51" s="124" customFormat="1" ht="13.5">
      <c r="B178" s="123"/>
      <c r="D178" s="119" t="s">
        <v>154</v>
      </c>
      <c r="E178" s="132" t="s">
        <v>3</v>
      </c>
      <c r="F178" s="133" t="s">
        <v>209</v>
      </c>
      <c r="H178" s="134">
        <v>113.442</v>
      </c>
      <c r="I178" s="4"/>
      <c r="L178" s="123"/>
      <c r="M178" s="129"/>
      <c r="N178" s="130"/>
      <c r="O178" s="130"/>
      <c r="P178" s="130"/>
      <c r="Q178" s="130"/>
      <c r="R178" s="130"/>
      <c r="S178" s="130"/>
      <c r="T178" s="131"/>
      <c r="AT178" s="132" t="s">
        <v>154</v>
      </c>
      <c r="AU178" s="132" t="s">
        <v>83</v>
      </c>
      <c r="AV178" s="124" t="s">
        <v>83</v>
      </c>
      <c r="AW178" s="124" t="s">
        <v>38</v>
      </c>
      <c r="AX178" s="124" t="s">
        <v>75</v>
      </c>
      <c r="AY178" s="132" t="s">
        <v>143</v>
      </c>
    </row>
    <row r="179" spans="2:51" s="124" customFormat="1" ht="13.5">
      <c r="B179" s="123"/>
      <c r="D179" s="119" t="s">
        <v>154</v>
      </c>
      <c r="E179" s="132" t="s">
        <v>3</v>
      </c>
      <c r="F179" s="133" t="s">
        <v>210</v>
      </c>
      <c r="H179" s="134">
        <v>6.45</v>
      </c>
      <c r="I179" s="4"/>
      <c r="L179" s="123"/>
      <c r="M179" s="129"/>
      <c r="N179" s="130"/>
      <c r="O179" s="130"/>
      <c r="P179" s="130"/>
      <c r="Q179" s="130"/>
      <c r="R179" s="130"/>
      <c r="S179" s="130"/>
      <c r="T179" s="131"/>
      <c r="AT179" s="132" t="s">
        <v>154</v>
      </c>
      <c r="AU179" s="132" t="s">
        <v>83</v>
      </c>
      <c r="AV179" s="124" t="s">
        <v>83</v>
      </c>
      <c r="AW179" s="124" t="s">
        <v>38</v>
      </c>
      <c r="AX179" s="124" t="s">
        <v>75</v>
      </c>
      <c r="AY179" s="132" t="s">
        <v>143</v>
      </c>
    </row>
    <row r="180" spans="2:51" s="124" customFormat="1" ht="13.5">
      <c r="B180" s="123"/>
      <c r="D180" s="119" t="s">
        <v>154</v>
      </c>
      <c r="E180" s="132" t="s">
        <v>3</v>
      </c>
      <c r="F180" s="133" t="s">
        <v>211</v>
      </c>
      <c r="H180" s="134">
        <v>13.566</v>
      </c>
      <c r="I180" s="4"/>
      <c r="L180" s="123"/>
      <c r="M180" s="129"/>
      <c r="N180" s="130"/>
      <c r="O180" s="130"/>
      <c r="P180" s="130"/>
      <c r="Q180" s="130"/>
      <c r="R180" s="130"/>
      <c r="S180" s="130"/>
      <c r="T180" s="131"/>
      <c r="AT180" s="132" t="s">
        <v>154</v>
      </c>
      <c r="AU180" s="132" t="s">
        <v>83</v>
      </c>
      <c r="AV180" s="124" t="s">
        <v>83</v>
      </c>
      <c r="AW180" s="124" t="s">
        <v>38</v>
      </c>
      <c r="AX180" s="124" t="s">
        <v>75</v>
      </c>
      <c r="AY180" s="132" t="s">
        <v>143</v>
      </c>
    </row>
    <row r="181" spans="2:51" s="124" customFormat="1" ht="13.5">
      <c r="B181" s="123"/>
      <c r="D181" s="119" t="s">
        <v>154</v>
      </c>
      <c r="E181" s="132" t="s">
        <v>3</v>
      </c>
      <c r="F181" s="133" t="s">
        <v>212</v>
      </c>
      <c r="H181" s="134">
        <v>39.348</v>
      </c>
      <c r="I181" s="4"/>
      <c r="L181" s="123"/>
      <c r="M181" s="129"/>
      <c r="N181" s="130"/>
      <c r="O181" s="130"/>
      <c r="P181" s="130"/>
      <c r="Q181" s="130"/>
      <c r="R181" s="130"/>
      <c r="S181" s="130"/>
      <c r="T181" s="131"/>
      <c r="AT181" s="132" t="s">
        <v>154</v>
      </c>
      <c r="AU181" s="132" t="s">
        <v>83</v>
      </c>
      <c r="AV181" s="124" t="s">
        <v>83</v>
      </c>
      <c r="AW181" s="124" t="s">
        <v>38</v>
      </c>
      <c r="AX181" s="124" t="s">
        <v>75</v>
      </c>
      <c r="AY181" s="132" t="s">
        <v>143</v>
      </c>
    </row>
    <row r="182" spans="2:51" s="124" customFormat="1" ht="13.5">
      <c r="B182" s="123"/>
      <c r="D182" s="119" t="s">
        <v>154</v>
      </c>
      <c r="E182" s="132" t="s">
        <v>3</v>
      </c>
      <c r="F182" s="133" t="s">
        <v>213</v>
      </c>
      <c r="H182" s="134">
        <v>61.753</v>
      </c>
      <c r="I182" s="4"/>
      <c r="L182" s="123"/>
      <c r="M182" s="129"/>
      <c r="N182" s="130"/>
      <c r="O182" s="130"/>
      <c r="P182" s="130"/>
      <c r="Q182" s="130"/>
      <c r="R182" s="130"/>
      <c r="S182" s="130"/>
      <c r="T182" s="131"/>
      <c r="AT182" s="132" t="s">
        <v>154</v>
      </c>
      <c r="AU182" s="132" t="s">
        <v>83</v>
      </c>
      <c r="AV182" s="124" t="s">
        <v>83</v>
      </c>
      <c r="AW182" s="124" t="s">
        <v>38</v>
      </c>
      <c r="AX182" s="124" t="s">
        <v>75</v>
      </c>
      <c r="AY182" s="132" t="s">
        <v>143</v>
      </c>
    </row>
    <row r="183" spans="2:51" s="124" customFormat="1" ht="13.5">
      <c r="B183" s="123"/>
      <c r="D183" s="119" t="s">
        <v>154</v>
      </c>
      <c r="E183" s="132" t="s">
        <v>3</v>
      </c>
      <c r="F183" s="133" t="s">
        <v>214</v>
      </c>
      <c r="H183" s="134">
        <v>29.482</v>
      </c>
      <c r="I183" s="4"/>
      <c r="L183" s="123"/>
      <c r="M183" s="129"/>
      <c r="N183" s="130"/>
      <c r="O183" s="130"/>
      <c r="P183" s="130"/>
      <c r="Q183" s="130"/>
      <c r="R183" s="130"/>
      <c r="S183" s="130"/>
      <c r="T183" s="131"/>
      <c r="AT183" s="132" t="s">
        <v>154</v>
      </c>
      <c r="AU183" s="132" t="s">
        <v>83</v>
      </c>
      <c r="AV183" s="124" t="s">
        <v>83</v>
      </c>
      <c r="AW183" s="124" t="s">
        <v>38</v>
      </c>
      <c r="AX183" s="124" t="s">
        <v>75</v>
      </c>
      <c r="AY183" s="132" t="s">
        <v>143</v>
      </c>
    </row>
    <row r="184" spans="2:51" s="124" customFormat="1" ht="13.5">
      <c r="B184" s="123"/>
      <c r="D184" s="119" t="s">
        <v>154</v>
      </c>
      <c r="E184" s="132" t="s">
        <v>3</v>
      </c>
      <c r="F184" s="133" t="s">
        <v>215</v>
      </c>
      <c r="H184" s="134">
        <v>8.581</v>
      </c>
      <c r="I184" s="4"/>
      <c r="L184" s="123"/>
      <c r="M184" s="129"/>
      <c r="N184" s="130"/>
      <c r="O184" s="130"/>
      <c r="P184" s="130"/>
      <c r="Q184" s="130"/>
      <c r="R184" s="130"/>
      <c r="S184" s="130"/>
      <c r="T184" s="131"/>
      <c r="AT184" s="132" t="s">
        <v>154</v>
      </c>
      <c r="AU184" s="132" t="s">
        <v>83</v>
      </c>
      <c r="AV184" s="124" t="s">
        <v>83</v>
      </c>
      <c r="AW184" s="124" t="s">
        <v>38</v>
      </c>
      <c r="AX184" s="124" t="s">
        <v>75</v>
      </c>
      <c r="AY184" s="132" t="s">
        <v>143</v>
      </c>
    </row>
    <row r="185" spans="2:51" s="124" customFormat="1" ht="13.5">
      <c r="B185" s="123"/>
      <c r="D185" s="119" t="s">
        <v>154</v>
      </c>
      <c r="E185" s="132" t="s">
        <v>3</v>
      </c>
      <c r="F185" s="133" t="s">
        <v>216</v>
      </c>
      <c r="H185" s="134">
        <v>-628.75</v>
      </c>
      <c r="I185" s="4"/>
      <c r="L185" s="123"/>
      <c r="M185" s="129"/>
      <c r="N185" s="130"/>
      <c r="O185" s="130"/>
      <c r="P185" s="130"/>
      <c r="Q185" s="130"/>
      <c r="R185" s="130"/>
      <c r="S185" s="130"/>
      <c r="T185" s="131"/>
      <c r="AT185" s="132" t="s">
        <v>154</v>
      </c>
      <c r="AU185" s="132" t="s">
        <v>83</v>
      </c>
      <c r="AV185" s="124" t="s">
        <v>83</v>
      </c>
      <c r="AW185" s="124" t="s">
        <v>38</v>
      </c>
      <c r="AX185" s="124" t="s">
        <v>75</v>
      </c>
      <c r="AY185" s="132" t="s">
        <v>143</v>
      </c>
    </row>
    <row r="186" spans="2:51" s="136" customFormat="1" ht="13.5">
      <c r="B186" s="135"/>
      <c r="D186" s="119" t="s">
        <v>154</v>
      </c>
      <c r="E186" s="137" t="s">
        <v>3</v>
      </c>
      <c r="F186" s="138" t="s">
        <v>217</v>
      </c>
      <c r="H186" s="139">
        <v>2417.37</v>
      </c>
      <c r="I186" s="5"/>
      <c r="L186" s="135"/>
      <c r="M186" s="140"/>
      <c r="N186" s="141"/>
      <c r="O186" s="141"/>
      <c r="P186" s="141"/>
      <c r="Q186" s="141"/>
      <c r="R186" s="141"/>
      <c r="S186" s="141"/>
      <c r="T186" s="142"/>
      <c r="AT186" s="143" t="s">
        <v>154</v>
      </c>
      <c r="AU186" s="143" t="s">
        <v>83</v>
      </c>
      <c r="AV186" s="136" t="s">
        <v>150</v>
      </c>
      <c r="AW186" s="136" t="s">
        <v>38</v>
      </c>
      <c r="AX186" s="136" t="s">
        <v>75</v>
      </c>
      <c r="AY186" s="143" t="s">
        <v>143</v>
      </c>
    </row>
    <row r="187" spans="2:51" s="124" customFormat="1" ht="13.5">
      <c r="B187" s="123"/>
      <c r="D187" s="119" t="s">
        <v>154</v>
      </c>
      <c r="E187" s="132" t="s">
        <v>3</v>
      </c>
      <c r="F187" s="133" t="s">
        <v>3</v>
      </c>
      <c r="H187" s="134">
        <v>0</v>
      </c>
      <c r="I187" s="4"/>
      <c r="L187" s="123"/>
      <c r="M187" s="129"/>
      <c r="N187" s="130"/>
      <c r="O187" s="130"/>
      <c r="P187" s="130"/>
      <c r="Q187" s="130"/>
      <c r="R187" s="130"/>
      <c r="S187" s="130"/>
      <c r="T187" s="131"/>
      <c r="AT187" s="132" t="s">
        <v>154</v>
      </c>
      <c r="AU187" s="132" t="s">
        <v>83</v>
      </c>
      <c r="AV187" s="124" t="s">
        <v>83</v>
      </c>
      <c r="AW187" s="124" t="s">
        <v>38</v>
      </c>
      <c r="AX187" s="124" t="s">
        <v>75</v>
      </c>
      <c r="AY187" s="132" t="s">
        <v>143</v>
      </c>
    </row>
    <row r="188" spans="2:51" s="124" customFormat="1" ht="13.5">
      <c r="B188" s="123"/>
      <c r="D188" s="125" t="s">
        <v>154</v>
      </c>
      <c r="E188" s="126" t="s">
        <v>3</v>
      </c>
      <c r="F188" s="127" t="s">
        <v>218</v>
      </c>
      <c r="H188" s="128">
        <v>1208.685</v>
      </c>
      <c r="I188" s="4"/>
      <c r="L188" s="123"/>
      <c r="M188" s="129"/>
      <c r="N188" s="130"/>
      <c r="O188" s="130"/>
      <c r="P188" s="130"/>
      <c r="Q188" s="130"/>
      <c r="R188" s="130"/>
      <c r="S188" s="130"/>
      <c r="T188" s="131"/>
      <c r="AT188" s="132" t="s">
        <v>154</v>
      </c>
      <c r="AU188" s="132" t="s">
        <v>83</v>
      </c>
      <c r="AV188" s="124" t="s">
        <v>83</v>
      </c>
      <c r="AW188" s="124" t="s">
        <v>38</v>
      </c>
      <c r="AX188" s="124" t="s">
        <v>23</v>
      </c>
      <c r="AY188" s="132" t="s">
        <v>143</v>
      </c>
    </row>
    <row r="189" spans="2:65" s="26" customFormat="1" ht="31.5" customHeight="1">
      <c r="B189" s="27"/>
      <c r="C189" s="108" t="s">
        <v>223</v>
      </c>
      <c r="D189" s="108" t="s">
        <v>145</v>
      </c>
      <c r="E189" s="109" t="s">
        <v>224</v>
      </c>
      <c r="F189" s="110" t="s">
        <v>225</v>
      </c>
      <c r="G189" s="111" t="s">
        <v>168</v>
      </c>
      <c r="H189" s="112">
        <v>1208.685</v>
      </c>
      <c r="I189" s="2"/>
      <c r="J189" s="113">
        <f>ROUND(I189*H189,2)</f>
        <v>0</v>
      </c>
      <c r="K189" s="110" t="s">
        <v>149</v>
      </c>
      <c r="L189" s="27"/>
      <c r="M189" s="114" t="s">
        <v>3</v>
      </c>
      <c r="N189" s="115" t="s">
        <v>46</v>
      </c>
      <c r="O189" s="28"/>
      <c r="P189" s="116">
        <f>O189*H189</f>
        <v>0</v>
      </c>
      <c r="Q189" s="116">
        <v>0</v>
      </c>
      <c r="R189" s="116">
        <f>Q189*H189</f>
        <v>0</v>
      </c>
      <c r="S189" s="116">
        <v>0</v>
      </c>
      <c r="T189" s="117">
        <f>S189*H189</f>
        <v>0</v>
      </c>
      <c r="AR189" s="16" t="s">
        <v>150</v>
      </c>
      <c r="AT189" s="16" t="s">
        <v>145</v>
      </c>
      <c r="AU189" s="16" t="s">
        <v>83</v>
      </c>
      <c r="AY189" s="16" t="s">
        <v>143</v>
      </c>
      <c r="BE189" s="118">
        <f>IF(N189="základní",J189,0)</f>
        <v>0</v>
      </c>
      <c r="BF189" s="118">
        <f>IF(N189="snížená",J189,0)</f>
        <v>0</v>
      </c>
      <c r="BG189" s="118">
        <f>IF(N189="zákl. přenesená",J189,0)</f>
        <v>0</v>
      </c>
      <c r="BH189" s="118">
        <f>IF(N189="sníž. přenesená",J189,0)</f>
        <v>0</v>
      </c>
      <c r="BI189" s="118">
        <f>IF(N189="nulová",J189,0)</f>
        <v>0</v>
      </c>
      <c r="BJ189" s="16" t="s">
        <v>23</v>
      </c>
      <c r="BK189" s="118">
        <f>ROUND(I189*H189,2)</f>
        <v>0</v>
      </c>
      <c r="BL189" s="16" t="s">
        <v>150</v>
      </c>
      <c r="BM189" s="16" t="s">
        <v>226</v>
      </c>
    </row>
    <row r="190" spans="2:47" s="26" customFormat="1" ht="204">
      <c r="B190" s="27"/>
      <c r="D190" s="119" t="s">
        <v>152</v>
      </c>
      <c r="F190" s="120" t="s">
        <v>182</v>
      </c>
      <c r="I190" s="3"/>
      <c r="L190" s="27"/>
      <c r="M190" s="121"/>
      <c r="N190" s="28"/>
      <c r="O190" s="28"/>
      <c r="P190" s="28"/>
      <c r="Q190" s="28"/>
      <c r="R190" s="28"/>
      <c r="S190" s="28"/>
      <c r="T190" s="122"/>
      <c r="AT190" s="16" t="s">
        <v>152</v>
      </c>
      <c r="AU190" s="16" t="s">
        <v>83</v>
      </c>
    </row>
    <row r="191" spans="2:51" s="124" customFormat="1" ht="13.5">
      <c r="B191" s="123"/>
      <c r="D191" s="119" t="s">
        <v>154</v>
      </c>
      <c r="E191" s="132" t="s">
        <v>3</v>
      </c>
      <c r="F191" s="133" t="s">
        <v>183</v>
      </c>
      <c r="H191" s="134">
        <v>5.924</v>
      </c>
      <c r="I191" s="4"/>
      <c r="L191" s="123"/>
      <c r="M191" s="129"/>
      <c r="N191" s="130"/>
      <c r="O191" s="130"/>
      <c r="P191" s="130"/>
      <c r="Q191" s="130"/>
      <c r="R191" s="130"/>
      <c r="S191" s="130"/>
      <c r="T191" s="131"/>
      <c r="AT191" s="132" t="s">
        <v>154</v>
      </c>
      <c r="AU191" s="132" t="s">
        <v>83</v>
      </c>
      <c r="AV191" s="124" t="s">
        <v>83</v>
      </c>
      <c r="AW191" s="124" t="s">
        <v>38</v>
      </c>
      <c r="AX191" s="124" t="s">
        <v>75</v>
      </c>
      <c r="AY191" s="132" t="s">
        <v>143</v>
      </c>
    </row>
    <row r="192" spans="2:51" s="124" customFormat="1" ht="13.5">
      <c r="B192" s="123"/>
      <c r="D192" s="119" t="s">
        <v>154</v>
      </c>
      <c r="E192" s="132" t="s">
        <v>3</v>
      </c>
      <c r="F192" s="133" t="s">
        <v>184</v>
      </c>
      <c r="H192" s="134">
        <v>20.036</v>
      </c>
      <c r="I192" s="4"/>
      <c r="L192" s="123"/>
      <c r="M192" s="129"/>
      <c r="N192" s="130"/>
      <c r="O192" s="130"/>
      <c r="P192" s="130"/>
      <c r="Q192" s="130"/>
      <c r="R192" s="130"/>
      <c r="S192" s="130"/>
      <c r="T192" s="131"/>
      <c r="AT192" s="132" t="s">
        <v>154</v>
      </c>
      <c r="AU192" s="132" t="s">
        <v>83</v>
      </c>
      <c r="AV192" s="124" t="s">
        <v>83</v>
      </c>
      <c r="AW192" s="124" t="s">
        <v>38</v>
      </c>
      <c r="AX192" s="124" t="s">
        <v>75</v>
      </c>
      <c r="AY192" s="132" t="s">
        <v>143</v>
      </c>
    </row>
    <row r="193" spans="2:51" s="124" customFormat="1" ht="13.5">
      <c r="B193" s="123"/>
      <c r="D193" s="119" t="s">
        <v>154</v>
      </c>
      <c r="E193" s="132" t="s">
        <v>3</v>
      </c>
      <c r="F193" s="133" t="s">
        <v>185</v>
      </c>
      <c r="H193" s="134">
        <v>39.413</v>
      </c>
      <c r="I193" s="4"/>
      <c r="L193" s="123"/>
      <c r="M193" s="129"/>
      <c r="N193" s="130"/>
      <c r="O193" s="130"/>
      <c r="P193" s="130"/>
      <c r="Q193" s="130"/>
      <c r="R193" s="130"/>
      <c r="S193" s="130"/>
      <c r="T193" s="131"/>
      <c r="AT193" s="132" t="s">
        <v>154</v>
      </c>
      <c r="AU193" s="132" t="s">
        <v>83</v>
      </c>
      <c r="AV193" s="124" t="s">
        <v>83</v>
      </c>
      <c r="AW193" s="124" t="s">
        <v>38</v>
      </c>
      <c r="AX193" s="124" t="s">
        <v>75</v>
      </c>
      <c r="AY193" s="132" t="s">
        <v>143</v>
      </c>
    </row>
    <row r="194" spans="2:51" s="124" customFormat="1" ht="13.5">
      <c r="B194" s="123"/>
      <c r="D194" s="119" t="s">
        <v>154</v>
      </c>
      <c r="E194" s="132" t="s">
        <v>3</v>
      </c>
      <c r="F194" s="133" t="s">
        <v>186</v>
      </c>
      <c r="H194" s="134">
        <v>95.095</v>
      </c>
      <c r="I194" s="4"/>
      <c r="L194" s="123"/>
      <c r="M194" s="129"/>
      <c r="N194" s="130"/>
      <c r="O194" s="130"/>
      <c r="P194" s="130"/>
      <c r="Q194" s="130"/>
      <c r="R194" s="130"/>
      <c r="S194" s="130"/>
      <c r="T194" s="131"/>
      <c r="AT194" s="132" t="s">
        <v>154</v>
      </c>
      <c r="AU194" s="132" t="s">
        <v>83</v>
      </c>
      <c r="AV194" s="124" t="s">
        <v>83</v>
      </c>
      <c r="AW194" s="124" t="s">
        <v>38</v>
      </c>
      <c r="AX194" s="124" t="s">
        <v>75</v>
      </c>
      <c r="AY194" s="132" t="s">
        <v>143</v>
      </c>
    </row>
    <row r="195" spans="2:51" s="124" customFormat="1" ht="13.5">
      <c r="B195" s="123"/>
      <c r="D195" s="119" t="s">
        <v>154</v>
      </c>
      <c r="E195" s="132" t="s">
        <v>3</v>
      </c>
      <c r="F195" s="133" t="s">
        <v>187</v>
      </c>
      <c r="H195" s="134">
        <v>148.47</v>
      </c>
      <c r="I195" s="4"/>
      <c r="L195" s="123"/>
      <c r="M195" s="129"/>
      <c r="N195" s="130"/>
      <c r="O195" s="130"/>
      <c r="P195" s="130"/>
      <c r="Q195" s="130"/>
      <c r="R195" s="130"/>
      <c r="S195" s="130"/>
      <c r="T195" s="131"/>
      <c r="AT195" s="132" t="s">
        <v>154</v>
      </c>
      <c r="AU195" s="132" t="s">
        <v>83</v>
      </c>
      <c r="AV195" s="124" t="s">
        <v>83</v>
      </c>
      <c r="AW195" s="124" t="s">
        <v>38</v>
      </c>
      <c r="AX195" s="124" t="s">
        <v>75</v>
      </c>
      <c r="AY195" s="132" t="s">
        <v>143</v>
      </c>
    </row>
    <row r="196" spans="2:51" s="124" customFormat="1" ht="13.5">
      <c r="B196" s="123"/>
      <c r="D196" s="119" t="s">
        <v>154</v>
      </c>
      <c r="E196" s="132" t="s">
        <v>3</v>
      </c>
      <c r="F196" s="133" t="s">
        <v>188</v>
      </c>
      <c r="H196" s="134">
        <v>27.202</v>
      </c>
      <c r="I196" s="4"/>
      <c r="L196" s="123"/>
      <c r="M196" s="129"/>
      <c r="N196" s="130"/>
      <c r="O196" s="130"/>
      <c r="P196" s="130"/>
      <c r="Q196" s="130"/>
      <c r="R196" s="130"/>
      <c r="S196" s="130"/>
      <c r="T196" s="131"/>
      <c r="AT196" s="132" t="s">
        <v>154</v>
      </c>
      <c r="AU196" s="132" t="s">
        <v>83</v>
      </c>
      <c r="AV196" s="124" t="s">
        <v>83</v>
      </c>
      <c r="AW196" s="124" t="s">
        <v>38</v>
      </c>
      <c r="AX196" s="124" t="s">
        <v>75</v>
      </c>
      <c r="AY196" s="132" t="s">
        <v>143</v>
      </c>
    </row>
    <row r="197" spans="2:51" s="124" customFormat="1" ht="13.5">
      <c r="B197" s="123"/>
      <c r="D197" s="119" t="s">
        <v>154</v>
      </c>
      <c r="E197" s="132" t="s">
        <v>3</v>
      </c>
      <c r="F197" s="133" t="s">
        <v>189</v>
      </c>
      <c r="H197" s="134">
        <v>299.488</v>
      </c>
      <c r="I197" s="4"/>
      <c r="L197" s="123"/>
      <c r="M197" s="129"/>
      <c r="N197" s="130"/>
      <c r="O197" s="130"/>
      <c r="P197" s="130"/>
      <c r="Q197" s="130"/>
      <c r="R197" s="130"/>
      <c r="S197" s="130"/>
      <c r="T197" s="131"/>
      <c r="AT197" s="132" t="s">
        <v>154</v>
      </c>
      <c r="AU197" s="132" t="s">
        <v>83</v>
      </c>
      <c r="AV197" s="124" t="s">
        <v>83</v>
      </c>
      <c r="AW197" s="124" t="s">
        <v>38</v>
      </c>
      <c r="AX197" s="124" t="s">
        <v>75</v>
      </c>
      <c r="AY197" s="132" t="s">
        <v>143</v>
      </c>
    </row>
    <row r="198" spans="2:51" s="124" customFormat="1" ht="13.5">
      <c r="B198" s="123"/>
      <c r="D198" s="119" t="s">
        <v>154</v>
      </c>
      <c r="E198" s="132" t="s">
        <v>3</v>
      </c>
      <c r="F198" s="133" t="s">
        <v>190</v>
      </c>
      <c r="H198" s="134">
        <v>357.702</v>
      </c>
      <c r="I198" s="4"/>
      <c r="L198" s="123"/>
      <c r="M198" s="129"/>
      <c r="N198" s="130"/>
      <c r="O198" s="130"/>
      <c r="P198" s="130"/>
      <c r="Q198" s="130"/>
      <c r="R198" s="130"/>
      <c r="S198" s="130"/>
      <c r="T198" s="131"/>
      <c r="AT198" s="132" t="s">
        <v>154</v>
      </c>
      <c r="AU198" s="132" t="s">
        <v>83</v>
      </c>
      <c r="AV198" s="124" t="s">
        <v>83</v>
      </c>
      <c r="AW198" s="124" t="s">
        <v>38</v>
      </c>
      <c r="AX198" s="124" t="s">
        <v>75</v>
      </c>
      <c r="AY198" s="132" t="s">
        <v>143</v>
      </c>
    </row>
    <row r="199" spans="2:51" s="124" customFormat="1" ht="13.5">
      <c r="B199" s="123"/>
      <c r="D199" s="119" t="s">
        <v>154</v>
      </c>
      <c r="E199" s="132" t="s">
        <v>3</v>
      </c>
      <c r="F199" s="133" t="s">
        <v>191</v>
      </c>
      <c r="H199" s="134">
        <v>56.754</v>
      </c>
      <c r="I199" s="4"/>
      <c r="L199" s="123"/>
      <c r="M199" s="129"/>
      <c r="N199" s="130"/>
      <c r="O199" s="130"/>
      <c r="P199" s="130"/>
      <c r="Q199" s="130"/>
      <c r="R199" s="130"/>
      <c r="S199" s="130"/>
      <c r="T199" s="131"/>
      <c r="AT199" s="132" t="s">
        <v>154</v>
      </c>
      <c r="AU199" s="132" t="s">
        <v>83</v>
      </c>
      <c r="AV199" s="124" t="s">
        <v>83</v>
      </c>
      <c r="AW199" s="124" t="s">
        <v>38</v>
      </c>
      <c r="AX199" s="124" t="s">
        <v>75</v>
      </c>
      <c r="AY199" s="132" t="s">
        <v>143</v>
      </c>
    </row>
    <row r="200" spans="2:51" s="124" customFormat="1" ht="13.5">
      <c r="B200" s="123"/>
      <c r="D200" s="119" t="s">
        <v>154</v>
      </c>
      <c r="E200" s="132" t="s">
        <v>3</v>
      </c>
      <c r="F200" s="133" t="s">
        <v>192</v>
      </c>
      <c r="H200" s="134">
        <v>187.799</v>
      </c>
      <c r="I200" s="4"/>
      <c r="L200" s="123"/>
      <c r="M200" s="129"/>
      <c r="N200" s="130"/>
      <c r="O200" s="130"/>
      <c r="P200" s="130"/>
      <c r="Q200" s="130"/>
      <c r="R200" s="130"/>
      <c r="S200" s="130"/>
      <c r="T200" s="131"/>
      <c r="AT200" s="132" t="s">
        <v>154</v>
      </c>
      <c r="AU200" s="132" t="s">
        <v>83</v>
      </c>
      <c r="AV200" s="124" t="s">
        <v>83</v>
      </c>
      <c r="AW200" s="124" t="s">
        <v>38</v>
      </c>
      <c r="AX200" s="124" t="s">
        <v>75</v>
      </c>
      <c r="AY200" s="132" t="s">
        <v>143</v>
      </c>
    </row>
    <row r="201" spans="2:51" s="124" customFormat="1" ht="13.5">
      <c r="B201" s="123"/>
      <c r="D201" s="119" t="s">
        <v>154</v>
      </c>
      <c r="E201" s="132" t="s">
        <v>3</v>
      </c>
      <c r="F201" s="133" t="s">
        <v>193</v>
      </c>
      <c r="H201" s="134">
        <v>178.398</v>
      </c>
      <c r="I201" s="4"/>
      <c r="L201" s="123"/>
      <c r="M201" s="129"/>
      <c r="N201" s="130"/>
      <c r="O201" s="130"/>
      <c r="P201" s="130"/>
      <c r="Q201" s="130"/>
      <c r="R201" s="130"/>
      <c r="S201" s="130"/>
      <c r="T201" s="131"/>
      <c r="AT201" s="132" t="s">
        <v>154</v>
      </c>
      <c r="AU201" s="132" t="s">
        <v>83</v>
      </c>
      <c r="AV201" s="124" t="s">
        <v>83</v>
      </c>
      <c r="AW201" s="124" t="s">
        <v>38</v>
      </c>
      <c r="AX201" s="124" t="s">
        <v>75</v>
      </c>
      <c r="AY201" s="132" t="s">
        <v>143</v>
      </c>
    </row>
    <row r="202" spans="2:51" s="124" customFormat="1" ht="13.5">
      <c r="B202" s="123"/>
      <c r="D202" s="119" t="s">
        <v>154</v>
      </c>
      <c r="E202" s="132" t="s">
        <v>3</v>
      </c>
      <c r="F202" s="133" t="s">
        <v>194</v>
      </c>
      <c r="H202" s="134">
        <v>258.23</v>
      </c>
      <c r="I202" s="4"/>
      <c r="L202" s="123"/>
      <c r="M202" s="129"/>
      <c r="N202" s="130"/>
      <c r="O202" s="130"/>
      <c r="P202" s="130"/>
      <c r="Q202" s="130"/>
      <c r="R202" s="130"/>
      <c r="S202" s="130"/>
      <c r="T202" s="131"/>
      <c r="AT202" s="132" t="s">
        <v>154</v>
      </c>
      <c r="AU202" s="132" t="s">
        <v>83</v>
      </c>
      <c r="AV202" s="124" t="s">
        <v>83</v>
      </c>
      <c r="AW202" s="124" t="s">
        <v>38</v>
      </c>
      <c r="AX202" s="124" t="s">
        <v>75</v>
      </c>
      <c r="AY202" s="132" t="s">
        <v>143</v>
      </c>
    </row>
    <row r="203" spans="2:51" s="124" customFormat="1" ht="13.5">
      <c r="B203" s="123"/>
      <c r="D203" s="119" t="s">
        <v>154</v>
      </c>
      <c r="E203" s="132" t="s">
        <v>3</v>
      </c>
      <c r="F203" s="133" t="s">
        <v>195</v>
      </c>
      <c r="H203" s="134">
        <v>55.728</v>
      </c>
      <c r="I203" s="4"/>
      <c r="L203" s="123"/>
      <c r="M203" s="129"/>
      <c r="N203" s="130"/>
      <c r="O203" s="130"/>
      <c r="P203" s="130"/>
      <c r="Q203" s="130"/>
      <c r="R203" s="130"/>
      <c r="S203" s="130"/>
      <c r="T203" s="131"/>
      <c r="AT203" s="132" t="s">
        <v>154</v>
      </c>
      <c r="AU203" s="132" t="s">
        <v>83</v>
      </c>
      <c r="AV203" s="124" t="s">
        <v>83</v>
      </c>
      <c r="AW203" s="124" t="s">
        <v>38</v>
      </c>
      <c r="AX203" s="124" t="s">
        <v>75</v>
      </c>
      <c r="AY203" s="132" t="s">
        <v>143</v>
      </c>
    </row>
    <row r="204" spans="2:51" s="124" customFormat="1" ht="13.5">
      <c r="B204" s="123"/>
      <c r="D204" s="119" t="s">
        <v>154</v>
      </c>
      <c r="E204" s="132" t="s">
        <v>3</v>
      </c>
      <c r="F204" s="133" t="s">
        <v>196</v>
      </c>
      <c r="H204" s="134">
        <v>27.981</v>
      </c>
      <c r="I204" s="4"/>
      <c r="L204" s="123"/>
      <c r="M204" s="129"/>
      <c r="N204" s="130"/>
      <c r="O204" s="130"/>
      <c r="P204" s="130"/>
      <c r="Q204" s="130"/>
      <c r="R204" s="130"/>
      <c r="S204" s="130"/>
      <c r="T204" s="131"/>
      <c r="AT204" s="132" t="s">
        <v>154</v>
      </c>
      <c r="AU204" s="132" t="s">
        <v>83</v>
      </c>
      <c r="AV204" s="124" t="s">
        <v>83</v>
      </c>
      <c r="AW204" s="124" t="s">
        <v>38</v>
      </c>
      <c r="AX204" s="124" t="s">
        <v>75</v>
      </c>
      <c r="AY204" s="132" t="s">
        <v>143</v>
      </c>
    </row>
    <row r="205" spans="2:51" s="124" customFormat="1" ht="13.5">
      <c r="B205" s="123"/>
      <c r="D205" s="119" t="s">
        <v>154</v>
      </c>
      <c r="E205" s="132" t="s">
        <v>3</v>
      </c>
      <c r="F205" s="133" t="s">
        <v>197</v>
      </c>
      <c r="H205" s="134">
        <v>41.353</v>
      </c>
      <c r="I205" s="4"/>
      <c r="L205" s="123"/>
      <c r="M205" s="129"/>
      <c r="N205" s="130"/>
      <c r="O205" s="130"/>
      <c r="P205" s="130"/>
      <c r="Q205" s="130"/>
      <c r="R205" s="130"/>
      <c r="S205" s="130"/>
      <c r="T205" s="131"/>
      <c r="AT205" s="132" t="s">
        <v>154</v>
      </c>
      <c r="AU205" s="132" t="s">
        <v>83</v>
      </c>
      <c r="AV205" s="124" t="s">
        <v>83</v>
      </c>
      <c r="AW205" s="124" t="s">
        <v>38</v>
      </c>
      <c r="AX205" s="124" t="s">
        <v>75</v>
      </c>
      <c r="AY205" s="132" t="s">
        <v>143</v>
      </c>
    </row>
    <row r="206" spans="2:51" s="124" customFormat="1" ht="13.5">
      <c r="B206" s="123"/>
      <c r="D206" s="119" t="s">
        <v>154</v>
      </c>
      <c r="E206" s="132" t="s">
        <v>3</v>
      </c>
      <c r="F206" s="133" t="s">
        <v>198</v>
      </c>
      <c r="H206" s="134">
        <v>108.768</v>
      </c>
      <c r="I206" s="4"/>
      <c r="L206" s="123"/>
      <c r="M206" s="129"/>
      <c r="N206" s="130"/>
      <c r="O206" s="130"/>
      <c r="P206" s="130"/>
      <c r="Q206" s="130"/>
      <c r="R206" s="130"/>
      <c r="S206" s="130"/>
      <c r="T206" s="131"/>
      <c r="AT206" s="132" t="s">
        <v>154</v>
      </c>
      <c r="AU206" s="132" t="s">
        <v>83</v>
      </c>
      <c r="AV206" s="124" t="s">
        <v>83</v>
      </c>
      <c r="AW206" s="124" t="s">
        <v>38</v>
      </c>
      <c r="AX206" s="124" t="s">
        <v>75</v>
      </c>
      <c r="AY206" s="132" t="s">
        <v>143</v>
      </c>
    </row>
    <row r="207" spans="2:51" s="124" customFormat="1" ht="13.5">
      <c r="B207" s="123"/>
      <c r="D207" s="119" t="s">
        <v>154</v>
      </c>
      <c r="E207" s="132" t="s">
        <v>3</v>
      </c>
      <c r="F207" s="133" t="s">
        <v>199</v>
      </c>
      <c r="H207" s="134">
        <v>50.588</v>
      </c>
      <c r="I207" s="4"/>
      <c r="L207" s="123"/>
      <c r="M207" s="129"/>
      <c r="N207" s="130"/>
      <c r="O207" s="130"/>
      <c r="P207" s="130"/>
      <c r="Q207" s="130"/>
      <c r="R207" s="130"/>
      <c r="S207" s="130"/>
      <c r="T207" s="131"/>
      <c r="AT207" s="132" t="s">
        <v>154</v>
      </c>
      <c r="AU207" s="132" t="s">
        <v>83</v>
      </c>
      <c r="AV207" s="124" t="s">
        <v>83</v>
      </c>
      <c r="AW207" s="124" t="s">
        <v>38</v>
      </c>
      <c r="AX207" s="124" t="s">
        <v>75</v>
      </c>
      <c r="AY207" s="132" t="s">
        <v>143</v>
      </c>
    </row>
    <row r="208" spans="2:51" s="124" customFormat="1" ht="13.5">
      <c r="B208" s="123"/>
      <c r="D208" s="119" t="s">
        <v>154</v>
      </c>
      <c r="E208" s="132" t="s">
        <v>3</v>
      </c>
      <c r="F208" s="133" t="s">
        <v>200</v>
      </c>
      <c r="H208" s="134">
        <v>25.288</v>
      </c>
      <c r="I208" s="4"/>
      <c r="L208" s="123"/>
      <c r="M208" s="129"/>
      <c r="N208" s="130"/>
      <c r="O208" s="130"/>
      <c r="P208" s="130"/>
      <c r="Q208" s="130"/>
      <c r="R208" s="130"/>
      <c r="S208" s="130"/>
      <c r="T208" s="131"/>
      <c r="AT208" s="132" t="s">
        <v>154</v>
      </c>
      <c r="AU208" s="132" t="s">
        <v>83</v>
      </c>
      <c r="AV208" s="124" t="s">
        <v>83</v>
      </c>
      <c r="AW208" s="124" t="s">
        <v>38</v>
      </c>
      <c r="AX208" s="124" t="s">
        <v>75</v>
      </c>
      <c r="AY208" s="132" t="s">
        <v>143</v>
      </c>
    </row>
    <row r="209" spans="2:51" s="124" customFormat="1" ht="13.5">
      <c r="B209" s="123"/>
      <c r="D209" s="119" t="s">
        <v>154</v>
      </c>
      <c r="E209" s="132" t="s">
        <v>3</v>
      </c>
      <c r="F209" s="133" t="s">
        <v>201</v>
      </c>
      <c r="H209" s="134">
        <v>234.92</v>
      </c>
      <c r="I209" s="4"/>
      <c r="L209" s="123"/>
      <c r="M209" s="129"/>
      <c r="N209" s="130"/>
      <c r="O209" s="130"/>
      <c r="P209" s="130"/>
      <c r="Q209" s="130"/>
      <c r="R209" s="130"/>
      <c r="S209" s="130"/>
      <c r="T209" s="131"/>
      <c r="AT209" s="132" t="s">
        <v>154</v>
      </c>
      <c r="AU209" s="132" t="s">
        <v>83</v>
      </c>
      <c r="AV209" s="124" t="s">
        <v>83</v>
      </c>
      <c r="AW209" s="124" t="s">
        <v>38</v>
      </c>
      <c r="AX209" s="124" t="s">
        <v>75</v>
      </c>
      <c r="AY209" s="132" t="s">
        <v>143</v>
      </c>
    </row>
    <row r="210" spans="2:51" s="124" customFormat="1" ht="13.5">
      <c r="B210" s="123"/>
      <c r="D210" s="119" t="s">
        <v>154</v>
      </c>
      <c r="E210" s="132" t="s">
        <v>3</v>
      </c>
      <c r="F210" s="133" t="s">
        <v>202</v>
      </c>
      <c r="H210" s="134">
        <v>63.016</v>
      </c>
      <c r="I210" s="4"/>
      <c r="L210" s="123"/>
      <c r="M210" s="129"/>
      <c r="N210" s="130"/>
      <c r="O210" s="130"/>
      <c r="P210" s="130"/>
      <c r="Q210" s="130"/>
      <c r="R210" s="130"/>
      <c r="S210" s="130"/>
      <c r="T210" s="131"/>
      <c r="AT210" s="132" t="s">
        <v>154</v>
      </c>
      <c r="AU210" s="132" t="s">
        <v>83</v>
      </c>
      <c r="AV210" s="124" t="s">
        <v>83</v>
      </c>
      <c r="AW210" s="124" t="s">
        <v>38</v>
      </c>
      <c r="AX210" s="124" t="s">
        <v>75</v>
      </c>
      <c r="AY210" s="132" t="s">
        <v>143</v>
      </c>
    </row>
    <row r="211" spans="2:51" s="124" customFormat="1" ht="13.5">
      <c r="B211" s="123"/>
      <c r="D211" s="119" t="s">
        <v>154</v>
      </c>
      <c r="E211" s="132" t="s">
        <v>3</v>
      </c>
      <c r="F211" s="133" t="s">
        <v>203</v>
      </c>
      <c r="H211" s="134">
        <v>17.123</v>
      </c>
      <c r="I211" s="4"/>
      <c r="L211" s="123"/>
      <c r="M211" s="129"/>
      <c r="N211" s="130"/>
      <c r="O211" s="130"/>
      <c r="P211" s="130"/>
      <c r="Q211" s="130"/>
      <c r="R211" s="130"/>
      <c r="S211" s="130"/>
      <c r="T211" s="131"/>
      <c r="AT211" s="132" t="s">
        <v>154</v>
      </c>
      <c r="AU211" s="132" t="s">
        <v>83</v>
      </c>
      <c r="AV211" s="124" t="s">
        <v>83</v>
      </c>
      <c r="AW211" s="124" t="s">
        <v>38</v>
      </c>
      <c r="AX211" s="124" t="s">
        <v>75</v>
      </c>
      <c r="AY211" s="132" t="s">
        <v>143</v>
      </c>
    </row>
    <row r="212" spans="2:51" s="124" customFormat="1" ht="13.5">
      <c r="B212" s="123"/>
      <c r="D212" s="119" t="s">
        <v>154</v>
      </c>
      <c r="E212" s="132" t="s">
        <v>3</v>
      </c>
      <c r="F212" s="133" t="s">
        <v>204</v>
      </c>
      <c r="H212" s="134">
        <v>35.069</v>
      </c>
      <c r="I212" s="4"/>
      <c r="L212" s="123"/>
      <c r="M212" s="129"/>
      <c r="N212" s="130"/>
      <c r="O212" s="130"/>
      <c r="P212" s="130"/>
      <c r="Q212" s="130"/>
      <c r="R212" s="130"/>
      <c r="S212" s="130"/>
      <c r="T212" s="131"/>
      <c r="AT212" s="132" t="s">
        <v>154</v>
      </c>
      <c r="AU212" s="132" t="s">
        <v>83</v>
      </c>
      <c r="AV212" s="124" t="s">
        <v>83</v>
      </c>
      <c r="AW212" s="124" t="s">
        <v>38</v>
      </c>
      <c r="AX212" s="124" t="s">
        <v>75</v>
      </c>
      <c r="AY212" s="132" t="s">
        <v>143</v>
      </c>
    </row>
    <row r="213" spans="2:51" s="124" customFormat="1" ht="13.5">
      <c r="B213" s="123"/>
      <c r="D213" s="119" t="s">
        <v>154</v>
      </c>
      <c r="E213" s="132" t="s">
        <v>3</v>
      </c>
      <c r="F213" s="133" t="s">
        <v>205</v>
      </c>
      <c r="H213" s="134">
        <v>42.888</v>
      </c>
      <c r="I213" s="4"/>
      <c r="L213" s="123"/>
      <c r="M213" s="129"/>
      <c r="N213" s="130"/>
      <c r="O213" s="130"/>
      <c r="P213" s="130"/>
      <c r="Q213" s="130"/>
      <c r="R213" s="130"/>
      <c r="S213" s="130"/>
      <c r="T213" s="131"/>
      <c r="AT213" s="132" t="s">
        <v>154</v>
      </c>
      <c r="AU213" s="132" t="s">
        <v>83</v>
      </c>
      <c r="AV213" s="124" t="s">
        <v>83</v>
      </c>
      <c r="AW213" s="124" t="s">
        <v>38</v>
      </c>
      <c r="AX213" s="124" t="s">
        <v>75</v>
      </c>
      <c r="AY213" s="132" t="s">
        <v>143</v>
      </c>
    </row>
    <row r="214" spans="2:51" s="124" customFormat="1" ht="13.5">
      <c r="B214" s="123"/>
      <c r="D214" s="119" t="s">
        <v>154</v>
      </c>
      <c r="E214" s="132" t="s">
        <v>3</v>
      </c>
      <c r="F214" s="133" t="s">
        <v>206</v>
      </c>
      <c r="H214" s="134">
        <v>212.856</v>
      </c>
      <c r="I214" s="4"/>
      <c r="L214" s="123"/>
      <c r="M214" s="129"/>
      <c r="N214" s="130"/>
      <c r="O214" s="130"/>
      <c r="P214" s="130"/>
      <c r="Q214" s="130"/>
      <c r="R214" s="130"/>
      <c r="S214" s="130"/>
      <c r="T214" s="131"/>
      <c r="AT214" s="132" t="s">
        <v>154</v>
      </c>
      <c r="AU214" s="132" t="s">
        <v>83</v>
      </c>
      <c r="AV214" s="124" t="s">
        <v>83</v>
      </c>
      <c r="AW214" s="124" t="s">
        <v>38</v>
      </c>
      <c r="AX214" s="124" t="s">
        <v>75</v>
      </c>
      <c r="AY214" s="132" t="s">
        <v>143</v>
      </c>
    </row>
    <row r="215" spans="2:51" s="124" customFormat="1" ht="13.5">
      <c r="B215" s="123"/>
      <c r="D215" s="119" t="s">
        <v>154</v>
      </c>
      <c r="E215" s="132" t="s">
        <v>3</v>
      </c>
      <c r="F215" s="133" t="s">
        <v>207</v>
      </c>
      <c r="H215" s="134">
        <v>54.155</v>
      </c>
      <c r="I215" s="4"/>
      <c r="L215" s="123"/>
      <c r="M215" s="129"/>
      <c r="N215" s="130"/>
      <c r="O215" s="130"/>
      <c r="P215" s="130"/>
      <c r="Q215" s="130"/>
      <c r="R215" s="130"/>
      <c r="S215" s="130"/>
      <c r="T215" s="131"/>
      <c r="AT215" s="132" t="s">
        <v>154</v>
      </c>
      <c r="AU215" s="132" t="s">
        <v>83</v>
      </c>
      <c r="AV215" s="124" t="s">
        <v>83</v>
      </c>
      <c r="AW215" s="124" t="s">
        <v>38</v>
      </c>
      <c r="AX215" s="124" t="s">
        <v>75</v>
      </c>
      <c r="AY215" s="132" t="s">
        <v>143</v>
      </c>
    </row>
    <row r="216" spans="2:51" s="124" customFormat="1" ht="13.5">
      <c r="B216" s="123"/>
      <c r="D216" s="119" t="s">
        <v>154</v>
      </c>
      <c r="E216" s="132" t="s">
        <v>3</v>
      </c>
      <c r="F216" s="133" t="s">
        <v>208</v>
      </c>
      <c r="H216" s="134">
        <v>129.254</v>
      </c>
      <c r="I216" s="4"/>
      <c r="L216" s="123"/>
      <c r="M216" s="129"/>
      <c r="N216" s="130"/>
      <c r="O216" s="130"/>
      <c r="P216" s="130"/>
      <c r="Q216" s="130"/>
      <c r="R216" s="130"/>
      <c r="S216" s="130"/>
      <c r="T216" s="131"/>
      <c r="AT216" s="132" t="s">
        <v>154</v>
      </c>
      <c r="AU216" s="132" t="s">
        <v>83</v>
      </c>
      <c r="AV216" s="124" t="s">
        <v>83</v>
      </c>
      <c r="AW216" s="124" t="s">
        <v>38</v>
      </c>
      <c r="AX216" s="124" t="s">
        <v>75</v>
      </c>
      <c r="AY216" s="132" t="s">
        <v>143</v>
      </c>
    </row>
    <row r="217" spans="2:51" s="124" customFormat="1" ht="13.5">
      <c r="B217" s="123"/>
      <c r="D217" s="119" t="s">
        <v>154</v>
      </c>
      <c r="E217" s="132" t="s">
        <v>3</v>
      </c>
      <c r="F217" s="133" t="s">
        <v>209</v>
      </c>
      <c r="H217" s="134">
        <v>113.442</v>
      </c>
      <c r="I217" s="4"/>
      <c r="L217" s="123"/>
      <c r="M217" s="129"/>
      <c r="N217" s="130"/>
      <c r="O217" s="130"/>
      <c r="P217" s="130"/>
      <c r="Q217" s="130"/>
      <c r="R217" s="130"/>
      <c r="S217" s="130"/>
      <c r="T217" s="131"/>
      <c r="AT217" s="132" t="s">
        <v>154</v>
      </c>
      <c r="AU217" s="132" t="s">
        <v>83</v>
      </c>
      <c r="AV217" s="124" t="s">
        <v>83</v>
      </c>
      <c r="AW217" s="124" t="s">
        <v>38</v>
      </c>
      <c r="AX217" s="124" t="s">
        <v>75</v>
      </c>
      <c r="AY217" s="132" t="s">
        <v>143</v>
      </c>
    </row>
    <row r="218" spans="2:51" s="124" customFormat="1" ht="13.5">
      <c r="B218" s="123"/>
      <c r="D218" s="119" t="s">
        <v>154</v>
      </c>
      <c r="E218" s="132" t="s">
        <v>3</v>
      </c>
      <c r="F218" s="133" t="s">
        <v>210</v>
      </c>
      <c r="H218" s="134">
        <v>6.45</v>
      </c>
      <c r="I218" s="4"/>
      <c r="L218" s="123"/>
      <c r="M218" s="129"/>
      <c r="N218" s="130"/>
      <c r="O218" s="130"/>
      <c r="P218" s="130"/>
      <c r="Q218" s="130"/>
      <c r="R218" s="130"/>
      <c r="S218" s="130"/>
      <c r="T218" s="131"/>
      <c r="AT218" s="132" t="s">
        <v>154</v>
      </c>
      <c r="AU218" s="132" t="s">
        <v>83</v>
      </c>
      <c r="AV218" s="124" t="s">
        <v>83</v>
      </c>
      <c r="AW218" s="124" t="s">
        <v>38</v>
      </c>
      <c r="AX218" s="124" t="s">
        <v>75</v>
      </c>
      <c r="AY218" s="132" t="s">
        <v>143</v>
      </c>
    </row>
    <row r="219" spans="2:51" s="124" customFormat="1" ht="13.5">
      <c r="B219" s="123"/>
      <c r="D219" s="119" t="s">
        <v>154</v>
      </c>
      <c r="E219" s="132" t="s">
        <v>3</v>
      </c>
      <c r="F219" s="133" t="s">
        <v>211</v>
      </c>
      <c r="H219" s="134">
        <v>13.566</v>
      </c>
      <c r="I219" s="4"/>
      <c r="L219" s="123"/>
      <c r="M219" s="129"/>
      <c r="N219" s="130"/>
      <c r="O219" s="130"/>
      <c r="P219" s="130"/>
      <c r="Q219" s="130"/>
      <c r="R219" s="130"/>
      <c r="S219" s="130"/>
      <c r="T219" s="131"/>
      <c r="AT219" s="132" t="s">
        <v>154</v>
      </c>
      <c r="AU219" s="132" t="s">
        <v>83</v>
      </c>
      <c r="AV219" s="124" t="s">
        <v>83</v>
      </c>
      <c r="AW219" s="124" t="s">
        <v>38</v>
      </c>
      <c r="AX219" s="124" t="s">
        <v>75</v>
      </c>
      <c r="AY219" s="132" t="s">
        <v>143</v>
      </c>
    </row>
    <row r="220" spans="2:51" s="124" customFormat="1" ht="13.5">
      <c r="B220" s="123"/>
      <c r="D220" s="119" t="s">
        <v>154</v>
      </c>
      <c r="E220" s="132" t="s">
        <v>3</v>
      </c>
      <c r="F220" s="133" t="s">
        <v>212</v>
      </c>
      <c r="H220" s="134">
        <v>39.348</v>
      </c>
      <c r="I220" s="4"/>
      <c r="L220" s="123"/>
      <c r="M220" s="129"/>
      <c r="N220" s="130"/>
      <c r="O220" s="130"/>
      <c r="P220" s="130"/>
      <c r="Q220" s="130"/>
      <c r="R220" s="130"/>
      <c r="S220" s="130"/>
      <c r="T220" s="131"/>
      <c r="AT220" s="132" t="s">
        <v>154</v>
      </c>
      <c r="AU220" s="132" t="s">
        <v>83</v>
      </c>
      <c r="AV220" s="124" t="s">
        <v>83</v>
      </c>
      <c r="AW220" s="124" t="s">
        <v>38</v>
      </c>
      <c r="AX220" s="124" t="s">
        <v>75</v>
      </c>
      <c r="AY220" s="132" t="s">
        <v>143</v>
      </c>
    </row>
    <row r="221" spans="2:51" s="124" customFormat="1" ht="13.5">
      <c r="B221" s="123"/>
      <c r="D221" s="119" t="s">
        <v>154</v>
      </c>
      <c r="E221" s="132" t="s">
        <v>3</v>
      </c>
      <c r="F221" s="133" t="s">
        <v>213</v>
      </c>
      <c r="H221" s="134">
        <v>61.753</v>
      </c>
      <c r="I221" s="4"/>
      <c r="L221" s="123"/>
      <c r="M221" s="129"/>
      <c r="N221" s="130"/>
      <c r="O221" s="130"/>
      <c r="P221" s="130"/>
      <c r="Q221" s="130"/>
      <c r="R221" s="130"/>
      <c r="S221" s="130"/>
      <c r="T221" s="131"/>
      <c r="AT221" s="132" t="s">
        <v>154</v>
      </c>
      <c r="AU221" s="132" t="s">
        <v>83</v>
      </c>
      <c r="AV221" s="124" t="s">
        <v>83</v>
      </c>
      <c r="AW221" s="124" t="s">
        <v>38</v>
      </c>
      <c r="AX221" s="124" t="s">
        <v>75</v>
      </c>
      <c r="AY221" s="132" t="s">
        <v>143</v>
      </c>
    </row>
    <row r="222" spans="2:51" s="124" customFormat="1" ht="13.5">
      <c r="B222" s="123"/>
      <c r="D222" s="119" t="s">
        <v>154</v>
      </c>
      <c r="E222" s="132" t="s">
        <v>3</v>
      </c>
      <c r="F222" s="133" t="s">
        <v>214</v>
      </c>
      <c r="H222" s="134">
        <v>29.482</v>
      </c>
      <c r="I222" s="4"/>
      <c r="L222" s="123"/>
      <c r="M222" s="129"/>
      <c r="N222" s="130"/>
      <c r="O222" s="130"/>
      <c r="P222" s="130"/>
      <c r="Q222" s="130"/>
      <c r="R222" s="130"/>
      <c r="S222" s="130"/>
      <c r="T222" s="131"/>
      <c r="AT222" s="132" t="s">
        <v>154</v>
      </c>
      <c r="AU222" s="132" t="s">
        <v>83</v>
      </c>
      <c r="AV222" s="124" t="s">
        <v>83</v>
      </c>
      <c r="AW222" s="124" t="s">
        <v>38</v>
      </c>
      <c r="AX222" s="124" t="s">
        <v>75</v>
      </c>
      <c r="AY222" s="132" t="s">
        <v>143</v>
      </c>
    </row>
    <row r="223" spans="2:51" s="124" customFormat="1" ht="13.5">
      <c r="B223" s="123"/>
      <c r="D223" s="119" t="s">
        <v>154</v>
      </c>
      <c r="E223" s="132" t="s">
        <v>3</v>
      </c>
      <c r="F223" s="133" t="s">
        <v>215</v>
      </c>
      <c r="H223" s="134">
        <v>8.581</v>
      </c>
      <c r="I223" s="4"/>
      <c r="L223" s="123"/>
      <c r="M223" s="129"/>
      <c r="N223" s="130"/>
      <c r="O223" s="130"/>
      <c r="P223" s="130"/>
      <c r="Q223" s="130"/>
      <c r="R223" s="130"/>
      <c r="S223" s="130"/>
      <c r="T223" s="131"/>
      <c r="AT223" s="132" t="s">
        <v>154</v>
      </c>
      <c r="AU223" s="132" t="s">
        <v>83</v>
      </c>
      <c r="AV223" s="124" t="s">
        <v>83</v>
      </c>
      <c r="AW223" s="124" t="s">
        <v>38</v>
      </c>
      <c r="AX223" s="124" t="s">
        <v>75</v>
      </c>
      <c r="AY223" s="132" t="s">
        <v>143</v>
      </c>
    </row>
    <row r="224" spans="2:51" s="124" customFormat="1" ht="13.5">
      <c r="B224" s="123"/>
      <c r="D224" s="119" t="s">
        <v>154</v>
      </c>
      <c r="E224" s="132" t="s">
        <v>3</v>
      </c>
      <c r="F224" s="133" t="s">
        <v>216</v>
      </c>
      <c r="H224" s="134">
        <v>-628.75</v>
      </c>
      <c r="I224" s="4"/>
      <c r="L224" s="123"/>
      <c r="M224" s="129"/>
      <c r="N224" s="130"/>
      <c r="O224" s="130"/>
      <c r="P224" s="130"/>
      <c r="Q224" s="130"/>
      <c r="R224" s="130"/>
      <c r="S224" s="130"/>
      <c r="T224" s="131"/>
      <c r="AT224" s="132" t="s">
        <v>154</v>
      </c>
      <c r="AU224" s="132" t="s">
        <v>83</v>
      </c>
      <c r="AV224" s="124" t="s">
        <v>83</v>
      </c>
      <c r="AW224" s="124" t="s">
        <v>38</v>
      </c>
      <c r="AX224" s="124" t="s">
        <v>75</v>
      </c>
      <c r="AY224" s="132" t="s">
        <v>143</v>
      </c>
    </row>
    <row r="225" spans="2:51" s="136" customFormat="1" ht="13.5">
      <c r="B225" s="135"/>
      <c r="D225" s="119" t="s">
        <v>154</v>
      </c>
      <c r="E225" s="137" t="s">
        <v>3</v>
      </c>
      <c r="F225" s="138" t="s">
        <v>217</v>
      </c>
      <c r="H225" s="139">
        <v>2417.37</v>
      </c>
      <c r="I225" s="5"/>
      <c r="L225" s="135"/>
      <c r="M225" s="140"/>
      <c r="N225" s="141"/>
      <c r="O225" s="141"/>
      <c r="P225" s="141"/>
      <c r="Q225" s="141"/>
      <c r="R225" s="141"/>
      <c r="S225" s="141"/>
      <c r="T225" s="142"/>
      <c r="AT225" s="143" t="s">
        <v>154</v>
      </c>
      <c r="AU225" s="143" t="s">
        <v>83</v>
      </c>
      <c r="AV225" s="136" t="s">
        <v>150</v>
      </c>
      <c r="AW225" s="136" t="s">
        <v>38</v>
      </c>
      <c r="AX225" s="136" t="s">
        <v>75</v>
      </c>
      <c r="AY225" s="143" t="s">
        <v>143</v>
      </c>
    </row>
    <row r="226" spans="2:51" s="124" customFormat="1" ht="13.5">
      <c r="B226" s="123"/>
      <c r="D226" s="119" t="s">
        <v>154</v>
      </c>
      <c r="E226" s="132" t="s">
        <v>3</v>
      </c>
      <c r="F226" s="133" t="s">
        <v>3</v>
      </c>
      <c r="H226" s="134">
        <v>0</v>
      </c>
      <c r="I226" s="4"/>
      <c r="L226" s="123"/>
      <c r="M226" s="129"/>
      <c r="N226" s="130"/>
      <c r="O226" s="130"/>
      <c r="P226" s="130"/>
      <c r="Q226" s="130"/>
      <c r="R226" s="130"/>
      <c r="S226" s="130"/>
      <c r="T226" s="131"/>
      <c r="AT226" s="132" t="s">
        <v>154</v>
      </c>
      <c r="AU226" s="132" t="s">
        <v>83</v>
      </c>
      <c r="AV226" s="124" t="s">
        <v>83</v>
      </c>
      <c r="AW226" s="124" t="s">
        <v>38</v>
      </c>
      <c r="AX226" s="124" t="s">
        <v>75</v>
      </c>
      <c r="AY226" s="132" t="s">
        <v>143</v>
      </c>
    </row>
    <row r="227" spans="2:51" s="124" customFormat="1" ht="13.5">
      <c r="B227" s="123"/>
      <c r="D227" s="125" t="s">
        <v>154</v>
      </c>
      <c r="E227" s="126" t="s">
        <v>3</v>
      </c>
      <c r="F227" s="127" t="s">
        <v>218</v>
      </c>
      <c r="H227" s="128">
        <v>1208.685</v>
      </c>
      <c r="I227" s="4"/>
      <c r="L227" s="123"/>
      <c r="M227" s="129"/>
      <c r="N227" s="130"/>
      <c r="O227" s="130"/>
      <c r="P227" s="130"/>
      <c r="Q227" s="130"/>
      <c r="R227" s="130"/>
      <c r="S227" s="130"/>
      <c r="T227" s="131"/>
      <c r="AT227" s="132" t="s">
        <v>154</v>
      </c>
      <c r="AU227" s="132" t="s">
        <v>83</v>
      </c>
      <c r="AV227" s="124" t="s">
        <v>83</v>
      </c>
      <c r="AW227" s="124" t="s">
        <v>38</v>
      </c>
      <c r="AX227" s="124" t="s">
        <v>23</v>
      </c>
      <c r="AY227" s="132" t="s">
        <v>143</v>
      </c>
    </row>
    <row r="228" spans="2:65" s="26" customFormat="1" ht="31.5" customHeight="1">
      <c r="B228" s="27"/>
      <c r="C228" s="108" t="s">
        <v>227</v>
      </c>
      <c r="D228" s="108" t="s">
        <v>145</v>
      </c>
      <c r="E228" s="109" t="s">
        <v>228</v>
      </c>
      <c r="F228" s="110" t="s">
        <v>229</v>
      </c>
      <c r="G228" s="111" t="s">
        <v>168</v>
      </c>
      <c r="H228" s="112">
        <v>1208.685</v>
      </c>
      <c r="I228" s="2"/>
      <c r="J228" s="113">
        <f>ROUND(I228*H228,2)</f>
        <v>0</v>
      </c>
      <c r="K228" s="110" t="s">
        <v>149</v>
      </c>
      <c r="L228" s="27"/>
      <c r="M228" s="114" t="s">
        <v>3</v>
      </c>
      <c r="N228" s="115" t="s">
        <v>46</v>
      </c>
      <c r="O228" s="28"/>
      <c r="P228" s="116">
        <f>O228*H228</f>
        <v>0</v>
      </c>
      <c r="Q228" s="116">
        <v>0</v>
      </c>
      <c r="R228" s="116">
        <f>Q228*H228</f>
        <v>0</v>
      </c>
      <c r="S228" s="116">
        <v>0</v>
      </c>
      <c r="T228" s="117">
        <f>S228*H228</f>
        <v>0</v>
      </c>
      <c r="AR228" s="16" t="s">
        <v>150</v>
      </c>
      <c r="AT228" s="16" t="s">
        <v>145</v>
      </c>
      <c r="AU228" s="16" t="s">
        <v>83</v>
      </c>
      <c r="AY228" s="16" t="s">
        <v>143</v>
      </c>
      <c r="BE228" s="118">
        <f>IF(N228="základní",J228,0)</f>
        <v>0</v>
      </c>
      <c r="BF228" s="118">
        <f>IF(N228="snížená",J228,0)</f>
        <v>0</v>
      </c>
      <c r="BG228" s="118">
        <f>IF(N228="zákl. přenesená",J228,0)</f>
        <v>0</v>
      </c>
      <c r="BH228" s="118">
        <f>IF(N228="sníž. přenesená",J228,0)</f>
        <v>0</v>
      </c>
      <c r="BI228" s="118">
        <f>IF(N228="nulová",J228,0)</f>
        <v>0</v>
      </c>
      <c r="BJ228" s="16" t="s">
        <v>23</v>
      </c>
      <c r="BK228" s="118">
        <f>ROUND(I228*H228,2)</f>
        <v>0</v>
      </c>
      <c r="BL228" s="16" t="s">
        <v>150</v>
      </c>
      <c r="BM228" s="16" t="s">
        <v>230</v>
      </c>
    </row>
    <row r="229" spans="2:47" s="26" customFormat="1" ht="204">
      <c r="B229" s="27"/>
      <c r="D229" s="119" t="s">
        <v>152</v>
      </c>
      <c r="F229" s="120" t="s">
        <v>182</v>
      </c>
      <c r="I229" s="3"/>
      <c r="L229" s="27"/>
      <c r="M229" s="121"/>
      <c r="N229" s="28"/>
      <c r="O229" s="28"/>
      <c r="P229" s="28"/>
      <c r="Q229" s="28"/>
      <c r="R229" s="28"/>
      <c r="S229" s="28"/>
      <c r="T229" s="122"/>
      <c r="AT229" s="16" t="s">
        <v>152</v>
      </c>
      <c r="AU229" s="16" t="s">
        <v>83</v>
      </c>
    </row>
    <row r="230" spans="2:51" s="124" customFormat="1" ht="13.5">
      <c r="B230" s="123"/>
      <c r="D230" s="119" t="s">
        <v>154</v>
      </c>
      <c r="E230" s="132" t="s">
        <v>3</v>
      </c>
      <c r="F230" s="133" t="s">
        <v>183</v>
      </c>
      <c r="H230" s="134">
        <v>5.924</v>
      </c>
      <c r="I230" s="4"/>
      <c r="L230" s="123"/>
      <c r="M230" s="129"/>
      <c r="N230" s="130"/>
      <c r="O230" s="130"/>
      <c r="P230" s="130"/>
      <c r="Q230" s="130"/>
      <c r="R230" s="130"/>
      <c r="S230" s="130"/>
      <c r="T230" s="131"/>
      <c r="AT230" s="132" t="s">
        <v>154</v>
      </c>
      <c r="AU230" s="132" t="s">
        <v>83</v>
      </c>
      <c r="AV230" s="124" t="s">
        <v>83</v>
      </c>
      <c r="AW230" s="124" t="s">
        <v>38</v>
      </c>
      <c r="AX230" s="124" t="s">
        <v>75</v>
      </c>
      <c r="AY230" s="132" t="s">
        <v>143</v>
      </c>
    </row>
    <row r="231" spans="2:51" s="124" customFormat="1" ht="13.5">
      <c r="B231" s="123"/>
      <c r="D231" s="119" t="s">
        <v>154</v>
      </c>
      <c r="E231" s="132" t="s">
        <v>3</v>
      </c>
      <c r="F231" s="133" t="s">
        <v>184</v>
      </c>
      <c r="H231" s="134">
        <v>20.036</v>
      </c>
      <c r="I231" s="4"/>
      <c r="L231" s="123"/>
      <c r="M231" s="129"/>
      <c r="N231" s="130"/>
      <c r="O231" s="130"/>
      <c r="P231" s="130"/>
      <c r="Q231" s="130"/>
      <c r="R231" s="130"/>
      <c r="S231" s="130"/>
      <c r="T231" s="131"/>
      <c r="AT231" s="132" t="s">
        <v>154</v>
      </c>
      <c r="AU231" s="132" t="s">
        <v>83</v>
      </c>
      <c r="AV231" s="124" t="s">
        <v>83</v>
      </c>
      <c r="AW231" s="124" t="s">
        <v>38</v>
      </c>
      <c r="AX231" s="124" t="s">
        <v>75</v>
      </c>
      <c r="AY231" s="132" t="s">
        <v>143</v>
      </c>
    </row>
    <row r="232" spans="2:51" s="124" customFormat="1" ht="13.5">
      <c r="B232" s="123"/>
      <c r="D232" s="119" t="s">
        <v>154</v>
      </c>
      <c r="E232" s="132" t="s">
        <v>3</v>
      </c>
      <c r="F232" s="133" t="s">
        <v>185</v>
      </c>
      <c r="H232" s="134">
        <v>39.413</v>
      </c>
      <c r="I232" s="4"/>
      <c r="L232" s="123"/>
      <c r="M232" s="129"/>
      <c r="N232" s="130"/>
      <c r="O232" s="130"/>
      <c r="P232" s="130"/>
      <c r="Q232" s="130"/>
      <c r="R232" s="130"/>
      <c r="S232" s="130"/>
      <c r="T232" s="131"/>
      <c r="AT232" s="132" t="s">
        <v>154</v>
      </c>
      <c r="AU232" s="132" t="s">
        <v>83</v>
      </c>
      <c r="AV232" s="124" t="s">
        <v>83</v>
      </c>
      <c r="AW232" s="124" t="s">
        <v>38</v>
      </c>
      <c r="AX232" s="124" t="s">
        <v>75</v>
      </c>
      <c r="AY232" s="132" t="s">
        <v>143</v>
      </c>
    </row>
    <row r="233" spans="2:51" s="124" customFormat="1" ht="13.5">
      <c r="B233" s="123"/>
      <c r="D233" s="119" t="s">
        <v>154</v>
      </c>
      <c r="E233" s="132" t="s">
        <v>3</v>
      </c>
      <c r="F233" s="133" t="s">
        <v>186</v>
      </c>
      <c r="H233" s="134">
        <v>95.095</v>
      </c>
      <c r="I233" s="4"/>
      <c r="L233" s="123"/>
      <c r="M233" s="129"/>
      <c r="N233" s="130"/>
      <c r="O233" s="130"/>
      <c r="P233" s="130"/>
      <c r="Q233" s="130"/>
      <c r="R233" s="130"/>
      <c r="S233" s="130"/>
      <c r="T233" s="131"/>
      <c r="AT233" s="132" t="s">
        <v>154</v>
      </c>
      <c r="AU233" s="132" t="s">
        <v>83</v>
      </c>
      <c r="AV233" s="124" t="s">
        <v>83</v>
      </c>
      <c r="AW233" s="124" t="s">
        <v>38</v>
      </c>
      <c r="AX233" s="124" t="s">
        <v>75</v>
      </c>
      <c r="AY233" s="132" t="s">
        <v>143</v>
      </c>
    </row>
    <row r="234" spans="2:51" s="124" customFormat="1" ht="13.5">
      <c r="B234" s="123"/>
      <c r="D234" s="119" t="s">
        <v>154</v>
      </c>
      <c r="E234" s="132" t="s">
        <v>3</v>
      </c>
      <c r="F234" s="133" t="s">
        <v>187</v>
      </c>
      <c r="H234" s="134">
        <v>148.47</v>
      </c>
      <c r="I234" s="4"/>
      <c r="L234" s="123"/>
      <c r="M234" s="129"/>
      <c r="N234" s="130"/>
      <c r="O234" s="130"/>
      <c r="P234" s="130"/>
      <c r="Q234" s="130"/>
      <c r="R234" s="130"/>
      <c r="S234" s="130"/>
      <c r="T234" s="131"/>
      <c r="AT234" s="132" t="s">
        <v>154</v>
      </c>
      <c r="AU234" s="132" t="s">
        <v>83</v>
      </c>
      <c r="AV234" s="124" t="s">
        <v>83</v>
      </c>
      <c r="AW234" s="124" t="s">
        <v>38</v>
      </c>
      <c r="AX234" s="124" t="s">
        <v>75</v>
      </c>
      <c r="AY234" s="132" t="s">
        <v>143</v>
      </c>
    </row>
    <row r="235" spans="2:51" s="124" customFormat="1" ht="13.5">
      <c r="B235" s="123"/>
      <c r="D235" s="119" t="s">
        <v>154</v>
      </c>
      <c r="E235" s="132" t="s">
        <v>3</v>
      </c>
      <c r="F235" s="133" t="s">
        <v>188</v>
      </c>
      <c r="H235" s="134">
        <v>27.202</v>
      </c>
      <c r="I235" s="4"/>
      <c r="L235" s="123"/>
      <c r="M235" s="129"/>
      <c r="N235" s="130"/>
      <c r="O235" s="130"/>
      <c r="P235" s="130"/>
      <c r="Q235" s="130"/>
      <c r="R235" s="130"/>
      <c r="S235" s="130"/>
      <c r="T235" s="131"/>
      <c r="AT235" s="132" t="s">
        <v>154</v>
      </c>
      <c r="AU235" s="132" t="s">
        <v>83</v>
      </c>
      <c r="AV235" s="124" t="s">
        <v>83</v>
      </c>
      <c r="AW235" s="124" t="s">
        <v>38</v>
      </c>
      <c r="AX235" s="124" t="s">
        <v>75</v>
      </c>
      <c r="AY235" s="132" t="s">
        <v>143</v>
      </c>
    </row>
    <row r="236" spans="2:51" s="124" customFormat="1" ht="13.5">
      <c r="B236" s="123"/>
      <c r="D236" s="119" t="s">
        <v>154</v>
      </c>
      <c r="E236" s="132" t="s">
        <v>3</v>
      </c>
      <c r="F236" s="133" t="s">
        <v>189</v>
      </c>
      <c r="H236" s="134">
        <v>299.488</v>
      </c>
      <c r="I236" s="4"/>
      <c r="L236" s="123"/>
      <c r="M236" s="129"/>
      <c r="N236" s="130"/>
      <c r="O236" s="130"/>
      <c r="P236" s="130"/>
      <c r="Q236" s="130"/>
      <c r="R236" s="130"/>
      <c r="S236" s="130"/>
      <c r="T236" s="131"/>
      <c r="AT236" s="132" t="s">
        <v>154</v>
      </c>
      <c r="AU236" s="132" t="s">
        <v>83</v>
      </c>
      <c r="AV236" s="124" t="s">
        <v>83</v>
      </c>
      <c r="AW236" s="124" t="s">
        <v>38</v>
      </c>
      <c r="AX236" s="124" t="s">
        <v>75</v>
      </c>
      <c r="AY236" s="132" t="s">
        <v>143</v>
      </c>
    </row>
    <row r="237" spans="2:51" s="124" customFormat="1" ht="13.5">
      <c r="B237" s="123"/>
      <c r="D237" s="119" t="s">
        <v>154</v>
      </c>
      <c r="E237" s="132" t="s">
        <v>3</v>
      </c>
      <c r="F237" s="133" t="s">
        <v>190</v>
      </c>
      <c r="H237" s="134">
        <v>357.702</v>
      </c>
      <c r="I237" s="4"/>
      <c r="L237" s="123"/>
      <c r="M237" s="129"/>
      <c r="N237" s="130"/>
      <c r="O237" s="130"/>
      <c r="P237" s="130"/>
      <c r="Q237" s="130"/>
      <c r="R237" s="130"/>
      <c r="S237" s="130"/>
      <c r="T237" s="131"/>
      <c r="AT237" s="132" t="s">
        <v>154</v>
      </c>
      <c r="AU237" s="132" t="s">
        <v>83</v>
      </c>
      <c r="AV237" s="124" t="s">
        <v>83</v>
      </c>
      <c r="AW237" s="124" t="s">
        <v>38</v>
      </c>
      <c r="AX237" s="124" t="s">
        <v>75</v>
      </c>
      <c r="AY237" s="132" t="s">
        <v>143</v>
      </c>
    </row>
    <row r="238" spans="2:51" s="124" customFormat="1" ht="13.5">
      <c r="B238" s="123"/>
      <c r="D238" s="119" t="s">
        <v>154</v>
      </c>
      <c r="E238" s="132" t="s">
        <v>3</v>
      </c>
      <c r="F238" s="133" t="s">
        <v>191</v>
      </c>
      <c r="H238" s="134">
        <v>56.754</v>
      </c>
      <c r="I238" s="4"/>
      <c r="L238" s="123"/>
      <c r="M238" s="129"/>
      <c r="N238" s="130"/>
      <c r="O238" s="130"/>
      <c r="P238" s="130"/>
      <c r="Q238" s="130"/>
      <c r="R238" s="130"/>
      <c r="S238" s="130"/>
      <c r="T238" s="131"/>
      <c r="AT238" s="132" t="s">
        <v>154</v>
      </c>
      <c r="AU238" s="132" t="s">
        <v>83</v>
      </c>
      <c r="AV238" s="124" t="s">
        <v>83</v>
      </c>
      <c r="AW238" s="124" t="s">
        <v>38</v>
      </c>
      <c r="AX238" s="124" t="s">
        <v>75</v>
      </c>
      <c r="AY238" s="132" t="s">
        <v>143</v>
      </c>
    </row>
    <row r="239" spans="2:51" s="124" customFormat="1" ht="13.5">
      <c r="B239" s="123"/>
      <c r="D239" s="119" t="s">
        <v>154</v>
      </c>
      <c r="E239" s="132" t="s">
        <v>3</v>
      </c>
      <c r="F239" s="133" t="s">
        <v>192</v>
      </c>
      <c r="H239" s="134">
        <v>187.799</v>
      </c>
      <c r="I239" s="4"/>
      <c r="L239" s="123"/>
      <c r="M239" s="129"/>
      <c r="N239" s="130"/>
      <c r="O239" s="130"/>
      <c r="P239" s="130"/>
      <c r="Q239" s="130"/>
      <c r="R239" s="130"/>
      <c r="S239" s="130"/>
      <c r="T239" s="131"/>
      <c r="AT239" s="132" t="s">
        <v>154</v>
      </c>
      <c r="AU239" s="132" t="s">
        <v>83</v>
      </c>
      <c r="AV239" s="124" t="s">
        <v>83</v>
      </c>
      <c r="AW239" s="124" t="s">
        <v>38</v>
      </c>
      <c r="AX239" s="124" t="s">
        <v>75</v>
      </c>
      <c r="AY239" s="132" t="s">
        <v>143</v>
      </c>
    </row>
    <row r="240" spans="2:51" s="124" customFormat="1" ht="13.5">
      <c r="B240" s="123"/>
      <c r="D240" s="119" t="s">
        <v>154</v>
      </c>
      <c r="E240" s="132" t="s">
        <v>3</v>
      </c>
      <c r="F240" s="133" t="s">
        <v>193</v>
      </c>
      <c r="H240" s="134">
        <v>178.398</v>
      </c>
      <c r="I240" s="4"/>
      <c r="L240" s="123"/>
      <c r="M240" s="129"/>
      <c r="N240" s="130"/>
      <c r="O240" s="130"/>
      <c r="P240" s="130"/>
      <c r="Q240" s="130"/>
      <c r="R240" s="130"/>
      <c r="S240" s="130"/>
      <c r="T240" s="131"/>
      <c r="AT240" s="132" t="s">
        <v>154</v>
      </c>
      <c r="AU240" s="132" t="s">
        <v>83</v>
      </c>
      <c r="AV240" s="124" t="s">
        <v>83</v>
      </c>
      <c r="AW240" s="124" t="s">
        <v>38</v>
      </c>
      <c r="AX240" s="124" t="s">
        <v>75</v>
      </c>
      <c r="AY240" s="132" t="s">
        <v>143</v>
      </c>
    </row>
    <row r="241" spans="2:51" s="124" customFormat="1" ht="13.5">
      <c r="B241" s="123"/>
      <c r="D241" s="119" t="s">
        <v>154</v>
      </c>
      <c r="E241" s="132" t="s">
        <v>3</v>
      </c>
      <c r="F241" s="133" t="s">
        <v>194</v>
      </c>
      <c r="H241" s="134">
        <v>258.23</v>
      </c>
      <c r="I241" s="4"/>
      <c r="L241" s="123"/>
      <c r="M241" s="129"/>
      <c r="N241" s="130"/>
      <c r="O241" s="130"/>
      <c r="P241" s="130"/>
      <c r="Q241" s="130"/>
      <c r="R241" s="130"/>
      <c r="S241" s="130"/>
      <c r="T241" s="131"/>
      <c r="AT241" s="132" t="s">
        <v>154</v>
      </c>
      <c r="AU241" s="132" t="s">
        <v>83</v>
      </c>
      <c r="AV241" s="124" t="s">
        <v>83</v>
      </c>
      <c r="AW241" s="124" t="s">
        <v>38</v>
      </c>
      <c r="AX241" s="124" t="s">
        <v>75</v>
      </c>
      <c r="AY241" s="132" t="s">
        <v>143</v>
      </c>
    </row>
    <row r="242" spans="2:51" s="124" customFormat="1" ht="13.5">
      <c r="B242" s="123"/>
      <c r="D242" s="119" t="s">
        <v>154</v>
      </c>
      <c r="E242" s="132" t="s">
        <v>3</v>
      </c>
      <c r="F242" s="133" t="s">
        <v>195</v>
      </c>
      <c r="H242" s="134">
        <v>55.728</v>
      </c>
      <c r="I242" s="4"/>
      <c r="L242" s="123"/>
      <c r="M242" s="129"/>
      <c r="N242" s="130"/>
      <c r="O242" s="130"/>
      <c r="P242" s="130"/>
      <c r="Q242" s="130"/>
      <c r="R242" s="130"/>
      <c r="S242" s="130"/>
      <c r="T242" s="131"/>
      <c r="AT242" s="132" t="s">
        <v>154</v>
      </c>
      <c r="AU242" s="132" t="s">
        <v>83</v>
      </c>
      <c r="AV242" s="124" t="s">
        <v>83</v>
      </c>
      <c r="AW242" s="124" t="s">
        <v>38</v>
      </c>
      <c r="AX242" s="124" t="s">
        <v>75</v>
      </c>
      <c r="AY242" s="132" t="s">
        <v>143</v>
      </c>
    </row>
    <row r="243" spans="2:51" s="124" customFormat="1" ht="13.5">
      <c r="B243" s="123"/>
      <c r="D243" s="119" t="s">
        <v>154</v>
      </c>
      <c r="E243" s="132" t="s">
        <v>3</v>
      </c>
      <c r="F243" s="133" t="s">
        <v>196</v>
      </c>
      <c r="H243" s="134">
        <v>27.981</v>
      </c>
      <c r="I243" s="4"/>
      <c r="L243" s="123"/>
      <c r="M243" s="129"/>
      <c r="N243" s="130"/>
      <c r="O243" s="130"/>
      <c r="P243" s="130"/>
      <c r="Q243" s="130"/>
      <c r="R243" s="130"/>
      <c r="S243" s="130"/>
      <c r="T243" s="131"/>
      <c r="AT243" s="132" t="s">
        <v>154</v>
      </c>
      <c r="AU243" s="132" t="s">
        <v>83</v>
      </c>
      <c r="AV243" s="124" t="s">
        <v>83</v>
      </c>
      <c r="AW243" s="124" t="s">
        <v>38</v>
      </c>
      <c r="AX243" s="124" t="s">
        <v>75</v>
      </c>
      <c r="AY243" s="132" t="s">
        <v>143</v>
      </c>
    </row>
    <row r="244" spans="2:51" s="124" customFormat="1" ht="13.5">
      <c r="B244" s="123"/>
      <c r="D244" s="119" t="s">
        <v>154</v>
      </c>
      <c r="E244" s="132" t="s">
        <v>3</v>
      </c>
      <c r="F244" s="133" t="s">
        <v>197</v>
      </c>
      <c r="H244" s="134">
        <v>41.353</v>
      </c>
      <c r="I244" s="4"/>
      <c r="L244" s="123"/>
      <c r="M244" s="129"/>
      <c r="N244" s="130"/>
      <c r="O244" s="130"/>
      <c r="P244" s="130"/>
      <c r="Q244" s="130"/>
      <c r="R244" s="130"/>
      <c r="S244" s="130"/>
      <c r="T244" s="131"/>
      <c r="AT244" s="132" t="s">
        <v>154</v>
      </c>
      <c r="AU244" s="132" t="s">
        <v>83</v>
      </c>
      <c r="AV244" s="124" t="s">
        <v>83</v>
      </c>
      <c r="AW244" s="124" t="s">
        <v>38</v>
      </c>
      <c r="AX244" s="124" t="s">
        <v>75</v>
      </c>
      <c r="AY244" s="132" t="s">
        <v>143</v>
      </c>
    </row>
    <row r="245" spans="2:51" s="124" customFormat="1" ht="13.5">
      <c r="B245" s="123"/>
      <c r="D245" s="119" t="s">
        <v>154</v>
      </c>
      <c r="E245" s="132" t="s">
        <v>3</v>
      </c>
      <c r="F245" s="133" t="s">
        <v>198</v>
      </c>
      <c r="H245" s="134">
        <v>108.768</v>
      </c>
      <c r="I245" s="4"/>
      <c r="L245" s="123"/>
      <c r="M245" s="129"/>
      <c r="N245" s="130"/>
      <c r="O245" s="130"/>
      <c r="P245" s="130"/>
      <c r="Q245" s="130"/>
      <c r="R245" s="130"/>
      <c r="S245" s="130"/>
      <c r="T245" s="131"/>
      <c r="AT245" s="132" t="s">
        <v>154</v>
      </c>
      <c r="AU245" s="132" t="s">
        <v>83</v>
      </c>
      <c r="AV245" s="124" t="s">
        <v>83</v>
      </c>
      <c r="AW245" s="124" t="s">
        <v>38</v>
      </c>
      <c r="AX245" s="124" t="s">
        <v>75</v>
      </c>
      <c r="AY245" s="132" t="s">
        <v>143</v>
      </c>
    </row>
    <row r="246" spans="2:51" s="124" customFormat="1" ht="13.5">
      <c r="B246" s="123"/>
      <c r="D246" s="119" t="s">
        <v>154</v>
      </c>
      <c r="E246" s="132" t="s">
        <v>3</v>
      </c>
      <c r="F246" s="133" t="s">
        <v>199</v>
      </c>
      <c r="H246" s="134">
        <v>50.588</v>
      </c>
      <c r="I246" s="4"/>
      <c r="L246" s="123"/>
      <c r="M246" s="129"/>
      <c r="N246" s="130"/>
      <c r="O246" s="130"/>
      <c r="P246" s="130"/>
      <c r="Q246" s="130"/>
      <c r="R246" s="130"/>
      <c r="S246" s="130"/>
      <c r="T246" s="131"/>
      <c r="AT246" s="132" t="s">
        <v>154</v>
      </c>
      <c r="AU246" s="132" t="s">
        <v>83</v>
      </c>
      <c r="AV246" s="124" t="s">
        <v>83</v>
      </c>
      <c r="AW246" s="124" t="s">
        <v>38</v>
      </c>
      <c r="AX246" s="124" t="s">
        <v>75</v>
      </c>
      <c r="AY246" s="132" t="s">
        <v>143</v>
      </c>
    </row>
    <row r="247" spans="2:51" s="124" customFormat="1" ht="13.5">
      <c r="B247" s="123"/>
      <c r="D247" s="119" t="s">
        <v>154</v>
      </c>
      <c r="E247" s="132" t="s">
        <v>3</v>
      </c>
      <c r="F247" s="133" t="s">
        <v>200</v>
      </c>
      <c r="H247" s="134">
        <v>25.288</v>
      </c>
      <c r="I247" s="4"/>
      <c r="L247" s="123"/>
      <c r="M247" s="129"/>
      <c r="N247" s="130"/>
      <c r="O247" s="130"/>
      <c r="P247" s="130"/>
      <c r="Q247" s="130"/>
      <c r="R247" s="130"/>
      <c r="S247" s="130"/>
      <c r="T247" s="131"/>
      <c r="AT247" s="132" t="s">
        <v>154</v>
      </c>
      <c r="AU247" s="132" t="s">
        <v>83</v>
      </c>
      <c r="AV247" s="124" t="s">
        <v>83</v>
      </c>
      <c r="AW247" s="124" t="s">
        <v>38</v>
      </c>
      <c r="AX247" s="124" t="s">
        <v>75</v>
      </c>
      <c r="AY247" s="132" t="s">
        <v>143</v>
      </c>
    </row>
    <row r="248" spans="2:51" s="124" customFormat="1" ht="13.5">
      <c r="B248" s="123"/>
      <c r="D248" s="119" t="s">
        <v>154</v>
      </c>
      <c r="E248" s="132" t="s">
        <v>3</v>
      </c>
      <c r="F248" s="133" t="s">
        <v>201</v>
      </c>
      <c r="H248" s="134">
        <v>234.92</v>
      </c>
      <c r="I248" s="4"/>
      <c r="L248" s="123"/>
      <c r="M248" s="129"/>
      <c r="N248" s="130"/>
      <c r="O248" s="130"/>
      <c r="P248" s="130"/>
      <c r="Q248" s="130"/>
      <c r="R248" s="130"/>
      <c r="S248" s="130"/>
      <c r="T248" s="131"/>
      <c r="AT248" s="132" t="s">
        <v>154</v>
      </c>
      <c r="AU248" s="132" t="s">
        <v>83</v>
      </c>
      <c r="AV248" s="124" t="s">
        <v>83</v>
      </c>
      <c r="AW248" s="124" t="s">
        <v>38</v>
      </c>
      <c r="AX248" s="124" t="s">
        <v>75</v>
      </c>
      <c r="AY248" s="132" t="s">
        <v>143</v>
      </c>
    </row>
    <row r="249" spans="2:51" s="124" customFormat="1" ht="13.5">
      <c r="B249" s="123"/>
      <c r="D249" s="119" t="s">
        <v>154</v>
      </c>
      <c r="E249" s="132" t="s">
        <v>3</v>
      </c>
      <c r="F249" s="133" t="s">
        <v>202</v>
      </c>
      <c r="H249" s="134">
        <v>63.016</v>
      </c>
      <c r="I249" s="4"/>
      <c r="L249" s="123"/>
      <c r="M249" s="129"/>
      <c r="N249" s="130"/>
      <c r="O249" s="130"/>
      <c r="P249" s="130"/>
      <c r="Q249" s="130"/>
      <c r="R249" s="130"/>
      <c r="S249" s="130"/>
      <c r="T249" s="131"/>
      <c r="AT249" s="132" t="s">
        <v>154</v>
      </c>
      <c r="AU249" s="132" t="s">
        <v>83</v>
      </c>
      <c r="AV249" s="124" t="s">
        <v>83</v>
      </c>
      <c r="AW249" s="124" t="s">
        <v>38</v>
      </c>
      <c r="AX249" s="124" t="s">
        <v>75</v>
      </c>
      <c r="AY249" s="132" t="s">
        <v>143</v>
      </c>
    </row>
    <row r="250" spans="2:51" s="124" customFormat="1" ht="13.5">
      <c r="B250" s="123"/>
      <c r="D250" s="119" t="s">
        <v>154</v>
      </c>
      <c r="E250" s="132" t="s">
        <v>3</v>
      </c>
      <c r="F250" s="133" t="s">
        <v>203</v>
      </c>
      <c r="H250" s="134">
        <v>17.123</v>
      </c>
      <c r="I250" s="4"/>
      <c r="L250" s="123"/>
      <c r="M250" s="129"/>
      <c r="N250" s="130"/>
      <c r="O250" s="130"/>
      <c r="P250" s="130"/>
      <c r="Q250" s="130"/>
      <c r="R250" s="130"/>
      <c r="S250" s="130"/>
      <c r="T250" s="131"/>
      <c r="AT250" s="132" t="s">
        <v>154</v>
      </c>
      <c r="AU250" s="132" t="s">
        <v>83</v>
      </c>
      <c r="AV250" s="124" t="s">
        <v>83</v>
      </c>
      <c r="AW250" s="124" t="s">
        <v>38</v>
      </c>
      <c r="AX250" s="124" t="s">
        <v>75</v>
      </c>
      <c r="AY250" s="132" t="s">
        <v>143</v>
      </c>
    </row>
    <row r="251" spans="2:51" s="124" customFormat="1" ht="13.5">
      <c r="B251" s="123"/>
      <c r="D251" s="119" t="s">
        <v>154</v>
      </c>
      <c r="E251" s="132" t="s">
        <v>3</v>
      </c>
      <c r="F251" s="133" t="s">
        <v>204</v>
      </c>
      <c r="H251" s="134">
        <v>35.069</v>
      </c>
      <c r="I251" s="4"/>
      <c r="L251" s="123"/>
      <c r="M251" s="129"/>
      <c r="N251" s="130"/>
      <c r="O251" s="130"/>
      <c r="P251" s="130"/>
      <c r="Q251" s="130"/>
      <c r="R251" s="130"/>
      <c r="S251" s="130"/>
      <c r="T251" s="131"/>
      <c r="AT251" s="132" t="s">
        <v>154</v>
      </c>
      <c r="AU251" s="132" t="s">
        <v>83</v>
      </c>
      <c r="AV251" s="124" t="s">
        <v>83</v>
      </c>
      <c r="AW251" s="124" t="s">
        <v>38</v>
      </c>
      <c r="AX251" s="124" t="s">
        <v>75</v>
      </c>
      <c r="AY251" s="132" t="s">
        <v>143</v>
      </c>
    </row>
    <row r="252" spans="2:51" s="124" customFormat="1" ht="13.5">
      <c r="B252" s="123"/>
      <c r="D252" s="119" t="s">
        <v>154</v>
      </c>
      <c r="E252" s="132" t="s">
        <v>3</v>
      </c>
      <c r="F252" s="133" t="s">
        <v>205</v>
      </c>
      <c r="H252" s="134">
        <v>42.888</v>
      </c>
      <c r="I252" s="4"/>
      <c r="L252" s="123"/>
      <c r="M252" s="129"/>
      <c r="N252" s="130"/>
      <c r="O252" s="130"/>
      <c r="P252" s="130"/>
      <c r="Q252" s="130"/>
      <c r="R252" s="130"/>
      <c r="S252" s="130"/>
      <c r="T252" s="131"/>
      <c r="AT252" s="132" t="s">
        <v>154</v>
      </c>
      <c r="AU252" s="132" t="s">
        <v>83</v>
      </c>
      <c r="AV252" s="124" t="s">
        <v>83</v>
      </c>
      <c r="AW252" s="124" t="s">
        <v>38</v>
      </c>
      <c r="AX252" s="124" t="s">
        <v>75</v>
      </c>
      <c r="AY252" s="132" t="s">
        <v>143</v>
      </c>
    </row>
    <row r="253" spans="2:51" s="124" customFormat="1" ht="13.5">
      <c r="B253" s="123"/>
      <c r="D253" s="119" t="s">
        <v>154</v>
      </c>
      <c r="E253" s="132" t="s">
        <v>3</v>
      </c>
      <c r="F253" s="133" t="s">
        <v>206</v>
      </c>
      <c r="H253" s="134">
        <v>212.856</v>
      </c>
      <c r="I253" s="4"/>
      <c r="L253" s="123"/>
      <c r="M253" s="129"/>
      <c r="N253" s="130"/>
      <c r="O253" s="130"/>
      <c r="P253" s="130"/>
      <c r="Q253" s="130"/>
      <c r="R253" s="130"/>
      <c r="S253" s="130"/>
      <c r="T253" s="131"/>
      <c r="AT253" s="132" t="s">
        <v>154</v>
      </c>
      <c r="AU253" s="132" t="s">
        <v>83</v>
      </c>
      <c r="AV253" s="124" t="s">
        <v>83</v>
      </c>
      <c r="AW253" s="124" t="s">
        <v>38</v>
      </c>
      <c r="AX253" s="124" t="s">
        <v>75</v>
      </c>
      <c r="AY253" s="132" t="s">
        <v>143</v>
      </c>
    </row>
    <row r="254" spans="2:51" s="124" customFormat="1" ht="13.5">
      <c r="B254" s="123"/>
      <c r="D254" s="119" t="s">
        <v>154</v>
      </c>
      <c r="E254" s="132" t="s">
        <v>3</v>
      </c>
      <c r="F254" s="133" t="s">
        <v>207</v>
      </c>
      <c r="H254" s="134">
        <v>54.155</v>
      </c>
      <c r="I254" s="4"/>
      <c r="L254" s="123"/>
      <c r="M254" s="129"/>
      <c r="N254" s="130"/>
      <c r="O254" s="130"/>
      <c r="P254" s="130"/>
      <c r="Q254" s="130"/>
      <c r="R254" s="130"/>
      <c r="S254" s="130"/>
      <c r="T254" s="131"/>
      <c r="AT254" s="132" t="s">
        <v>154</v>
      </c>
      <c r="AU254" s="132" t="s">
        <v>83</v>
      </c>
      <c r="AV254" s="124" t="s">
        <v>83</v>
      </c>
      <c r="AW254" s="124" t="s">
        <v>38</v>
      </c>
      <c r="AX254" s="124" t="s">
        <v>75</v>
      </c>
      <c r="AY254" s="132" t="s">
        <v>143</v>
      </c>
    </row>
    <row r="255" spans="2:51" s="124" customFormat="1" ht="13.5">
      <c r="B255" s="123"/>
      <c r="D255" s="119" t="s">
        <v>154</v>
      </c>
      <c r="E255" s="132" t="s">
        <v>3</v>
      </c>
      <c r="F255" s="133" t="s">
        <v>208</v>
      </c>
      <c r="H255" s="134">
        <v>129.254</v>
      </c>
      <c r="I255" s="4"/>
      <c r="L255" s="123"/>
      <c r="M255" s="129"/>
      <c r="N255" s="130"/>
      <c r="O255" s="130"/>
      <c r="P255" s="130"/>
      <c r="Q255" s="130"/>
      <c r="R255" s="130"/>
      <c r="S255" s="130"/>
      <c r="T255" s="131"/>
      <c r="AT255" s="132" t="s">
        <v>154</v>
      </c>
      <c r="AU255" s="132" t="s">
        <v>83</v>
      </c>
      <c r="AV255" s="124" t="s">
        <v>83</v>
      </c>
      <c r="AW255" s="124" t="s">
        <v>38</v>
      </c>
      <c r="AX255" s="124" t="s">
        <v>75</v>
      </c>
      <c r="AY255" s="132" t="s">
        <v>143</v>
      </c>
    </row>
    <row r="256" spans="2:51" s="124" customFormat="1" ht="13.5">
      <c r="B256" s="123"/>
      <c r="D256" s="119" t="s">
        <v>154</v>
      </c>
      <c r="E256" s="132" t="s">
        <v>3</v>
      </c>
      <c r="F256" s="133" t="s">
        <v>209</v>
      </c>
      <c r="H256" s="134">
        <v>113.442</v>
      </c>
      <c r="I256" s="4"/>
      <c r="L256" s="123"/>
      <c r="M256" s="129"/>
      <c r="N256" s="130"/>
      <c r="O256" s="130"/>
      <c r="P256" s="130"/>
      <c r="Q256" s="130"/>
      <c r="R256" s="130"/>
      <c r="S256" s="130"/>
      <c r="T256" s="131"/>
      <c r="AT256" s="132" t="s">
        <v>154</v>
      </c>
      <c r="AU256" s="132" t="s">
        <v>83</v>
      </c>
      <c r="AV256" s="124" t="s">
        <v>83</v>
      </c>
      <c r="AW256" s="124" t="s">
        <v>38</v>
      </c>
      <c r="AX256" s="124" t="s">
        <v>75</v>
      </c>
      <c r="AY256" s="132" t="s">
        <v>143</v>
      </c>
    </row>
    <row r="257" spans="2:51" s="124" customFormat="1" ht="13.5">
      <c r="B257" s="123"/>
      <c r="D257" s="119" t="s">
        <v>154</v>
      </c>
      <c r="E257" s="132" t="s">
        <v>3</v>
      </c>
      <c r="F257" s="133" t="s">
        <v>210</v>
      </c>
      <c r="H257" s="134">
        <v>6.45</v>
      </c>
      <c r="I257" s="4"/>
      <c r="L257" s="123"/>
      <c r="M257" s="129"/>
      <c r="N257" s="130"/>
      <c r="O257" s="130"/>
      <c r="P257" s="130"/>
      <c r="Q257" s="130"/>
      <c r="R257" s="130"/>
      <c r="S257" s="130"/>
      <c r="T257" s="131"/>
      <c r="AT257" s="132" t="s">
        <v>154</v>
      </c>
      <c r="AU257" s="132" t="s">
        <v>83</v>
      </c>
      <c r="AV257" s="124" t="s">
        <v>83</v>
      </c>
      <c r="AW257" s="124" t="s">
        <v>38</v>
      </c>
      <c r="AX257" s="124" t="s">
        <v>75</v>
      </c>
      <c r="AY257" s="132" t="s">
        <v>143</v>
      </c>
    </row>
    <row r="258" spans="2:51" s="124" customFormat="1" ht="13.5">
      <c r="B258" s="123"/>
      <c r="D258" s="119" t="s">
        <v>154</v>
      </c>
      <c r="E258" s="132" t="s">
        <v>3</v>
      </c>
      <c r="F258" s="133" t="s">
        <v>211</v>
      </c>
      <c r="H258" s="134">
        <v>13.566</v>
      </c>
      <c r="I258" s="4"/>
      <c r="L258" s="123"/>
      <c r="M258" s="129"/>
      <c r="N258" s="130"/>
      <c r="O258" s="130"/>
      <c r="P258" s="130"/>
      <c r="Q258" s="130"/>
      <c r="R258" s="130"/>
      <c r="S258" s="130"/>
      <c r="T258" s="131"/>
      <c r="AT258" s="132" t="s">
        <v>154</v>
      </c>
      <c r="AU258" s="132" t="s">
        <v>83</v>
      </c>
      <c r="AV258" s="124" t="s">
        <v>83</v>
      </c>
      <c r="AW258" s="124" t="s">
        <v>38</v>
      </c>
      <c r="AX258" s="124" t="s">
        <v>75</v>
      </c>
      <c r="AY258" s="132" t="s">
        <v>143</v>
      </c>
    </row>
    <row r="259" spans="2:51" s="124" customFormat="1" ht="13.5">
      <c r="B259" s="123"/>
      <c r="D259" s="119" t="s">
        <v>154</v>
      </c>
      <c r="E259" s="132" t="s">
        <v>3</v>
      </c>
      <c r="F259" s="133" t="s">
        <v>212</v>
      </c>
      <c r="H259" s="134">
        <v>39.348</v>
      </c>
      <c r="I259" s="4"/>
      <c r="L259" s="123"/>
      <c r="M259" s="129"/>
      <c r="N259" s="130"/>
      <c r="O259" s="130"/>
      <c r="P259" s="130"/>
      <c r="Q259" s="130"/>
      <c r="R259" s="130"/>
      <c r="S259" s="130"/>
      <c r="T259" s="131"/>
      <c r="AT259" s="132" t="s">
        <v>154</v>
      </c>
      <c r="AU259" s="132" t="s">
        <v>83</v>
      </c>
      <c r="AV259" s="124" t="s">
        <v>83</v>
      </c>
      <c r="AW259" s="124" t="s">
        <v>38</v>
      </c>
      <c r="AX259" s="124" t="s">
        <v>75</v>
      </c>
      <c r="AY259" s="132" t="s">
        <v>143</v>
      </c>
    </row>
    <row r="260" spans="2:51" s="124" customFormat="1" ht="13.5">
      <c r="B260" s="123"/>
      <c r="D260" s="119" t="s">
        <v>154</v>
      </c>
      <c r="E260" s="132" t="s">
        <v>3</v>
      </c>
      <c r="F260" s="133" t="s">
        <v>213</v>
      </c>
      <c r="H260" s="134">
        <v>61.753</v>
      </c>
      <c r="I260" s="4"/>
      <c r="L260" s="123"/>
      <c r="M260" s="129"/>
      <c r="N260" s="130"/>
      <c r="O260" s="130"/>
      <c r="P260" s="130"/>
      <c r="Q260" s="130"/>
      <c r="R260" s="130"/>
      <c r="S260" s="130"/>
      <c r="T260" s="131"/>
      <c r="AT260" s="132" t="s">
        <v>154</v>
      </c>
      <c r="AU260" s="132" t="s">
        <v>83</v>
      </c>
      <c r="AV260" s="124" t="s">
        <v>83</v>
      </c>
      <c r="AW260" s="124" t="s">
        <v>38</v>
      </c>
      <c r="AX260" s="124" t="s">
        <v>75</v>
      </c>
      <c r="AY260" s="132" t="s">
        <v>143</v>
      </c>
    </row>
    <row r="261" spans="2:51" s="124" customFormat="1" ht="13.5">
      <c r="B261" s="123"/>
      <c r="D261" s="119" t="s">
        <v>154</v>
      </c>
      <c r="E261" s="132" t="s">
        <v>3</v>
      </c>
      <c r="F261" s="133" t="s">
        <v>214</v>
      </c>
      <c r="H261" s="134">
        <v>29.482</v>
      </c>
      <c r="I261" s="4"/>
      <c r="L261" s="123"/>
      <c r="M261" s="129"/>
      <c r="N261" s="130"/>
      <c r="O261" s="130"/>
      <c r="P261" s="130"/>
      <c r="Q261" s="130"/>
      <c r="R261" s="130"/>
      <c r="S261" s="130"/>
      <c r="T261" s="131"/>
      <c r="AT261" s="132" t="s">
        <v>154</v>
      </c>
      <c r="AU261" s="132" t="s">
        <v>83</v>
      </c>
      <c r="AV261" s="124" t="s">
        <v>83</v>
      </c>
      <c r="AW261" s="124" t="s">
        <v>38</v>
      </c>
      <c r="AX261" s="124" t="s">
        <v>75</v>
      </c>
      <c r="AY261" s="132" t="s">
        <v>143</v>
      </c>
    </row>
    <row r="262" spans="2:51" s="124" customFormat="1" ht="13.5">
      <c r="B262" s="123"/>
      <c r="D262" s="119" t="s">
        <v>154</v>
      </c>
      <c r="E262" s="132" t="s">
        <v>3</v>
      </c>
      <c r="F262" s="133" t="s">
        <v>215</v>
      </c>
      <c r="H262" s="134">
        <v>8.581</v>
      </c>
      <c r="I262" s="4"/>
      <c r="L262" s="123"/>
      <c r="M262" s="129"/>
      <c r="N262" s="130"/>
      <c r="O262" s="130"/>
      <c r="P262" s="130"/>
      <c r="Q262" s="130"/>
      <c r="R262" s="130"/>
      <c r="S262" s="130"/>
      <c r="T262" s="131"/>
      <c r="AT262" s="132" t="s">
        <v>154</v>
      </c>
      <c r="AU262" s="132" t="s">
        <v>83</v>
      </c>
      <c r="AV262" s="124" t="s">
        <v>83</v>
      </c>
      <c r="AW262" s="124" t="s">
        <v>38</v>
      </c>
      <c r="AX262" s="124" t="s">
        <v>75</v>
      </c>
      <c r="AY262" s="132" t="s">
        <v>143</v>
      </c>
    </row>
    <row r="263" spans="2:51" s="124" customFormat="1" ht="13.5">
      <c r="B263" s="123"/>
      <c r="D263" s="119" t="s">
        <v>154</v>
      </c>
      <c r="E263" s="132" t="s">
        <v>3</v>
      </c>
      <c r="F263" s="133" t="s">
        <v>216</v>
      </c>
      <c r="H263" s="134">
        <v>-628.75</v>
      </c>
      <c r="I263" s="4"/>
      <c r="L263" s="123"/>
      <c r="M263" s="129"/>
      <c r="N263" s="130"/>
      <c r="O263" s="130"/>
      <c r="P263" s="130"/>
      <c r="Q263" s="130"/>
      <c r="R263" s="130"/>
      <c r="S263" s="130"/>
      <c r="T263" s="131"/>
      <c r="AT263" s="132" t="s">
        <v>154</v>
      </c>
      <c r="AU263" s="132" t="s">
        <v>83</v>
      </c>
      <c r="AV263" s="124" t="s">
        <v>83</v>
      </c>
      <c r="AW263" s="124" t="s">
        <v>38</v>
      </c>
      <c r="AX263" s="124" t="s">
        <v>75</v>
      </c>
      <c r="AY263" s="132" t="s">
        <v>143</v>
      </c>
    </row>
    <row r="264" spans="2:51" s="136" customFormat="1" ht="13.5">
      <c r="B264" s="135"/>
      <c r="D264" s="119" t="s">
        <v>154</v>
      </c>
      <c r="E264" s="137" t="s">
        <v>3</v>
      </c>
      <c r="F264" s="138" t="s">
        <v>217</v>
      </c>
      <c r="H264" s="139">
        <v>2417.37</v>
      </c>
      <c r="I264" s="5"/>
      <c r="L264" s="135"/>
      <c r="M264" s="140"/>
      <c r="N264" s="141"/>
      <c r="O264" s="141"/>
      <c r="P264" s="141"/>
      <c r="Q264" s="141"/>
      <c r="R264" s="141"/>
      <c r="S264" s="141"/>
      <c r="T264" s="142"/>
      <c r="AT264" s="143" t="s">
        <v>154</v>
      </c>
      <c r="AU264" s="143" t="s">
        <v>83</v>
      </c>
      <c r="AV264" s="136" t="s">
        <v>150</v>
      </c>
      <c r="AW264" s="136" t="s">
        <v>38</v>
      </c>
      <c r="AX264" s="136" t="s">
        <v>75</v>
      </c>
      <c r="AY264" s="143" t="s">
        <v>143</v>
      </c>
    </row>
    <row r="265" spans="2:51" s="124" customFormat="1" ht="13.5">
      <c r="B265" s="123"/>
      <c r="D265" s="119" t="s">
        <v>154</v>
      </c>
      <c r="E265" s="132" t="s">
        <v>3</v>
      </c>
      <c r="F265" s="133" t="s">
        <v>3</v>
      </c>
      <c r="H265" s="134">
        <v>0</v>
      </c>
      <c r="I265" s="4"/>
      <c r="L265" s="123"/>
      <c r="M265" s="129"/>
      <c r="N265" s="130"/>
      <c r="O265" s="130"/>
      <c r="P265" s="130"/>
      <c r="Q265" s="130"/>
      <c r="R265" s="130"/>
      <c r="S265" s="130"/>
      <c r="T265" s="131"/>
      <c r="AT265" s="132" t="s">
        <v>154</v>
      </c>
      <c r="AU265" s="132" t="s">
        <v>83</v>
      </c>
      <c r="AV265" s="124" t="s">
        <v>83</v>
      </c>
      <c r="AW265" s="124" t="s">
        <v>38</v>
      </c>
      <c r="AX265" s="124" t="s">
        <v>75</v>
      </c>
      <c r="AY265" s="132" t="s">
        <v>143</v>
      </c>
    </row>
    <row r="266" spans="2:51" s="124" customFormat="1" ht="13.5">
      <c r="B266" s="123"/>
      <c r="D266" s="125" t="s">
        <v>154</v>
      </c>
      <c r="E266" s="126" t="s">
        <v>3</v>
      </c>
      <c r="F266" s="127" t="s">
        <v>218</v>
      </c>
      <c r="H266" s="128">
        <v>1208.685</v>
      </c>
      <c r="I266" s="4"/>
      <c r="L266" s="123"/>
      <c r="M266" s="129"/>
      <c r="N266" s="130"/>
      <c r="O266" s="130"/>
      <c r="P266" s="130"/>
      <c r="Q266" s="130"/>
      <c r="R266" s="130"/>
      <c r="S266" s="130"/>
      <c r="T266" s="131"/>
      <c r="AT266" s="132" t="s">
        <v>154</v>
      </c>
      <c r="AU266" s="132" t="s">
        <v>83</v>
      </c>
      <c r="AV266" s="124" t="s">
        <v>83</v>
      </c>
      <c r="AW266" s="124" t="s">
        <v>38</v>
      </c>
      <c r="AX266" s="124" t="s">
        <v>23</v>
      </c>
      <c r="AY266" s="132" t="s">
        <v>143</v>
      </c>
    </row>
    <row r="267" spans="2:65" s="26" customFormat="1" ht="31.5" customHeight="1">
      <c r="B267" s="27"/>
      <c r="C267" s="108" t="s">
        <v>27</v>
      </c>
      <c r="D267" s="108" t="s">
        <v>145</v>
      </c>
      <c r="E267" s="109" t="s">
        <v>231</v>
      </c>
      <c r="F267" s="110" t="s">
        <v>232</v>
      </c>
      <c r="G267" s="111" t="s">
        <v>148</v>
      </c>
      <c r="H267" s="112">
        <v>7450.883</v>
      </c>
      <c r="I267" s="2"/>
      <c r="J267" s="113">
        <f>ROUND(I267*H267,2)</f>
        <v>0</v>
      </c>
      <c r="K267" s="110" t="s">
        <v>149</v>
      </c>
      <c r="L267" s="27"/>
      <c r="M267" s="114" t="s">
        <v>3</v>
      </c>
      <c r="N267" s="115" t="s">
        <v>46</v>
      </c>
      <c r="O267" s="28"/>
      <c r="P267" s="116">
        <f>O267*H267</f>
        <v>0</v>
      </c>
      <c r="Q267" s="116">
        <v>0.00084</v>
      </c>
      <c r="R267" s="116">
        <f>Q267*H267</f>
        <v>6.25874172</v>
      </c>
      <c r="S267" s="116">
        <v>0</v>
      </c>
      <c r="T267" s="117">
        <f>S267*H267</f>
        <v>0</v>
      </c>
      <c r="AR267" s="16" t="s">
        <v>150</v>
      </c>
      <c r="AT267" s="16" t="s">
        <v>145</v>
      </c>
      <c r="AU267" s="16" t="s">
        <v>83</v>
      </c>
      <c r="AY267" s="16" t="s">
        <v>143</v>
      </c>
      <c r="BE267" s="118">
        <f>IF(N267="základní",J267,0)</f>
        <v>0</v>
      </c>
      <c r="BF267" s="118">
        <f>IF(N267="snížená",J267,0)</f>
        <v>0</v>
      </c>
      <c r="BG267" s="118">
        <f>IF(N267="zákl. přenesená",J267,0)</f>
        <v>0</v>
      </c>
      <c r="BH267" s="118">
        <f>IF(N267="sníž. přenesená",J267,0)</f>
        <v>0</v>
      </c>
      <c r="BI267" s="118">
        <f>IF(N267="nulová",J267,0)</f>
        <v>0</v>
      </c>
      <c r="BJ267" s="16" t="s">
        <v>23</v>
      </c>
      <c r="BK267" s="118">
        <f>ROUND(I267*H267,2)</f>
        <v>0</v>
      </c>
      <c r="BL267" s="16" t="s">
        <v>150</v>
      </c>
      <c r="BM267" s="16" t="s">
        <v>233</v>
      </c>
    </row>
    <row r="268" spans="2:47" s="26" customFormat="1" ht="144">
      <c r="B268" s="27"/>
      <c r="D268" s="119" t="s">
        <v>152</v>
      </c>
      <c r="F268" s="120" t="s">
        <v>234</v>
      </c>
      <c r="I268" s="3"/>
      <c r="L268" s="27"/>
      <c r="M268" s="121"/>
      <c r="N268" s="28"/>
      <c r="O268" s="28"/>
      <c r="P268" s="28"/>
      <c r="Q268" s="28"/>
      <c r="R268" s="28"/>
      <c r="S268" s="28"/>
      <c r="T268" s="122"/>
      <c r="AT268" s="16" t="s">
        <v>152</v>
      </c>
      <c r="AU268" s="16" t="s">
        <v>83</v>
      </c>
    </row>
    <row r="269" spans="2:51" s="124" customFormat="1" ht="13.5">
      <c r="B269" s="123"/>
      <c r="D269" s="119" t="s">
        <v>154</v>
      </c>
      <c r="E269" s="132" t="s">
        <v>3</v>
      </c>
      <c r="F269" s="133" t="s">
        <v>235</v>
      </c>
      <c r="H269" s="134">
        <v>16.926</v>
      </c>
      <c r="I269" s="4"/>
      <c r="L269" s="123"/>
      <c r="M269" s="129"/>
      <c r="N269" s="130"/>
      <c r="O269" s="130"/>
      <c r="P269" s="130"/>
      <c r="Q269" s="130"/>
      <c r="R269" s="130"/>
      <c r="S269" s="130"/>
      <c r="T269" s="131"/>
      <c r="AT269" s="132" t="s">
        <v>154</v>
      </c>
      <c r="AU269" s="132" t="s">
        <v>83</v>
      </c>
      <c r="AV269" s="124" t="s">
        <v>83</v>
      </c>
      <c r="AW269" s="124" t="s">
        <v>38</v>
      </c>
      <c r="AX269" s="124" t="s">
        <v>75</v>
      </c>
      <c r="AY269" s="132" t="s">
        <v>143</v>
      </c>
    </row>
    <row r="270" spans="2:51" s="124" customFormat="1" ht="13.5">
      <c r="B270" s="123"/>
      <c r="D270" s="119" t="s">
        <v>154</v>
      </c>
      <c r="E270" s="132" t="s">
        <v>3</v>
      </c>
      <c r="F270" s="133" t="s">
        <v>236</v>
      </c>
      <c r="H270" s="134">
        <v>57.246</v>
      </c>
      <c r="I270" s="4"/>
      <c r="L270" s="123"/>
      <c r="M270" s="129"/>
      <c r="N270" s="130"/>
      <c r="O270" s="130"/>
      <c r="P270" s="130"/>
      <c r="Q270" s="130"/>
      <c r="R270" s="130"/>
      <c r="S270" s="130"/>
      <c r="T270" s="131"/>
      <c r="AT270" s="132" t="s">
        <v>154</v>
      </c>
      <c r="AU270" s="132" t="s">
        <v>83</v>
      </c>
      <c r="AV270" s="124" t="s">
        <v>83</v>
      </c>
      <c r="AW270" s="124" t="s">
        <v>38</v>
      </c>
      <c r="AX270" s="124" t="s">
        <v>75</v>
      </c>
      <c r="AY270" s="132" t="s">
        <v>143</v>
      </c>
    </row>
    <row r="271" spans="2:51" s="124" customFormat="1" ht="13.5">
      <c r="B271" s="123"/>
      <c r="D271" s="119" t="s">
        <v>154</v>
      </c>
      <c r="E271" s="132" t="s">
        <v>3</v>
      </c>
      <c r="F271" s="133" t="s">
        <v>237</v>
      </c>
      <c r="H271" s="134">
        <v>112.608</v>
      </c>
      <c r="I271" s="4"/>
      <c r="L271" s="123"/>
      <c r="M271" s="129"/>
      <c r="N271" s="130"/>
      <c r="O271" s="130"/>
      <c r="P271" s="130"/>
      <c r="Q271" s="130"/>
      <c r="R271" s="130"/>
      <c r="S271" s="130"/>
      <c r="T271" s="131"/>
      <c r="AT271" s="132" t="s">
        <v>154</v>
      </c>
      <c r="AU271" s="132" t="s">
        <v>83</v>
      </c>
      <c r="AV271" s="124" t="s">
        <v>83</v>
      </c>
      <c r="AW271" s="124" t="s">
        <v>38</v>
      </c>
      <c r="AX271" s="124" t="s">
        <v>75</v>
      </c>
      <c r="AY271" s="132" t="s">
        <v>143</v>
      </c>
    </row>
    <row r="272" spans="2:51" s="124" customFormat="1" ht="13.5">
      <c r="B272" s="123"/>
      <c r="D272" s="119" t="s">
        <v>154</v>
      </c>
      <c r="E272" s="132" t="s">
        <v>3</v>
      </c>
      <c r="F272" s="133" t="s">
        <v>238</v>
      </c>
      <c r="H272" s="134">
        <v>271.7</v>
      </c>
      <c r="I272" s="4"/>
      <c r="L272" s="123"/>
      <c r="M272" s="129"/>
      <c r="N272" s="130"/>
      <c r="O272" s="130"/>
      <c r="P272" s="130"/>
      <c r="Q272" s="130"/>
      <c r="R272" s="130"/>
      <c r="S272" s="130"/>
      <c r="T272" s="131"/>
      <c r="AT272" s="132" t="s">
        <v>154</v>
      </c>
      <c r="AU272" s="132" t="s">
        <v>83</v>
      </c>
      <c r="AV272" s="124" t="s">
        <v>83</v>
      </c>
      <c r="AW272" s="124" t="s">
        <v>38</v>
      </c>
      <c r="AX272" s="124" t="s">
        <v>75</v>
      </c>
      <c r="AY272" s="132" t="s">
        <v>143</v>
      </c>
    </row>
    <row r="273" spans="2:51" s="124" customFormat="1" ht="13.5">
      <c r="B273" s="123"/>
      <c r="D273" s="119" t="s">
        <v>154</v>
      </c>
      <c r="E273" s="132" t="s">
        <v>3</v>
      </c>
      <c r="F273" s="133" t="s">
        <v>239</v>
      </c>
      <c r="H273" s="134">
        <v>424.2</v>
      </c>
      <c r="I273" s="4"/>
      <c r="L273" s="123"/>
      <c r="M273" s="129"/>
      <c r="N273" s="130"/>
      <c r="O273" s="130"/>
      <c r="P273" s="130"/>
      <c r="Q273" s="130"/>
      <c r="R273" s="130"/>
      <c r="S273" s="130"/>
      <c r="T273" s="131"/>
      <c r="AT273" s="132" t="s">
        <v>154</v>
      </c>
      <c r="AU273" s="132" t="s">
        <v>83</v>
      </c>
      <c r="AV273" s="124" t="s">
        <v>83</v>
      </c>
      <c r="AW273" s="124" t="s">
        <v>38</v>
      </c>
      <c r="AX273" s="124" t="s">
        <v>75</v>
      </c>
      <c r="AY273" s="132" t="s">
        <v>143</v>
      </c>
    </row>
    <row r="274" spans="2:51" s="124" customFormat="1" ht="13.5">
      <c r="B274" s="123"/>
      <c r="D274" s="119" t="s">
        <v>154</v>
      </c>
      <c r="E274" s="132" t="s">
        <v>3</v>
      </c>
      <c r="F274" s="133" t="s">
        <v>240</v>
      </c>
      <c r="H274" s="134">
        <v>77.72</v>
      </c>
      <c r="I274" s="4"/>
      <c r="L274" s="123"/>
      <c r="M274" s="129"/>
      <c r="N274" s="130"/>
      <c r="O274" s="130"/>
      <c r="P274" s="130"/>
      <c r="Q274" s="130"/>
      <c r="R274" s="130"/>
      <c r="S274" s="130"/>
      <c r="T274" s="131"/>
      <c r="AT274" s="132" t="s">
        <v>154</v>
      </c>
      <c r="AU274" s="132" t="s">
        <v>83</v>
      </c>
      <c r="AV274" s="124" t="s">
        <v>83</v>
      </c>
      <c r="AW274" s="124" t="s">
        <v>38</v>
      </c>
      <c r="AX274" s="124" t="s">
        <v>75</v>
      </c>
      <c r="AY274" s="132" t="s">
        <v>143</v>
      </c>
    </row>
    <row r="275" spans="2:51" s="124" customFormat="1" ht="13.5">
      <c r="B275" s="123"/>
      <c r="D275" s="119" t="s">
        <v>154</v>
      </c>
      <c r="E275" s="132" t="s">
        <v>3</v>
      </c>
      <c r="F275" s="133" t="s">
        <v>241</v>
      </c>
      <c r="H275" s="134">
        <v>855.68</v>
      </c>
      <c r="I275" s="4"/>
      <c r="L275" s="123"/>
      <c r="M275" s="129"/>
      <c r="N275" s="130"/>
      <c r="O275" s="130"/>
      <c r="P275" s="130"/>
      <c r="Q275" s="130"/>
      <c r="R275" s="130"/>
      <c r="S275" s="130"/>
      <c r="T275" s="131"/>
      <c r="AT275" s="132" t="s">
        <v>154</v>
      </c>
      <c r="AU275" s="132" t="s">
        <v>83</v>
      </c>
      <c r="AV275" s="124" t="s">
        <v>83</v>
      </c>
      <c r="AW275" s="124" t="s">
        <v>38</v>
      </c>
      <c r="AX275" s="124" t="s">
        <v>75</v>
      </c>
      <c r="AY275" s="132" t="s">
        <v>143</v>
      </c>
    </row>
    <row r="276" spans="2:51" s="124" customFormat="1" ht="13.5">
      <c r="B276" s="123"/>
      <c r="D276" s="119" t="s">
        <v>154</v>
      </c>
      <c r="E276" s="132" t="s">
        <v>3</v>
      </c>
      <c r="F276" s="133" t="s">
        <v>242</v>
      </c>
      <c r="H276" s="134">
        <v>1022.007</v>
      </c>
      <c r="I276" s="4"/>
      <c r="L276" s="123"/>
      <c r="M276" s="129"/>
      <c r="N276" s="130"/>
      <c r="O276" s="130"/>
      <c r="P276" s="130"/>
      <c r="Q276" s="130"/>
      <c r="R276" s="130"/>
      <c r="S276" s="130"/>
      <c r="T276" s="131"/>
      <c r="AT276" s="132" t="s">
        <v>154</v>
      </c>
      <c r="AU276" s="132" t="s">
        <v>83</v>
      </c>
      <c r="AV276" s="124" t="s">
        <v>83</v>
      </c>
      <c r="AW276" s="124" t="s">
        <v>38</v>
      </c>
      <c r="AX276" s="124" t="s">
        <v>75</v>
      </c>
      <c r="AY276" s="132" t="s">
        <v>143</v>
      </c>
    </row>
    <row r="277" spans="2:51" s="124" customFormat="1" ht="13.5">
      <c r="B277" s="123"/>
      <c r="D277" s="119" t="s">
        <v>154</v>
      </c>
      <c r="E277" s="132" t="s">
        <v>3</v>
      </c>
      <c r="F277" s="133" t="s">
        <v>243</v>
      </c>
      <c r="H277" s="134">
        <v>162.155</v>
      </c>
      <c r="I277" s="4"/>
      <c r="L277" s="123"/>
      <c r="M277" s="129"/>
      <c r="N277" s="130"/>
      <c r="O277" s="130"/>
      <c r="P277" s="130"/>
      <c r="Q277" s="130"/>
      <c r="R277" s="130"/>
      <c r="S277" s="130"/>
      <c r="T277" s="131"/>
      <c r="AT277" s="132" t="s">
        <v>154</v>
      </c>
      <c r="AU277" s="132" t="s">
        <v>83</v>
      </c>
      <c r="AV277" s="124" t="s">
        <v>83</v>
      </c>
      <c r="AW277" s="124" t="s">
        <v>38</v>
      </c>
      <c r="AX277" s="124" t="s">
        <v>75</v>
      </c>
      <c r="AY277" s="132" t="s">
        <v>143</v>
      </c>
    </row>
    <row r="278" spans="2:51" s="124" customFormat="1" ht="13.5">
      <c r="B278" s="123"/>
      <c r="D278" s="119" t="s">
        <v>154</v>
      </c>
      <c r="E278" s="132" t="s">
        <v>3</v>
      </c>
      <c r="F278" s="133" t="s">
        <v>244</v>
      </c>
      <c r="H278" s="134">
        <v>536.568</v>
      </c>
      <c r="I278" s="4"/>
      <c r="L278" s="123"/>
      <c r="M278" s="129"/>
      <c r="N278" s="130"/>
      <c r="O278" s="130"/>
      <c r="P278" s="130"/>
      <c r="Q278" s="130"/>
      <c r="R278" s="130"/>
      <c r="S278" s="130"/>
      <c r="T278" s="131"/>
      <c r="AT278" s="132" t="s">
        <v>154</v>
      </c>
      <c r="AU278" s="132" t="s">
        <v>83</v>
      </c>
      <c r="AV278" s="124" t="s">
        <v>83</v>
      </c>
      <c r="AW278" s="124" t="s">
        <v>38</v>
      </c>
      <c r="AX278" s="124" t="s">
        <v>75</v>
      </c>
      <c r="AY278" s="132" t="s">
        <v>143</v>
      </c>
    </row>
    <row r="279" spans="2:51" s="124" customFormat="1" ht="13.5">
      <c r="B279" s="123"/>
      <c r="D279" s="119" t="s">
        <v>154</v>
      </c>
      <c r="E279" s="132" t="s">
        <v>3</v>
      </c>
      <c r="F279" s="133" t="s">
        <v>245</v>
      </c>
      <c r="H279" s="134">
        <v>509.708</v>
      </c>
      <c r="I279" s="4"/>
      <c r="L279" s="123"/>
      <c r="M279" s="129"/>
      <c r="N279" s="130"/>
      <c r="O279" s="130"/>
      <c r="P279" s="130"/>
      <c r="Q279" s="130"/>
      <c r="R279" s="130"/>
      <c r="S279" s="130"/>
      <c r="T279" s="131"/>
      <c r="AT279" s="132" t="s">
        <v>154</v>
      </c>
      <c r="AU279" s="132" t="s">
        <v>83</v>
      </c>
      <c r="AV279" s="124" t="s">
        <v>83</v>
      </c>
      <c r="AW279" s="124" t="s">
        <v>38</v>
      </c>
      <c r="AX279" s="124" t="s">
        <v>75</v>
      </c>
      <c r="AY279" s="132" t="s">
        <v>143</v>
      </c>
    </row>
    <row r="280" spans="2:51" s="124" customFormat="1" ht="13.5">
      <c r="B280" s="123"/>
      <c r="D280" s="119" t="s">
        <v>154</v>
      </c>
      <c r="E280" s="132" t="s">
        <v>3</v>
      </c>
      <c r="F280" s="133" t="s">
        <v>246</v>
      </c>
      <c r="H280" s="134">
        <v>737.8</v>
      </c>
      <c r="I280" s="4"/>
      <c r="L280" s="123"/>
      <c r="M280" s="129"/>
      <c r="N280" s="130"/>
      <c r="O280" s="130"/>
      <c r="P280" s="130"/>
      <c r="Q280" s="130"/>
      <c r="R280" s="130"/>
      <c r="S280" s="130"/>
      <c r="T280" s="131"/>
      <c r="AT280" s="132" t="s">
        <v>154</v>
      </c>
      <c r="AU280" s="132" t="s">
        <v>83</v>
      </c>
      <c r="AV280" s="124" t="s">
        <v>83</v>
      </c>
      <c r="AW280" s="124" t="s">
        <v>38</v>
      </c>
      <c r="AX280" s="124" t="s">
        <v>75</v>
      </c>
      <c r="AY280" s="132" t="s">
        <v>143</v>
      </c>
    </row>
    <row r="281" spans="2:51" s="124" customFormat="1" ht="13.5">
      <c r="B281" s="123"/>
      <c r="D281" s="119" t="s">
        <v>154</v>
      </c>
      <c r="E281" s="132" t="s">
        <v>3</v>
      </c>
      <c r="F281" s="133" t="s">
        <v>247</v>
      </c>
      <c r="H281" s="134">
        <v>159.222</v>
      </c>
      <c r="I281" s="4"/>
      <c r="L281" s="123"/>
      <c r="M281" s="129"/>
      <c r="N281" s="130"/>
      <c r="O281" s="130"/>
      <c r="P281" s="130"/>
      <c r="Q281" s="130"/>
      <c r="R281" s="130"/>
      <c r="S281" s="130"/>
      <c r="T281" s="131"/>
      <c r="AT281" s="132" t="s">
        <v>154</v>
      </c>
      <c r="AU281" s="132" t="s">
        <v>83</v>
      </c>
      <c r="AV281" s="124" t="s">
        <v>83</v>
      </c>
      <c r="AW281" s="124" t="s">
        <v>38</v>
      </c>
      <c r="AX281" s="124" t="s">
        <v>75</v>
      </c>
      <c r="AY281" s="132" t="s">
        <v>143</v>
      </c>
    </row>
    <row r="282" spans="2:51" s="124" customFormat="1" ht="13.5">
      <c r="B282" s="123"/>
      <c r="D282" s="119" t="s">
        <v>154</v>
      </c>
      <c r="E282" s="132" t="s">
        <v>3</v>
      </c>
      <c r="F282" s="133" t="s">
        <v>248</v>
      </c>
      <c r="H282" s="134">
        <v>79.947</v>
      </c>
      <c r="I282" s="4"/>
      <c r="L282" s="123"/>
      <c r="M282" s="129"/>
      <c r="N282" s="130"/>
      <c r="O282" s="130"/>
      <c r="P282" s="130"/>
      <c r="Q282" s="130"/>
      <c r="R282" s="130"/>
      <c r="S282" s="130"/>
      <c r="T282" s="131"/>
      <c r="AT282" s="132" t="s">
        <v>154</v>
      </c>
      <c r="AU282" s="132" t="s">
        <v>83</v>
      </c>
      <c r="AV282" s="124" t="s">
        <v>83</v>
      </c>
      <c r="AW282" s="124" t="s">
        <v>38</v>
      </c>
      <c r="AX282" s="124" t="s">
        <v>75</v>
      </c>
      <c r="AY282" s="132" t="s">
        <v>143</v>
      </c>
    </row>
    <row r="283" spans="2:51" s="124" customFormat="1" ht="13.5">
      <c r="B283" s="123"/>
      <c r="D283" s="119" t="s">
        <v>154</v>
      </c>
      <c r="E283" s="132" t="s">
        <v>3</v>
      </c>
      <c r="F283" s="133" t="s">
        <v>249</v>
      </c>
      <c r="H283" s="134">
        <v>118.151</v>
      </c>
      <c r="I283" s="4"/>
      <c r="L283" s="123"/>
      <c r="M283" s="129"/>
      <c r="N283" s="130"/>
      <c r="O283" s="130"/>
      <c r="P283" s="130"/>
      <c r="Q283" s="130"/>
      <c r="R283" s="130"/>
      <c r="S283" s="130"/>
      <c r="T283" s="131"/>
      <c r="AT283" s="132" t="s">
        <v>154</v>
      </c>
      <c r="AU283" s="132" t="s">
        <v>83</v>
      </c>
      <c r="AV283" s="124" t="s">
        <v>83</v>
      </c>
      <c r="AW283" s="124" t="s">
        <v>38</v>
      </c>
      <c r="AX283" s="124" t="s">
        <v>75</v>
      </c>
      <c r="AY283" s="132" t="s">
        <v>143</v>
      </c>
    </row>
    <row r="284" spans="2:51" s="124" customFormat="1" ht="13.5">
      <c r="B284" s="123"/>
      <c r="D284" s="119" t="s">
        <v>154</v>
      </c>
      <c r="E284" s="132" t="s">
        <v>3</v>
      </c>
      <c r="F284" s="133" t="s">
        <v>250</v>
      </c>
      <c r="H284" s="134">
        <v>310.765</v>
      </c>
      <c r="I284" s="4"/>
      <c r="L284" s="123"/>
      <c r="M284" s="129"/>
      <c r="N284" s="130"/>
      <c r="O284" s="130"/>
      <c r="P284" s="130"/>
      <c r="Q284" s="130"/>
      <c r="R284" s="130"/>
      <c r="S284" s="130"/>
      <c r="T284" s="131"/>
      <c r="AT284" s="132" t="s">
        <v>154</v>
      </c>
      <c r="AU284" s="132" t="s">
        <v>83</v>
      </c>
      <c r="AV284" s="124" t="s">
        <v>83</v>
      </c>
      <c r="AW284" s="124" t="s">
        <v>38</v>
      </c>
      <c r="AX284" s="124" t="s">
        <v>75</v>
      </c>
      <c r="AY284" s="132" t="s">
        <v>143</v>
      </c>
    </row>
    <row r="285" spans="2:51" s="124" customFormat="1" ht="13.5">
      <c r="B285" s="123"/>
      <c r="D285" s="119" t="s">
        <v>154</v>
      </c>
      <c r="E285" s="132" t="s">
        <v>3</v>
      </c>
      <c r="F285" s="133" t="s">
        <v>251</v>
      </c>
      <c r="H285" s="134">
        <v>144.536</v>
      </c>
      <c r="I285" s="4"/>
      <c r="L285" s="123"/>
      <c r="M285" s="129"/>
      <c r="N285" s="130"/>
      <c r="O285" s="130"/>
      <c r="P285" s="130"/>
      <c r="Q285" s="130"/>
      <c r="R285" s="130"/>
      <c r="S285" s="130"/>
      <c r="T285" s="131"/>
      <c r="AT285" s="132" t="s">
        <v>154</v>
      </c>
      <c r="AU285" s="132" t="s">
        <v>83</v>
      </c>
      <c r="AV285" s="124" t="s">
        <v>83</v>
      </c>
      <c r="AW285" s="124" t="s">
        <v>38</v>
      </c>
      <c r="AX285" s="124" t="s">
        <v>75</v>
      </c>
      <c r="AY285" s="132" t="s">
        <v>143</v>
      </c>
    </row>
    <row r="286" spans="2:51" s="124" customFormat="1" ht="13.5">
      <c r="B286" s="123"/>
      <c r="D286" s="119" t="s">
        <v>154</v>
      </c>
      <c r="E286" s="132" t="s">
        <v>3</v>
      </c>
      <c r="F286" s="133" t="s">
        <v>252</v>
      </c>
      <c r="H286" s="134">
        <v>72.25</v>
      </c>
      <c r="I286" s="4"/>
      <c r="L286" s="123"/>
      <c r="M286" s="129"/>
      <c r="N286" s="130"/>
      <c r="O286" s="130"/>
      <c r="P286" s="130"/>
      <c r="Q286" s="130"/>
      <c r="R286" s="130"/>
      <c r="S286" s="130"/>
      <c r="T286" s="131"/>
      <c r="AT286" s="132" t="s">
        <v>154</v>
      </c>
      <c r="AU286" s="132" t="s">
        <v>83</v>
      </c>
      <c r="AV286" s="124" t="s">
        <v>83</v>
      </c>
      <c r="AW286" s="124" t="s">
        <v>38</v>
      </c>
      <c r="AX286" s="124" t="s">
        <v>75</v>
      </c>
      <c r="AY286" s="132" t="s">
        <v>143</v>
      </c>
    </row>
    <row r="287" spans="2:51" s="124" customFormat="1" ht="13.5">
      <c r="B287" s="123"/>
      <c r="D287" s="119" t="s">
        <v>154</v>
      </c>
      <c r="E287" s="132" t="s">
        <v>3</v>
      </c>
      <c r="F287" s="133" t="s">
        <v>253</v>
      </c>
      <c r="H287" s="134">
        <v>671.2</v>
      </c>
      <c r="I287" s="4"/>
      <c r="L287" s="123"/>
      <c r="M287" s="129"/>
      <c r="N287" s="130"/>
      <c r="O287" s="130"/>
      <c r="P287" s="130"/>
      <c r="Q287" s="130"/>
      <c r="R287" s="130"/>
      <c r="S287" s="130"/>
      <c r="T287" s="131"/>
      <c r="AT287" s="132" t="s">
        <v>154</v>
      </c>
      <c r="AU287" s="132" t="s">
        <v>83</v>
      </c>
      <c r="AV287" s="124" t="s">
        <v>83</v>
      </c>
      <c r="AW287" s="124" t="s">
        <v>38</v>
      </c>
      <c r="AX287" s="124" t="s">
        <v>75</v>
      </c>
      <c r="AY287" s="132" t="s">
        <v>143</v>
      </c>
    </row>
    <row r="288" spans="2:51" s="124" customFormat="1" ht="13.5">
      <c r="B288" s="123"/>
      <c r="D288" s="119" t="s">
        <v>154</v>
      </c>
      <c r="E288" s="132" t="s">
        <v>3</v>
      </c>
      <c r="F288" s="133" t="s">
        <v>254</v>
      </c>
      <c r="H288" s="134">
        <v>180.047</v>
      </c>
      <c r="I288" s="4"/>
      <c r="L288" s="123"/>
      <c r="M288" s="129"/>
      <c r="N288" s="130"/>
      <c r="O288" s="130"/>
      <c r="P288" s="130"/>
      <c r="Q288" s="130"/>
      <c r="R288" s="130"/>
      <c r="S288" s="130"/>
      <c r="T288" s="131"/>
      <c r="AT288" s="132" t="s">
        <v>154</v>
      </c>
      <c r="AU288" s="132" t="s">
        <v>83</v>
      </c>
      <c r="AV288" s="124" t="s">
        <v>83</v>
      </c>
      <c r="AW288" s="124" t="s">
        <v>38</v>
      </c>
      <c r="AX288" s="124" t="s">
        <v>75</v>
      </c>
      <c r="AY288" s="132" t="s">
        <v>143</v>
      </c>
    </row>
    <row r="289" spans="2:51" s="124" customFormat="1" ht="13.5">
      <c r="B289" s="123"/>
      <c r="D289" s="119" t="s">
        <v>154</v>
      </c>
      <c r="E289" s="132" t="s">
        <v>3</v>
      </c>
      <c r="F289" s="133" t="s">
        <v>255</v>
      </c>
      <c r="H289" s="134">
        <v>48.923</v>
      </c>
      <c r="I289" s="4"/>
      <c r="L289" s="123"/>
      <c r="M289" s="129"/>
      <c r="N289" s="130"/>
      <c r="O289" s="130"/>
      <c r="P289" s="130"/>
      <c r="Q289" s="130"/>
      <c r="R289" s="130"/>
      <c r="S289" s="130"/>
      <c r="T289" s="131"/>
      <c r="AT289" s="132" t="s">
        <v>154</v>
      </c>
      <c r="AU289" s="132" t="s">
        <v>83</v>
      </c>
      <c r="AV289" s="124" t="s">
        <v>83</v>
      </c>
      <c r="AW289" s="124" t="s">
        <v>38</v>
      </c>
      <c r="AX289" s="124" t="s">
        <v>75</v>
      </c>
      <c r="AY289" s="132" t="s">
        <v>143</v>
      </c>
    </row>
    <row r="290" spans="2:51" s="124" customFormat="1" ht="13.5">
      <c r="B290" s="123"/>
      <c r="D290" s="119" t="s">
        <v>154</v>
      </c>
      <c r="E290" s="132" t="s">
        <v>3</v>
      </c>
      <c r="F290" s="133" t="s">
        <v>256</v>
      </c>
      <c r="H290" s="134">
        <v>100.198</v>
      </c>
      <c r="I290" s="4"/>
      <c r="L290" s="123"/>
      <c r="M290" s="129"/>
      <c r="N290" s="130"/>
      <c r="O290" s="130"/>
      <c r="P290" s="130"/>
      <c r="Q290" s="130"/>
      <c r="R290" s="130"/>
      <c r="S290" s="130"/>
      <c r="T290" s="131"/>
      <c r="AT290" s="132" t="s">
        <v>154</v>
      </c>
      <c r="AU290" s="132" t="s">
        <v>83</v>
      </c>
      <c r="AV290" s="124" t="s">
        <v>83</v>
      </c>
      <c r="AW290" s="124" t="s">
        <v>38</v>
      </c>
      <c r="AX290" s="124" t="s">
        <v>75</v>
      </c>
      <c r="AY290" s="132" t="s">
        <v>143</v>
      </c>
    </row>
    <row r="291" spans="2:51" s="124" customFormat="1" ht="13.5">
      <c r="B291" s="123"/>
      <c r="D291" s="119" t="s">
        <v>154</v>
      </c>
      <c r="E291" s="132" t="s">
        <v>3</v>
      </c>
      <c r="F291" s="133" t="s">
        <v>257</v>
      </c>
      <c r="H291" s="134">
        <v>122.536</v>
      </c>
      <c r="I291" s="4"/>
      <c r="L291" s="123"/>
      <c r="M291" s="129"/>
      <c r="N291" s="130"/>
      <c r="O291" s="130"/>
      <c r="P291" s="130"/>
      <c r="Q291" s="130"/>
      <c r="R291" s="130"/>
      <c r="S291" s="130"/>
      <c r="T291" s="131"/>
      <c r="AT291" s="132" t="s">
        <v>154</v>
      </c>
      <c r="AU291" s="132" t="s">
        <v>83</v>
      </c>
      <c r="AV291" s="124" t="s">
        <v>83</v>
      </c>
      <c r="AW291" s="124" t="s">
        <v>38</v>
      </c>
      <c r="AX291" s="124" t="s">
        <v>75</v>
      </c>
      <c r="AY291" s="132" t="s">
        <v>143</v>
      </c>
    </row>
    <row r="292" spans="2:51" s="124" customFormat="1" ht="13.5">
      <c r="B292" s="123"/>
      <c r="D292" s="119" t="s">
        <v>154</v>
      </c>
      <c r="E292" s="132" t="s">
        <v>3</v>
      </c>
      <c r="F292" s="133" t="s">
        <v>258</v>
      </c>
      <c r="H292" s="134">
        <v>608.16</v>
      </c>
      <c r="I292" s="4"/>
      <c r="L292" s="123"/>
      <c r="M292" s="129"/>
      <c r="N292" s="130"/>
      <c r="O292" s="130"/>
      <c r="P292" s="130"/>
      <c r="Q292" s="130"/>
      <c r="R292" s="130"/>
      <c r="S292" s="130"/>
      <c r="T292" s="131"/>
      <c r="AT292" s="132" t="s">
        <v>154</v>
      </c>
      <c r="AU292" s="132" t="s">
        <v>83</v>
      </c>
      <c r="AV292" s="124" t="s">
        <v>83</v>
      </c>
      <c r="AW292" s="124" t="s">
        <v>38</v>
      </c>
      <c r="AX292" s="124" t="s">
        <v>75</v>
      </c>
      <c r="AY292" s="132" t="s">
        <v>143</v>
      </c>
    </row>
    <row r="293" spans="2:51" s="124" customFormat="1" ht="13.5">
      <c r="B293" s="123"/>
      <c r="D293" s="119" t="s">
        <v>154</v>
      </c>
      <c r="E293" s="132" t="s">
        <v>3</v>
      </c>
      <c r="F293" s="133" t="s">
        <v>259</v>
      </c>
      <c r="H293" s="134">
        <v>154.728</v>
      </c>
      <c r="I293" s="4"/>
      <c r="L293" s="123"/>
      <c r="M293" s="129"/>
      <c r="N293" s="130"/>
      <c r="O293" s="130"/>
      <c r="P293" s="130"/>
      <c r="Q293" s="130"/>
      <c r="R293" s="130"/>
      <c r="S293" s="130"/>
      <c r="T293" s="131"/>
      <c r="AT293" s="132" t="s">
        <v>154</v>
      </c>
      <c r="AU293" s="132" t="s">
        <v>83</v>
      </c>
      <c r="AV293" s="124" t="s">
        <v>83</v>
      </c>
      <c r="AW293" s="124" t="s">
        <v>38</v>
      </c>
      <c r="AX293" s="124" t="s">
        <v>75</v>
      </c>
      <c r="AY293" s="132" t="s">
        <v>143</v>
      </c>
    </row>
    <row r="294" spans="2:51" s="124" customFormat="1" ht="13.5">
      <c r="B294" s="123"/>
      <c r="D294" s="119" t="s">
        <v>154</v>
      </c>
      <c r="E294" s="132" t="s">
        <v>3</v>
      </c>
      <c r="F294" s="133" t="s">
        <v>260</v>
      </c>
      <c r="H294" s="134">
        <v>369.297</v>
      </c>
      <c r="I294" s="4"/>
      <c r="L294" s="123"/>
      <c r="M294" s="129"/>
      <c r="N294" s="130"/>
      <c r="O294" s="130"/>
      <c r="P294" s="130"/>
      <c r="Q294" s="130"/>
      <c r="R294" s="130"/>
      <c r="S294" s="130"/>
      <c r="T294" s="131"/>
      <c r="AT294" s="132" t="s">
        <v>154</v>
      </c>
      <c r="AU294" s="132" t="s">
        <v>83</v>
      </c>
      <c r="AV294" s="124" t="s">
        <v>83</v>
      </c>
      <c r="AW294" s="124" t="s">
        <v>38</v>
      </c>
      <c r="AX294" s="124" t="s">
        <v>75</v>
      </c>
      <c r="AY294" s="132" t="s">
        <v>143</v>
      </c>
    </row>
    <row r="295" spans="2:51" s="124" customFormat="1" ht="13.5">
      <c r="B295" s="123"/>
      <c r="D295" s="119" t="s">
        <v>154</v>
      </c>
      <c r="E295" s="132" t="s">
        <v>3</v>
      </c>
      <c r="F295" s="133" t="s">
        <v>261</v>
      </c>
      <c r="H295" s="134">
        <v>324.12</v>
      </c>
      <c r="I295" s="4"/>
      <c r="L295" s="123"/>
      <c r="M295" s="129"/>
      <c r="N295" s="130"/>
      <c r="O295" s="130"/>
      <c r="P295" s="130"/>
      <c r="Q295" s="130"/>
      <c r="R295" s="130"/>
      <c r="S295" s="130"/>
      <c r="T295" s="131"/>
      <c r="AT295" s="132" t="s">
        <v>154</v>
      </c>
      <c r="AU295" s="132" t="s">
        <v>83</v>
      </c>
      <c r="AV295" s="124" t="s">
        <v>83</v>
      </c>
      <c r="AW295" s="124" t="s">
        <v>38</v>
      </c>
      <c r="AX295" s="124" t="s">
        <v>75</v>
      </c>
      <c r="AY295" s="132" t="s">
        <v>143</v>
      </c>
    </row>
    <row r="296" spans="2:51" s="124" customFormat="1" ht="13.5">
      <c r="B296" s="123"/>
      <c r="D296" s="119" t="s">
        <v>154</v>
      </c>
      <c r="E296" s="132" t="s">
        <v>3</v>
      </c>
      <c r="F296" s="133" t="s">
        <v>262</v>
      </c>
      <c r="H296" s="134">
        <v>18.428</v>
      </c>
      <c r="I296" s="4"/>
      <c r="L296" s="123"/>
      <c r="M296" s="129"/>
      <c r="N296" s="130"/>
      <c r="O296" s="130"/>
      <c r="P296" s="130"/>
      <c r="Q296" s="130"/>
      <c r="R296" s="130"/>
      <c r="S296" s="130"/>
      <c r="T296" s="131"/>
      <c r="AT296" s="132" t="s">
        <v>154</v>
      </c>
      <c r="AU296" s="132" t="s">
        <v>83</v>
      </c>
      <c r="AV296" s="124" t="s">
        <v>83</v>
      </c>
      <c r="AW296" s="124" t="s">
        <v>38</v>
      </c>
      <c r="AX296" s="124" t="s">
        <v>75</v>
      </c>
      <c r="AY296" s="132" t="s">
        <v>143</v>
      </c>
    </row>
    <row r="297" spans="2:51" s="124" customFormat="1" ht="13.5">
      <c r="B297" s="123"/>
      <c r="D297" s="119" t="s">
        <v>154</v>
      </c>
      <c r="E297" s="132" t="s">
        <v>3</v>
      </c>
      <c r="F297" s="133" t="s">
        <v>263</v>
      </c>
      <c r="H297" s="134">
        <v>38.76</v>
      </c>
      <c r="I297" s="4"/>
      <c r="L297" s="123"/>
      <c r="M297" s="129"/>
      <c r="N297" s="130"/>
      <c r="O297" s="130"/>
      <c r="P297" s="130"/>
      <c r="Q297" s="130"/>
      <c r="R297" s="130"/>
      <c r="S297" s="130"/>
      <c r="T297" s="131"/>
      <c r="AT297" s="132" t="s">
        <v>154</v>
      </c>
      <c r="AU297" s="132" t="s">
        <v>83</v>
      </c>
      <c r="AV297" s="124" t="s">
        <v>83</v>
      </c>
      <c r="AW297" s="124" t="s">
        <v>38</v>
      </c>
      <c r="AX297" s="124" t="s">
        <v>75</v>
      </c>
      <c r="AY297" s="132" t="s">
        <v>143</v>
      </c>
    </row>
    <row r="298" spans="2:51" s="124" customFormat="1" ht="13.5">
      <c r="B298" s="123"/>
      <c r="D298" s="119" t="s">
        <v>154</v>
      </c>
      <c r="E298" s="132" t="s">
        <v>3</v>
      </c>
      <c r="F298" s="133" t="s">
        <v>264</v>
      </c>
      <c r="H298" s="134">
        <v>112.424</v>
      </c>
      <c r="I298" s="4"/>
      <c r="L298" s="123"/>
      <c r="M298" s="129"/>
      <c r="N298" s="130"/>
      <c r="O298" s="130"/>
      <c r="P298" s="130"/>
      <c r="Q298" s="130"/>
      <c r="R298" s="130"/>
      <c r="S298" s="130"/>
      <c r="T298" s="131"/>
      <c r="AT298" s="132" t="s">
        <v>154</v>
      </c>
      <c r="AU298" s="132" t="s">
        <v>83</v>
      </c>
      <c r="AV298" s="124" t="s">
        <v>83</v>
      </c>
      <c r="AW298" s="124" t="s">
        <v>38</v>
      </c>
      <c r="AX298" s="124" t="s">
        <v>75</v>
      </c>
      <c r="AY298" s="132" t="s">
        <v>143</v>
      </c>
    </row>
    <row r="299" spans="2:51" s="124" customFormat="1" ht="13.5">
      <c r="B299" s="123"/>
      <c r="D299" s="119" t="s">
        <v>154</v>
      </c>
      <c r="E299" s="132" t="s">
        <v>3</v>
      </c>
      <c r="F299" s="133" t="s">
        <v>265</v>
      </c>
      <c r="H299" s="134">
        <v>176.436</v>
      </c>
      <c r="I299" s="4"/>
      <c r="L299" s="123"/>
      <c r="M299" s="129"/>
      <c r="N299" s="130"/>
      <c r="O299" s="130"/>
      <c r="P299" s="130"/>
      <c r="Q299" s="130"/>
      <c r="R299" s="130"/>
      <c r="S299" s="130"/>
      <c r="T299" s="131"/>
      <c r="AT299" s="132" t="s">
        <v>154</v>
      </c>
      <c r="AU299" s="132" t="s">
        <v>83</v>
      </c>
      <c r="AV299" s="124" t="s">
        <v>83</v>
      </c>
      <c r="AW299" s="124" t="s">
        <v>38</v>
      </c>
      <c r="AX299" s="124" t="s">
        <v>75</v>
      </c>
      <c r="AY299" s="132" t="s">
        <v>143</v>
      </c>
    </row>
    <row r="300" spans="2:51" s="124" customFormat="1" ht="13.5">
      <c r="B300" s="123"/>
      <c r="D300" s="119" t="s">
        <v>154</v>
      </c>
      <c r="E300" s="132" t="s">
        <v>3</v>
      </c>
      <c r="F300" s="133" t="s">
        <v>266</v>
      </c>
      <c r="H300" s="134">
        <v>84.234</v>
      </c>
      <c r="I300" s="4"/>
      <c r="L300" s="123"/>
      <c r="M300" s="129"/>
      <c r="N300" s="130"/>
      <c r="O300" s="130"/>
      <c r="P300" s="130"/>
      <c r="Q300" s="130"/>
      <c r="R300" s="130"/>
      <c r="S300" s="130"/>
      <c r="T300" s="131"/>
      <c r="AT300" s="132" t="s">
        <v>154</v>
      </c>
      <c r="AU300" s="132" t="s">
        <v>83</v>
      </c>
      <c r="AV300" s="124" t="s">
        <v>83</v>
      </c>
      <c r="AW300" s="124" t="s">
        <v>38</v>
      </c>
      <c r="AX300" s="124" t="s">
        <v>75</v>
      </c>
      <c r="AY300" s="132" t="s">
        <v>143</v>
      </c>
    </row>
    <row r="301" spans="2:51" s="124" customFormat="1" ht="13.5">
      <c r="B301" s="123"/>
      <c r="D301" s="119" t="s">
        <v>154</v>
      </c>
      <c r="E301" s="132" t="s">
        <v>3</v>
      </c>
      <c r="F301" s="133" t="s">
        <v>267</v>
      </c>
      <c r="H301" s="134">
        <v>24.516</v>
      </c>
      <c r="I301" s="4"/>
      <c r="L301" s="123"/>
      <c r="M301" s="129"/>
      <c r="N301" s="130"/>
      <c r="O301" s="130"/>
      <c r="P301" s="130"/>
      <c r="Q301" s="130"/>
      <c r="R301" s="130"/>
      <c r="S301" s="130"/>
      <c r="T301" s="131"/>
      <c r="AT301" s="132" t="s">
        <v>154</v>
      </c>
      <c r="AU301" s="132" t="s">
        <v>83</v>
      </c>
      <c r="AV301" s="124" t="s">
        <v>83</v>
      </c>
      <c r="AW301" s="124" t="s">
        <v>38</v>
      </c>
      <c r="AX301" s="124" t="s">
        <v>75</v>
      </c>
      <c r="AY301" s="132" t="s">
        <v>143</v>
      </c>
    </row>
    <row r="302" spans="2:51" s="124" customFormat="1" ht="13.5">
      <c r="B302" s="123"/>
      <c r="D302" s="119" t="s">
        <v>154</v>
      </c>
      <c r="E302" s="132" t="s">
        <v>3</v>
      </c>
      <c r="F302" s="133" t="s">
        <v>268</v>
      </c>
      <c r="H302" s="134">
        <v>-1252.313</v>
      </c>
      <c r="I302" s="4"/>
      <c r="L302" s="123"/>
      <c r="M302" s="129"/>
      <c r="N302" s="130"/>
      <c r="O302" s="130"/>
      <c r="P302" s="130"/>
      <c r="Q302" s="130"/>
      <c r="R302" s="130"/>
      <c r="S302" s="130"/>
      <c r="T302" s="131"/>
      <c r="AT302" s="132" t="s">
        <v>154</v>
      </c>
      <c r="AU302" s="132" t="s">
        <v>83</v>
      </c>
      <c r="AV302" s="124" t="s">
        <v>83</v>
      </c>
      <c r="AW302" s="124" t="s">
        <v>38</v>
      </c>
      <c r="AX302" s="124" t="s">
        <v>75</v>
      </c>
      <c r="AY302" s="132" t="s">
        <v>143</v>
      </c>
    </row>
    <row r="303" spans="2:51" s="136" customFormat="1" ht="13.5">
      <c r="B303" s="135"/>
      <c r="D303" s="125" t="s">
        <v>154</v>
      </c>
      <c r="E303" s="144" t="s">
        <v>3</v>
      </c>
      <c r="F303" s="145" t="s">
        <v>217</v>
      </c>
      <c r="H303" s="146">
        <v>7450.883</v>
      </c>
      <c r="I303" s="5"/>
      <c r="L303" s="135"/>
      <c r="M303" s="140"/>
      <c r="N303" s="141"/>
      <c r="O303" s="141"/>
      <c r="P303" s="141"/>
      <c r="Q303" s="141"/>
      <c r="R303" s="141"/>
      <c r="S303" s="141"/>
      <c r="T303" s="142"/>
      <c r="AT303" s="143" t="s">
        <v>154</v>
      </c>
      <c r="AU303" s="143" t="s">
        <v>83</v>
      </c>
      <c r="AV303" s="136" t="s">
        <v>150</v>
      </c>
      <c r="AW303" s="136" t="s">
        <v>38</v>
      </c>
      <c r="AX303" s="136" t="s">
        <v>23</v>
      </c>
      <c r="AY303" s="143" t="s">
        <v>143</v>
      </c>
    </row>
    <row r="304" spans="2:65" s="26" customFormat="1" ht="31.5" customHeight="1">
      <c r="B304" s="27"/>
      <c r="C304" s="108" t="s">
        <v>269</v>
      </c>
      <c r="D304" s="108" t="s">
        <v>145</v>
      </c>
      <c r="E304" s="109" t="s">
        <v>270</v>
      </c>
      <c r="F304" s="110" t="s">
        <v>271</v>
      </c>
      <c r="G304" s="111" t="s">
        <v>148</v>
      </c>
      <c r="H304" s="112">
        <v>1252.313</v>
      </c>
      <c r="I304" s="2"/>
      <c r="J304" s="113">
        <f>ROUND(I304*H304,2)</f>
        <v>0</v>
      </c>
      <c r="K304" s="110" t="s">
        <v>149</v>
      </c>
      <c r="L304" s="27"/>
      <c r="M304" s="114" t="s">
        <v>3</v>
      </c>
      <c r="N304" s="115" t="s">
        <v>46</v>
      </c>
      <c r="O304" s="28"/>
      <c r="P304" s="116">
        <f>O304*H304</f>
        <v>0</v>
      </c>
      <c r="Q304" s="116">
        <v>0.00085</v>
      </c>
      <c r="R304" s="116">
        <f>Q304*H304</f>
        <v>1.06446605</v>
      </c>
      <c r="S304" s="116">
        <v>0</v>
      </c>
      <c r="T304" s="117">
        <f>S304*H304</f>
        <v>0</v>
      </c>
      <c r="AR304" s="16" t="s">
        <v>150</v>
      </c>
      <c r="AT304" s="16" t="s">
        <v>145</v>
      </c>
      <c r="AU304" s="16" t="s">
        <v>83</v>
      </c>
      <c r="AY304" s="16" t="s">
        <v>143</v>
      </c>
      <c r="BE304" s="118">
        <f>IF(N304="základní",J304,0)</f>
        <v>0</v>
      </c>
      <c r="BF304" s="118">
        <f>IF(N304="snížená",J304,0)</f>
        <v>0</v>
      </c>
      <c r="BG304" s="118">
        <f>IF(N304="zákl. přenesená",J304,0)</f>
        <v>0</v>
      </c>
      <c r="BH304" s="118">
        <f>IF(N304="sníž. přenesená",J304,0)</f>
        <v>0</v>
      </c>
      <c r="BI304" s="118">
        <f>IF(N304="nulová",J304,0)</f>
        <v>0</v>
      </c>
      <c r="BJ304" s="16" t="s">
        <v>23</v>
      </c>
      <c r="BK304" s="118">
        <f>ROUND(I304*H304,2)</f>
        <v>0</v>
      </c>
      <c r="BL304" s="16" t="s">
        <v>150</v>
      </c>
      <c r="BM304" s="16" t="s">
        <v>272</v>
      </c>
    </row>
    <row r="305" spans="2:47" s="26" customFormat="1" ht="144">
      <c r="B305" s="27"/>
      <c r="D305" s="119" t="s">
        <v>152</v>
      </c>
      <c r="F305" s="120" t="s">
        <v>234</v>
      </c>
      <c r="I305" s="3"/>
      <c r="L305" s="27"/>
      <c r="M305" s="121"/>
      <c r="N305" s="28"/>
      <c r="O305" s="28"/>
      <c r="P305" s="28"/>
      <c r="Q305" s="28"/>
      <c r="R305" s="28"/>
      <c r="S305" s="28"/>
      <c r="T305" s="122"/>
      <c r="AT305" s="16" t="s">
        <v>152</v>
      </c>
      <c r="AU305" s="16" t="s">
        <v>83</v>
      </c>
    </row>
    <row r="306" spans="2:51" s="124" customFormat="1" ht="13.5">
      <c r="B306" s="123"/>
      <c r="D306" s="119" t="s">
        <v>154</v>
      </c>
      <c r="E306" s="132" t="s">
        <v>3</v>
      </c>
      <c r="F306" s="133" t="s">
        <v>248</v>
      </c>
      <c r="H306" s="134">
        <v>79.947</v>
      </c>
      <c r="I306" s="4"/>
      <c r="L306" s="123"/>
      <c r="M306" s="129"/>
      <c r="N306" s="130"/>
      <c r="O306" s="130"/>
      <c r="P306" s="130"/>
      <c r="Q306" s="130"/>
      <c r="R306" s="130"/>
      <c r="S306" s="130"/>
      <c r="T306" s="131"/>
      <c r="AT306" s="132" t="s">
        <v>154</v>
      </c>
      <c r="AU306" s="132" t="s">
        <v>83</v>
      </c>
      <c r="AV306" s="124" t="s">
        <v>83</v>
      </c>
      <c r="AW306" s="124" t="s">
        <v>38</v>
      </c>
      <c r="AX306" s="124" t="s">
        <v>75</v>
      </c>
      <c r="AY306" s="132" t="s">
        <v>143</v>
      </c>
    </row>
    <row r="307" spans="2:51" s="124" customFormat="1" ht="13.5">
      <c r="B307" s="123"/>
      <c r="D307" s="119" t="s">
        <v>154</v>
      </c>
      <c r="E307" s="132" t="s">
        <v>3</v>
      </c>
      <c r="F307" s="133" t="s">
        <v>249</v>
      </c>
      <c r="H307" s="134">
        <v>118.151</v>
      </c>
      <c r="I307" s="4"/>
      <c r="L307" s="123"/>
      <c r="M307" s="129"/>
      <c r="N307" s="130"/>
      <c r="O307" s="130"/>
      <c r="P307" s="130"/>
      <c r="Q307" s="130"/>
      <c r="R307" s="130"/>
      <c r="S307" s="130"/>
      <c r="T307" s="131"/>
      <c r="AT307" s="132" t="s">
        <v>154</v>
      </c>
      <c r="AU307" s="132" t="s">
        <v>83</v>
      </c>
      <c r="AV307" s="124" t="s">
        <v>83</v>
      </c>
      <c r="AW307" s="124" t="s">
        <v>38</v>
      </c>
      <c r="AX307" s="124" t="s">
        <v>75</v>
      </c>
      <c r="AY307" s="132" t="s">
        <v>143</v>
      </c>
    </row>
    <row r="308" spans="2:51" s="124" customFormat="1" ht="13.5">
      <c r="B308" s="123"/>
      <c r="D308" s="119" t="s">
        <v>154</v>
      </c>
      <c r="E308" s="132" t="s">
        <v>3</v>
      </c>
      <c r="F308" s="133" t="s">
        <v>250</v>
      </c>
      <c r="H308" s="134">
        <v>310.765</v>
      </c>
      <c r="I308" s="4"/>
      <c r="L308" s="123"/>
      <c r="M308" s="129"/>
      <c r="N308" s="130"/>
      <c r="O308" s="130"/>
      <c r="P308" s="130"/>
      <c r="Q308" s="130"/>
      <c r="R308" s="130"/>
      <c r="S308" s="130"/>
      <c r="T308" s="131"/>
      <c r="AT308" s="132" t="s">
        <v>154</v>
      </c>
      <c r="AU308" s="132" t="s">
        <v>83</v>
      </c>
      <c r="AV308" s="124" t="s">
        <v>83</v>
      </c>
      <c r="AW308" s="124" t="s">
        <v>38</v>
      </c>
      <c r="AX308" s="124" t="s">
        <v>75</v>
      </c>
      <c r="AY308" s="132" t="s">
        <v>143</v>
      </c>
    </row>
    <row r="309" spans="2:51" s="124" customFormat="1" ht="13.5">
      <c r="B309" s="123"/>
      <c r="D309" s="119" t="s">
        <v>154</v>
      </c>
      <c r="E309" s="132" t="s">
        <v>3</v>
      </c>
      <c r="F309" s="133" t="s">
        <v>252</v>
      </c>
      <c r="H309" s="134">
        <v>72.25</v>
      </c>
      <c r="I309" s="4"/>
      <c r="L309" s="123"/>
      <c r="M309" s="129"/>
      <c r="N309" s="130"/>
      <c r="O309" s="130"/>
      <c r="P309" s="130"/>
      <c r="Q309" s="130"/>
      <c r="R309" s="130"/>
      <c r="S309" s="130"/>
      <c r="T309" s="131"/>
      <c r="AT309" s="132" t="s">
        <v>154</v>
      </c>
      <c r="AU309" s="132" t="s">
        <v>83</v>
      </c>
      <c r="AV309" s="124" t="s">
        <v>83</v>
      </c>
      <c r="AW309" s="124" t="s">
        <v>38</v>
      </c>
      <c r="AX309" s="124" t="s">
        <v>75</v>
      </c>
      <c r="AY309" s="132" t="s">
        <v>143</v>
      </c>
    </row>
    <row r="310" spans="2:51" s="124" customFormat="1" ht="13.5">
      <c r="B310" s="123"/>
      <c r="D310" s="119" t="s">
        <v>154</v>
      </c>
      <c r="E310" s="132" t="s">
        <v>3</v>
      </c>
      <c r="F310" s="133" t="s">
        <v>253</v>
      </c>
      <c r="H310" s="134">
        <v>671.2</v>
      </c>
      <c r="I310" s="4"/>
      <c r="L310" s="123"/>
      <c r="M310" s="129"/>
      <c r="N310" s="130"/>
      <c r="O310" s="130"/>
      <c r="P310" s="130"/>
      <c r="Q310" s="130"/>
      <c r="R310" s="130"/>
      <c r="S310" s="130"/>
      <c r="T310" s="131"/>
      <c r="AT310" s="132" t="s">
        <v>154</v>
      </c>
      <c r="AU310" s="132" t="s">
        <v>83</v>
      </c>
      <c r="AV310" s="124" t="s">
        <v>83</v>
      </c>
      <c r="AW310" s="124" t="s">
        <v>38</v>
      </c>
      <c r="AX310" s="124" t="s">
        <v>75</v>
      </c>
      <c r="AY310" s="132" t="s">
        <v>143</v>
      </c>
    </row>
    <row r="311" spans="2:51" s="136" customFormat="1" ht="13.5">
      <c r="B311" s="135"/>
      <c r="D311" s="125" t="s">
        <v>154</v>
      </c>
      <c r="E311" s="144" t="s">
        <v>3</v>
      </c>
      <c r="F311" s="145" t="s">
        <v>217</v>
      </c>
      <c r="H311" s="146">
        <v>1252.313</v>
      </c>
      <c r="I311" s="5"/>
      <c r="L311" s="135"/>
      <c r="M311" s="140"/>
      <c r="N311" s="141"/>
      <c r="O311" s="141"/>
      <c r="P311" s="141"/>
      <c r="Q311" s="141"/>
      <c r="R311" s="141"/>
      <c r="S311" s="141"/>
      <c r="T311" s="142"/>
      <c r="AT311" s="143" t="s">
        <v>154</v>
      </c>
      <c r="AU311" s="143" t="s">
        <v>83</v>
      </c>
      <c r="AV311" s="136" t="s">
        <v>150</v>
      </c>
      <c r="AW311" s="136" t="s">
        <v>38</v>
      </c>
      <c r="AX311" s="136" t="s">
        <v>23</v>
      </c>
      <c r="AY311" s="143" t="s">
        <v>143</v>
      </c>
    </row>
    <row r="312" spans="2:65" s="26" customFormat="1" ht="31.5" customHeight="1">
      <c r="B312" s="27"/>
      <c r="C312" s="108" t="s">
        <v>273</v>
      </c>
      <c r="D312" s="108" t="s">
        <v>145</v>
      </c>
      <c r="E312" s="109" t="s">
        <v>274</v>
      </c>
      <c r="F312" s="110" t="s">
        <v>275</v>
      </c>
      <c r="G312" s="111" t="s">
        <v>148</v>
      </c>
      <c r="H312" s="112">
        <v>7450.883</v>
      </c>
      <c r="I312" s="2"/>
      <c r="J312" s="113">
        <f>ROUND(I312*H312,2)</f>
        <v>0</v>
      </c>
      <c r="K312" s="110" t="s">
        <v>149</v>
      </c>
      <c r="L312" s="27"/>
      <c r="M312" s="114" t="s">
        <v>3</v>
      </c>
      <c r="N312" s="115" t="s">
        <v>46</v>
      </c>
      <c r="O312" s="28"/>
      <c r="P312" s="116">
        <f>O312*H312</f>
        <v>0</v>
      </c>
      <c r="Q312" s="116">
        <v>0</v>
      </c>
      <c r="R312" s="116">
        <f>Q312*H312</f>
        <v>0</v>
      </c>
      <c r="S312" s="116">
        <v>0</v>
      </c>
      <c r="T312" s="117">
        <f>S312*H312</f>
        <v>0</v>
      </c>
      <c r="AR312" s="16" t="s">
        <v>150</v>
      </c>
      <c r="AT312" s="16" t="s">
        <v>145</v>
      </c>
      <c r="AU312" s="16" t="s">
        <v>83</v>
      </c>
      <c r="AY312" s="16" t="s">
        <v>143</v>
      </c>
      <c r="BE312" s="118">
        <f>IF(N312="základní",J312,0)</f>
        <v>0</v>
      </c>
      <c r="BF312" s="118">
        <f>IF(N312="snížená",J312,0)</f>
        <v>0</v>
      </c>
      <c r="BG312" s="118">
        <f>IF(N312="zákl. přenesená",J312,0)</f>
        <v>0</v>
      </c>
      <c r="BH312" s="118">
        <f>IF(N312="sníž. přenesená",J312,0)</f>
        <v>0</v>
      </c>
      <c r="BI312" s="118">
        <f>IF(N312="nulová",J312,0)</f>
        <v>0</v>
      </c>
      <c r="BJ312" s="16" t="s">
        <v>23</v>
      </c>
      <c r="BK312" s="118">
        <f>ROUND(I312*H312,2)</f>
        <v>0</v>
      </c>
      <c r="BL312" s="16" t="s">
        <v>150</v>
      </c>
      <c r="BM312" s="16" t="s">
        <v>276</v>
      </c>
    </row>
    <row r="313" spans="2:51" s="124" customFormat="1" ht="13.5">
      <c r="B313" s="123"/>
      <c r="D313" s="119" t="s">
        <v>154</v>
      </c>
      <c r="E313" s="132" t="s">
        <v>3</v>
      </c>
      <c r="F313" s="133" t="s">
        <v>235</v>
      </c>
      <c r="H313" s="134">
        <v>16.926</v>
      </c>
      <c r="I313" s="4"/>
      <c r="L313" s="123"/>
      <c r="M313" s="129"/>
      <c r="N313" s="130"/>
      <c r="O313" s="130"/>
      <c r="P313" s="130"/>
      <c r="Q313" s="130"/>
      <c r="R313" s="130"/>
      <c r="S313" s="130"/>
      <c r="T313" s="131"/>
      <c r="AT313" s="132" t="s">
        <v>154</v>
      </c>
      <c r="AU313" s="132" t="s">
        <v>83</v>
      </c>
      <c r="AV313" s="124" t="s">
        <v>83</v>
      </c>
      <c r="AW313" s="124" t="s">
        <v>38</v>
      </c>
      <c r="AX313" s="124" t="s">
        <v>75</v>
      </c>
      <c r="AY313" s="132" t="s">
        <v>143</v>
      </c>
    </row>
    <row r="314" spans="2:51" s="124" customFormat="1" ht="13.5">
      <c r="B314" s="123"/>
      <c r="D314" s="119" t="s">
        <v>154</v>
      </c>
      <c r="E314" s="132" t="s">
        <v>3</v>
      </c>
      <c r="F314" s="133" t="s">
        <v>236</v>
      </c>
      <c r="H314" s="134">
        <v>57.246</v>
      </c>
      <c r="I314" s="4"/>
      <c r="L314" s="123"/>
      <c r="M314" s="129"/>
      <c r="N314" s="130"/>
      <c r="O314" s="130"/>
      <c r="P314" s="130"/>
      <c r="Q314" s="130"/>
      <c r="R314" s="130"/>
      <c r="S314" s="130"/>
      <c r="T314" s="131"/>
      <c r="AT314" s="132" t="s">
        <v>154</v>
      </c>
      <c r="AU314" s="132" t="s">
        <v>83</v>
      </c>
      <c r="AV314" s="124" t="s">
        <v>83</v>
      </c>
      <c r="AW314" s="124" t="s">
        <v>38</v>
      </c>
      <c r="AX314" s="124" t="s">
        <v>75</v>
      </c>
      <c r="AY314" s="132" t="s">
        <v>143</v>
      </c>
    </row>
    <row r="315" spans="2:51" s="124" customFormat="1" ht="13.5">
      <c r="B315" s="123"/>
      <c r="D315" s="119" t="s">
        <v>154</v>
      </c>
      <c r="E315" s="132" t="s">
        <v>3</v>
      </c>
      <c r="F315" s="133" t="s">
        <v>237</v>
      </c>
      <c r="H315" s="134">
        <v>112.608</v>
      </c>
      <c r="I315" s="4"/>
      <c r="L315" s="123"/>
      <c r="M315" s="129"/>
      <c r="N315" s="130"/>
      <c r="O315" s="130"/>
      <c r="P315" s="130"/>
      <c r="Q315" s="130"/>
      <c r="R315" s="130"/>
      <c r="S315" s="130"/>
      <c r="T315" s="131"/>
      <c r="AT315" s="132" t="s">
        <v>154</v>
      </c>
      <c r="AU315" s="132" t="s">
        <v>83</v>
      </c>
      <c r="AV315" s="124" t="s">
        <v>83</v>
      </c>
      <c r="AW315" s="124" t="s">
        <v>38</v>
      </c>
      <c r="AX315" s="124" t="s">
        <v>75</v>
      </c>
      <c r="AY315" s="132" t="s">
        <v>143</v>
      </c>
    </row>
    <row r="316" spans="2:51" s="124" customFormat="1" ht="13.5">
      <c r="B316" s="123"/>
      <c r="D316" s="119" t="s">
        <v>154</v>
      </c>
      <c r="E316" s="132" t="s">
        <v>3</v>
      </c>
      <c r="F316" s="133" t="s">
        <v>238</v>
      </c>
      <c r="H316" s="134">
        <v>271.7</v>
      </c>
      <c r="I316" s="4"/>
      <c r="L316" s="123"/>
      <c r="M316" s="129"/>
      <c r="N316" s="130"/>
      <c r="O316" s="130"/>
      <c r="P316" s="130"/>
      <c r="Q316" s="130"/>
      <c r="R316" s="130"/>
      <c r="S316" s="130"/>
      <c r="T316" s="131"/>
      <c r="AT316" s="132" t="s">
        <v>154</v>
      </c>
      <c r="AU316" s="132" t="s">
        <v>83</v>
      </c>
      <c r="AV316" s="124" t="s">
        <v>83</v>
      </c>
      <c r="AW316" s="124" t="s">
        <v>38</v>
      </c>
      <c r="AX316" s="124" t="s">
        <v>75</v>
      </c>
      <c r="AY316" s="132" t="s">
        <v>143</v>
      </c>
    </row>
    <row r="317" spans="2:51" s="124" customFormat="1" ht="13.5">
      <c r="B317" s="123"/>
      <c r="D317" s="119" t="s">
        <v>154</v>
      </c>
      <c r="E317" s="132" t="s">
        <v>3</v>
      </c>
      <c r="F317" s="133" t="s">
        <v>239</v>
      </c>
      <c r="H317" s="134">
        <v>424.2</v>
      </c>
      <c r="I317" s="4"/>
      <c r="L317" s="123"/>
      <c r="M317" s="129"/>
      <c r="N317" s="130"/>
      <c r="O317" s="130"/>
      <c r="P317" s="130"/>
      <c r="Q317" s="130"/>
      <c r="R317" s="130"/>
      <c r="S317" s="130"/>
      <c r="T317" s="131"/>
      <c r="AT317" s="132" t="s">
        <v>154</v>
      </c>
      <c r="AU317" s="132" t="s">
        <v>83</v>
      </c>
      <c r="AV317" s="124" t="s">
        <v>83</v>
      </c>
      <c r="AW317" s="124" t="s">
        <v>38</v>
      </c>
      <c r="AX317" s="124" t="s">
        <v>75</v>
      </c>
      <c r="AY317" s="132" t="s">
        <v>143</v>
      </c>
    </row>
    <row r="318" spans="2:51" s="124" customFormat="1" ht="13.5">
      <c r="B318" s="123"/>
      <c r="D318" s="119" t="s">
        <v>154</v>
      </c>
      <c r="E318" s="132" t="s">
        <v>3</v>
      </c>
      <c r="F318" s="133" t="s">
        <v>240</v>
      </c>
      <c r="H318" s="134">
        <v>77.72</v>
      </c>
      <c r="I318" s="4"/>
      <c r="L318" s="123"/>
      <c r="M318" s="129"/>
      <c r="N318" s="130"/>
      <c r="O318" s="130"/>
      <c r="P318" s="130"/>
      <c r="Q318" s="130"/>
      <c r="R318" s="130"/>
      <c r="S318" s="130"/>
      <c r="T318" s="131"/>
      <c r="AT318" s="132" t="s">
        <v>154</v>
      </c>
      <c r="AU318" s="132" t="s">
        <v>83</v>
      </c>
      <c r="AV318" s="124" t="s">
        <v>83</v>
      </c>
      <c r="AW318" s="124" t="s">
        <v>38</v>
      </c>
      <c r="AX318" s="124" t="s">
        <v>75</v>
      </c>
      <c r="AY318" s="132" t="s">
        <v>143</v>
      </c>
    </row>
    <row r="319" spans="2:51" s="124" customFormat="1" ht="13.5">
      <c r="B319" s="123"/>
      <c r="D319" s="119" t="s">
        <v>154</v>
      </c>
      <c r="E319" s="132" t="s">
        <v>3</v>
      </c>
      <c r="F319" s="133" t="s">
        <v>241</v>
      </c>
      <c r="H319" s="134">
        <v>855.68</v>
      </c>
      <c r="I319" s="4"/>
      <c r="L319" s="123"/>
      <c r="M319" s="129"/>
      <c r="N319" s="130"/>
      <c r="O319" s="130"/>
      <c r="P319" s="130"/>
      <c r="Q319" s="130"/>
      <c r="R319" s="130"/>
      <c r="S319" s="130"/>
      <c r="T319" s="131"/>
      <c r="AT319" s="132" t="s">
        <v>154</v>
      </c>
      <c r="AU319" s="132" t="s">
        <v>83</v>
      </c>
      <c r="AV319" s="124" t="s">
        <v>83</v>
      </c>
      <c r="AW319" s="124" t="s">
        <v>38</v>
      </c>
      <c r="AX319" s="124" t="s">
        <v>75</v>
      </c>
      <c r="AY319" s="132" t="s">
        <v>143</v>
      </c>
    </row>
    <row r="320" spans="2:51" s="124" customFormat="1" ht="13.5">
      <c r="B320" s="123"/>
      <c r="D320" s="119" t="s">
        <v>154</v>
      </c>
      <c r="E320" s="132" t="s">
        <v>3</v>
      </c>
      <c r="F320" s="133" t="s">
        <v>242</v>
      </c>
      <c r="H320" s="134">
        <v>1022.007</v>
      </c>
      <c r="I320" s="4"/>
      <c r="L320" s="123"/>
      <c r="M320" s="129"/>
      <c r="N320" s="130"/>
      <c r="O320" s="130"/>
      <c r="P320" s="130"/>
      <c r="Q320" s="130"/>
      <c r="R320" s="130"/>
      <c r="S320" s="130"/>
      <c r="T320" s="131"/>
      <c r="AT320" s="132" t="s">
        <v>154</v>
      </c>
      <c r="AU320" s="132" t="s">
        <v>83</v>
      </c>
      <c r="AV320" s="124" t="s">
        <v>83</v>
      </c>
      <c r="AW320" s="124" t="s">
        <v>38</v>
      </c>
      <c r="AX320" s="124" t="s">
        <v>75</v>
      </c>
      <c r="AY320" s="132" t="s">
        <v>143</v>
      </c>
    </row>
    <row r="321" spans="2:51" s="124" customFormat="1" ht="13.5">
      <c r="B321" s="123"/>
      <c r="D321" s="119" t="s">
        <v>154</v>
      </c>
      <c r="E321" s="132" t="s">
        <v>3</v>
      </c>
      <c r="F321" s="133" t="s">
        <v>243</v>
      </c>
      <c r="H321" s="134">
        <v>162.155</v>
      </c>
      <c r="I321" s="4"/>
      <c r="L321" s="123"/>
      <c r="M321" s="129"/>
      <c r="N321" s="130"/>
      <c r="O321" s="130"/>
      <c r="P321" s="130"/>
      <c r="Q321" s="130"/>
      <c r="R321" s="130"/>
      <c r="S321" s="130"/>
      <c r="T321" s="131"/>
      <c r="AT321" s="132" t="s">
        <v>154</v>
      </c>
      <c r="AU321" s="132" t="s">
        <v>83</v>
      </c>
      <c r="AV321" s="124" t="s">
        <v>83</v>
      </c>
      <c r="AW321" s="124" t="s">
        <v>38</v>
      </c>
      <c r="AX321" s="124" t="s">
        <v>75</v>
      </c>
      <c r="AY321" s="132" t="s">
        <v>143</v>
      </c>
    </row>
    <row r="322" spans="2:51" s="124" customFormat="1" ht="13.5">
      <c r="B322" s="123"/>
      <c r="D322" s="119" t="s">
        <v>154</v>
      </c>
      <c r="E322" s="132" t="s">
        <v>3</v>
      </c>
      <c r="F322" s="133" t="s">
        <v>244</v>
      </c>
      <c r="H322" s="134">
        <v>536.568</v>
      </c>
      <c r="I322" s="4"/>
      <c r="L322" s="123"/>
      <c r="M322" s="129"/>
      <c r="N322" s="130"/>
      <c r="O322" s="130"/>
      <c r="P322" s="130"/>
      <c r="Q322" s="130"/>
      <c r="R322" s="130"/>
      <c r="S322" s="130"/>
      <c r="T322" s="131"/>
      <c r="AT322" s="132" t="s">
        <v>154</v>
      </c>
      <c r="AU322" s="132" t="s">
        <v>83</v>
      </c>
      <c r="AV322" s="124" t="s">
        <v>83</v>
      </c>
      <c r="AW322" s="124" t="s">
        <v>38</v>
      </c>
      <c r="AX322" s="124" t="s">
        <v>75</v>
      </c>
      <c r="AY322" s="132" t="s">
        <v>143</v>
      </c>
    </row>
    <row r="323" spans="2:51" s="124" customFormat="1" ht="13.5">
      <c r="B323" s="123"/>
      <c r="D323" s="119" t="s">
        <v>154</v>
      </c>
      <c r="E323" s="132" t="s">
        <v>3</v>
      </c>
      <c r="F323" s="133" t="s">
        <v>245</v>
      </c>
      <c r="H323" s="134">
        <v>509.708</v>
      </c>
      <c r="I323" s="4"/>
      <c r="L323" s="123"/>
      <c r="M323" s="129"/>
      <c r="N323" s="130"/>
      <c r="O323" s="130"/>
      <c r="P323" s="130"/>
      <c r="Q323" s="130"/>
      <c r="R323" s="130"/>
      <c r="S323" s="130"/>
      <c r="T323" s="131"/>
      <c r="AT323" s="132" t="s">
        <v>154</v>
      </c>
      <c r="AU323" s="132" t="s">
        <v>83</v>
      </c>
      <c r="AV323" s="124" t="s">
        <v>83</v>
      </c>
      <c r="AW323" s="124" t="s">
        <v>38</v>
      </c>
      <c r="AX323" s="124" t="s">
        <v>75</v>
      </c>
      <c r="AY323" s="132" t="s">
        <v>143</v>
      </c>
    </row>
    <row r="324" spans="2:51" s="124" customFormat="1" ht="13.5">
      <c r="B324" s="123"/>
      <c r="D324" s="119" t="s">
        <v>154</v>
      </c>
      <c r="E324" s="132" t="s">
        <v>3</v>
      </c>
      <c r="F324" s="133" t="s">
        <v>246</v>
      </c>
      <c r="H324" s="134">
        <v>737.8</v>
      </c>
      <c r="I324" s="4"/>
      <c r="L324" s="123"/>
      <c r="M324" s="129"/>
      <c r="N324" s="130"/>
      <c r="O324" s="130"/>
      <c r="P324" s="130"/>
      <c r="Q324" s="130"/>
      <c r="R324" s="130"/>
      <c r="S324" s="130"/>
      <c r="T324" s="131"/>
      <c r="AT324" s="132" t="s">
        <v>154</v>
      </c>
      <c r="AU324" s="132" t="s">
        <v>83</v>
      </c>
      <c r="AV324" s="124" t="s">
        <v>83</v>
      </c>
      <c r="AW324" s="124" t="s">
        <v>38</v>
      </c>
      <c r="AX324" s="124" t="s">
        <v>75</v>
      </c>
      <c r="AY324" s="132" t="s">
        <v>143</v>
      </c>
    </row>
    <row r="325" spans="2:51" s="124" customFormat="1" ht="13.5">
      <c r="B325" s="123"/>
      <c r="D325" s="119" t="s">
        <v>154</v>
      </c>
      <c r="E325" s="132" t="s">
        <v>3</v>
      </c>
      <c r="F325" s="133" t="s">
        <v>247</v>
      </c>
      <c r="H325" s="134">
        <v>159.222</v>
      </c>
      <c r="I325" s="4"/>
      <c r="L325" s="123"/>
      <c r="M325" s="129"/>
      <c r="N325" s="130"/>
      <c r="O325" s="130"/>
      <c r="P325" s="130"/>
      <c r="Q325" s="130"/>
      <c r="R325" s="130"/>
      <c r="S325" s="130"/>
      <c r="T325" s="131"/>
      <c r="AT325" s="132" t="s">
        <v>154</v>
      </c>
      <c r="AU325" s="132" t="s">
        <v>83</v>
      </c>
      <c r="AV325" s="124" t="s">
        <v>83</v>
      </c>
      <c r="AW325" s="124" t="s">
        <v>38</v>
      </c>
      <c r="AX325" s="124" t="s">
        <v>75</v>
      </c>
      <c r="AY325" s="132" t="s">
        <v>143</v>
      </c>
    </row>
    <row r="326" spans="2:51" s="124" customFormat="1" ht="13.5">
      <c r="B326" s="123"/>
      <c r="D326" s="119" t="s">
        <v>154</v>
      </c>
      <c r="E326" s="132" t="s">
        <v>3</v>
      </c>
      <c r="F326" s="133" t="s">
        <v>248</v>
      </c>
      <c r="H326" s="134">
        <v>79.947</v>
      </c>
      <c r="I326" s="4"/>
      <c r="L326" s="123"/>
      <c r="M326" s="129"/>
      <c r="N326" s="130"/>
      <c r="O326" s="130"/>
      <c r="P326" s="130"/>
      <c r="Q326" s="130"/>
      <c r="R326" s="130"/>
      <c r="S326" s="130"/>
      <c r="T326" s="131"/>
      <c r="AT326" s="132" t="s">
        <v>154</v>
      </c>
      <c r="AU326" s="132" t="s">
        <v>83</v>
      </c>
      <c r="AV326" s="124" t="s">
        <v>83</v>
      </c>
      <c r="AW326" s="124" t="s">
        <v>38</v>
      </c>
      <c r="AX326" s="124" t="s">
        <v>75</v>
      </c>
      <c r="AY326" s="132" t="s">
        <v>143</v>
      </c>
    </row>
    <row r="327" spans="2:51" s="124" customFormat="1" ht="13.5">
      <c r="B327" s="123"/>
      <c r="D327" s="119" t="s">
        <v>154</v>
      </c>
      <c r="E327" s="132" t="s">
        <v>3</v>
      </c>
      <c r="F327" s="133" t="s">
        <v>249</v>
      </c>
      <c r="H327" s="134">
        <v>118.151</v>
      </c>
      <c r="I327" s="4"/>
      <c r="L327" s="123"/>
      <c r="M327" s="129"/>
      <c r="N327" s="130"/>
      <c r="O327" s="130"/>
      <c r="P327" s="130"/>
      <c r="Q327" s="130"/>
      <c r="R327" s="130"/>
      <c r="S327" s="130"/>
      <c r="T327" s="131"/>
      <c r="AT327" s="132" t="s">
        <v>154</v>
      </c>
      <c r="AU327" s="132" t="s">
        <v>83</v>
      </c>
      <c r="AV327" s="124" t="s">
        <v>83</v>
      </c>
      <c r="AW327" s="124" t="s">
        <v>38</v>
      </c>
      <c r="AX327" s="124" t="s">
        <v>75</v>
      </c>
      <c r="AY327" s="132" t="s">
        <v>143</v>
      </c>
    </row>
    <row r="328" spans="2:51" s="124" customFormat="1" ht="13.5">
      <c r="B328" s="123"/>
      <c r="D328" s="119" t="s">
        <v>154</v>
      </c>
      <c r="E328" s="132" t="s">
        <v>3</v>
      </c>
      <c r="F328" s="133" t="s">
        <v>250</v>
      </c>
      <c r="H328" s="134">
        <v>310.765</v>
      </c>
      <c r="I328" s="4"/>
      <c r="L328" s="123"/>
      <c r="M328" s="129"/>
      <c r="N328" s="130"/>
      <c r="O328" s="130"/>
      <c r="P328" s="130"/>
      <c r="Q328" s="130"/>
      <c r="R328" s="130"/>
      <c r="S328" s="130"/>
      <c r="T328" s="131"/>
      <c r="AT328" s="132" t="s">
        <v>154</v>
      </c>
      <c r="AU328" s="132" t="s">
        <v>83</v>
      </c>
      <c r="AV328" s="124" t="s">
        <v>83</v>
      </c>
      <c r="AW328" s="124" t="s">
        <v>38</v>
      </c>
      <c r="AX328" s="124" t="s">
        <v>75</v>
      </c>
      <c r="AY328" s="132" t="s">
        <v>143</v>
      </c>
    </row>
    <row r="329" spans="2:51" s="124" customFormat="1" ht="13.5">
      <c r="B329" s="123"/>
      <c r="D329" s="119" t="s">
        <v>154</v>
      </c>
      <c r="E329" s="132" t="s">
        <v>3</v>
      </c>
      <c r="F329" s="133" t="s">
        <v>251</v>
      </c>
      <c r="H329" s="134">
        <v>144.536</v>
      </c>
      <c r="I329" s="4"/>
      <c r="L329" s="123"/>
      <c r="M329" s="129"/>
      <c r="N329" s="130"/>
      <c r="O329" s="130"/>
      <c r="P329" s="130"/>
      <c r="Q329" s="130"/>
      <c r="R329" s="130"/>
      <c r="S329" s="130"/>
      <c r="T329" s="131"/>
      <c r="AT329" s="132" t="s">
        <v>154</v>
      </c>
      <c r="AU329" s="132" t="s">
        <v>83</v>
      </c>
      <c r="AV329" s="124" t="s">
        <v>83</v>
      </c>
      <c r="AW329" s="124" t="s">
        <v>38</v>
      </c>
      <c r="AX329" s="124" t="s">
        <v>75</v>
      </c>
      <c r="AY329" s="132" t="s">
        <v>143</v>
      </c>
    </row>
    <row r="330" spans="2:51" s="124" customFormat="1" ht="13.5">
      <c r="B330" s="123"/>
      <c r="D330" s="119" t="s">
        <v>154</v>
      </c>
      <c r="E330" s="132" t="s">
        <v>3</v>
      </c>
      <c r="F330" s="133" t="s">
        <v>252</v>
      </c>
      <c r="H330" s="134">
        <v>72.25</v>
      </c>
      <c r="I330" s="4"/>
      <c r="L330" s="123"/>
      <c r="M330" s="129"/>
      <c r="N330" s="130"/>
      <c r="O330" s="130"/>
      <c r="P330" s="130"/>
      <c r="Q330" s="130"/>
      <c r="R330" s="130"/>
      <c r="S330" s="130"/>
      <c r="T330" s="131"/>
      <c r="AT330" s="132" t="s">
        <v>154</v>
      </c>
      <c r="AU330" s="132" t="s">
        <v>83</v>
      </c>
      <c r="AV330" s="124" t="s">
        <v>83</v>
      </c>
      <c r="AW330" s="124" t="s">
        <v>38</v>
      </c>
      <c r="AX330" s="124" t="s">
        <v>75</v>
      </c>
      <c r="AY330" s="132" t="s">
        <v>143</v>
      </c>
    </row>
    <row r="331" spans="2:51" s="124" customFormat="1" ht="13.5">
      <c r="B331" s="123"/>
      <c r="D331" s="119" t="s">
        <v>154</v>
      </c>
      <c r="E331" s="132" t="s">
        <v>3</v>
      </c>
      <c r="F331" s="133" t="s">
        <v>253</v>
      </c>
      <c r="H331" s="134">
        <v>671.2</v>
      </c>
      <c r="I331" s="4"/>
      <c r="L331" s="123"/>
      <c r="M331" s="129"/>
      <c r="N331" s="130"/>
      <c r="O331" s="130"/>
      <c r="P331" s="130"/>
      <c r="Q331" s="130"/>
      <c r="R331" s="130"/>
      <c r="S331" s="130"/>
      <c r="T331" s="131"/>
      <c r="AT331" s="132" t="s">
        <v>154</v>
      </c>
      <c r="AU331" s="132" t="s">
        <v>83</v>
      </c>
      <c r="AV331" s="124" t="s">
        <v>83</v>
      </c>
      <c r="AW331" s="124" t="s">
        <v>38</v>
      </c>
      <c r="AX331" s="124" t="s">
        <v>75</v>
      </c>
      <c r="AY331" s="132" t="s">
        <v>143</v>
      </c>
    </row>
    <row r="332" spans="2:51" s="124" customFormat="1" ht="13.5">
      <c r="B332" s="123"/>
      <c r="D332" s="119" t="s">
        <v>154</v>
      </c>
      <c r="E332" s="132" t="s">
        <v>3</v>
      </c>
      <c r="F332" s="133" t="s">
        <v>254</v>
      </c>
      <c r="H332" s="134">
        <v>180.047</v>
      </c>
      <c r="I332" s="4"/>
      <c r="L332" s="123"/>
      <c r="M332" s="129"/>
      <c r="N332" s="130"/>
      <c r="O332" s="130"/>
      <c r="P332" s="130"/>
      <c r="Q332" s="130"/>
      <c r="R332" s="130"/>
      <c r="S332" s="130"/>
      <c r="T332" s="131"/>
      <c r="AT332" s="132" t="s">
        <v>154</v>
      </c>
      <c r="AU332" s="132" t="s">
        <v>83</v>
      </c>
      <c r="AV332" s="124" t="s">
        <v>83</v>
      </c>
      <c r="AW332" s="124" t="s">
        <v>38</v>
      </c>
      <c r="AX332" s="124" t="s">
        <v>75</v>
      </c>
      <c r="AY332" s="132" t="s">
        <v>143</v>
      </c>
    </row>
    <row r="333" spans="2:51" s="124" customFormat="1" ht="13.5">
      <c r="B333" s="123"/>
      <c r="D333" s="119" t="s">
        <v>154</v>
      </c>
      <c r="E333" s="132" t="s">
        <v>3</v>
      </c>
      <c r="F333" s="133" t="s">
        <v>255</v>
      </c>
      <c r="H333" s="134">
        <v>48.923</v>
      </c>
      <c r="I333" s="4"/>
      <c r="L333" s="123"/>
      <c r="M333" s="129"/>
      <c r="N333" s="130"/>
      <c r="O333" s="130"/>
      <c r="P333" s="130"/>
      <c r="Q333" s="130"/>
      <c r="R333" s="130"/>
      <c r="S333" s="130"/>
      <c r="T333" s="131"/>
      <c r="AT333" s="132" t="s">
        <v>154</v>
      </c>
      <c r="AU333" s="132" t="s">
        <v>83</v>
      </c>
      <c r="AV333" s="124" t="s">
        <v>83</v>
      </c>
      <c r="AW333" s="124" t="s">
        <v>38</v>
      </c>
      <c r="AX333" s="124" t="s">
        <v>75</v>
      </c>
      <c r="AY333" s="132" t="s">
        <v>143</v>
      </c>
    </row>
    <row r="334" spans="2:51" s="124" customFormat="1" ht="13.5">
      <c r="B334" s="123"/>
      <c r="D334" s="119" t="s">
        <v>154</v>
      </c>
      <c r="E334" s="132" t="s">
        <v>3</v>
      </c>
      <c r="F334" s="133" t="s">
        <v>256</v>
      </c>
      <c r="H334" s="134">
        <v>100.198</v>
      </c>
      <c r="I334" s="4"/>
      <c r="L334" s="123"/>
      <c r="M334" s="129"/>
      <c r="N334" s="130"/>
      <c r="O334" s="130"/>
      <c r="P334" s="130"/>
      <c r="Q334" s="130"/>
      <c r="R334" s="130"/>
      <c r="S334" s="130"/>
      <c r="T334" s="131"/>
      <c r="AT334" s="132" t="s">
        <v>154</v>
      </c>
      <c r="AU334" s="132" t="s">
        <v>83</v>
      </c>
      <c r="AV334" s="124" t="s">
        <v>83</v>
      </c>
      <c r="AW334" s="124" t="s">
        <v>38</v>
      </c>
      <c r="AX334" s="124" t="s">
        <v>75</v>
      </c>
      <c r="AY334" s="132" t="s">
        <v>143</v>
      </c>
    </row>
    <row r="335" spans="2:51" s="124" customFormat="1" ht="13.5">
      <c r="B335" s="123"/>
      <c r="D335" s="119" t="s">
        <v>154</v>
      </c>
      <c r="E335" s="132" t="s">
        <v>3</v>
      </c>
      <c r="F335" s="133" t="s">
        <v>257</v>
      </c>
      <c r="H335" s="134">
        <v>122.536</v>
      </c>
      <c r="I335" s="4"/>
      <c r="L335" s="123"/>
      <c r="M335" s="129"/>
      <c r="N335" s="130"/>
      <c r="O335" s="130"/>
      <c r="P335" s="130"/>
      <c r="Q335" s="130"/>
      <c r="R335" s="130"/>
      <c r="S335" s="130"/>
      <c r="T335" s="131"/>
      <c r="AT335" s="132" t="s">
        <v>154</v>
      </c>
      <c r="AU335" s="132" t="s">
        <v>83</v>
      </c>
      <c r="AV335" s="124" t="s">
        <v>83</v>
      </c>
      <c r="AW335" s="124" t="s">
        <v>38</v>
      </c>
      <c r="AX335" s="124" t="s">
        <v>75</v>
      </c>
      <c r="AY335" s="132" t="s">
        <v>143</v>
      </c>
    </row>
    <row r="336" spans="2:51" s="124" customFormat="1" ht="13.5">
      <c r="B336" s="123"/>
      <c r="D336" s="119" t="s">
        <v>154</v>
      </c>
      <c r="E336" s="132" t="s">
        <v>3</v>
      </c>
      <c r="F336" s="133" t="s">
        <v>258</v>
      </c>
      <c r="H336" s="134">
        <v>608.16</v>
      </c>
      <c r="I336" s="4"/>
      <c r="L336" s="123"/>
      <c r="M336" s="129"/>
      <c r="N336" s="130"/>
      <c r="O336" s="130"/>
      <c r="P336" s="130"/>
      <c r="Q336" s="130"/>
      <c r="R336" s="130"/>
      <c r="S336" s="130"/>
      <c r="T336" s="131"/>
      <c r="AT336" s="132" t="s">
        <v>154</v>
      </c>
      <c r="AU336" s="132" t="s">
        <v>83</v>
      </c>
      <c r="AV336" s="124" t="s">
        <v>83</v>
      </c>
      <c r="AW336" s="124" t="s">
        <v>38</v>
      </c>
      <c r="AX336" s="124" t="s">
        <v>75</v>
      </c>
      <c r="AY336" s="132" t="s">
        <v>143</v>
      </c>
    </row>
    <row r="337" spans="2:51" s="124" customFormat="1" ht="13.5">
      <c r="B337" s="123"/>
      <c r="D337" s="119" t="s">
        <v>154</v>
      </c>
      <c r="E337" s="132" t="s">
        <v>3</v>
      </c>
      <c r="F337" s="133" t="s">
        <v>259</v>
      </c>
      <c r="H337" s="134">
        <v>154.728</v>
      </c>
      <c r="I337" s="4"/>
      <c r="L337" s="123"/>
      <c r="M337" s="129"/>
      <c r="N337" s="130"/>
      <c r="O337" s="130"/>
      <c r="P337" s="130"/>
      <c r="Q337" s="130"/>
      <c r="R337" s="130"/>
      <c r="S337" s="130"/>
      <c r="T337" s="131"/>
      <c r="AT337" s="132" t="s">
        <v>154</v>
      </c>
      <c r="AU337" s="132" t="s">
        <v>83</v>
      </c>
      <c r="AV337" s="124" t="s">
        <v>83</v>
      </c>
      <c r="AW337" s="124" t="s">
        <v>38</v>
      </c>
      <c r="AX337" s="124" t="s">
        <v>75</v>
      </c>
      <c r="AY337" s="132" t="s">
        <v>143</v>
      </c>
    </row>
    <row r="338" spans="2:51" s="124" customFormat="1" ht="13.5">
      <c r="B338" s="123"/>
      <c r="D338" s="119" t="s">
        <v>154</v>
      </c>
      <c r="E338" s="132" t="s">
        <v>3</v>
      </c>
      <c r="F338" s="133" t="s">
        <v>260</v>
      </c>
      <c r="H338" s="134">
        <v>369.297</v>
      </c>
      <c r="I338" s="4"/>
      <c r="L338" s="123"/>
      <c r="M338" s="129"/>
      <c r="N338" s="130"/>
      <c r="O338" s="130"/>
      <c r="P338" s="130"/>
      <c r="Q338" s="130"/>
      <c r="R338" s="130"/>
      <c r="S338" s="130"/>
      <c r="T338" s="131"/>
      <c r="AT338" s="132" t="s">
        <v>154</v>
      </c>
      <c r="AU338" s="132" t="s">
        <v>83</v>
      </c>
      <c r="AV338" s="124" t="s">
        <v>83</v>
      </c>
      <c r="AW338" s="124" t="s">
        <v>38</v>
      </c>
      <c r="AX338" s="124" t="s">
        <v>75</v>
      </c>
      <c r="AY338" s="132" t="s">
        <v>143</v>
      </c>
    </row>
    <row r="339" spans="2:51" s="124" customFormat="1" ht="13.5">
      <c r="B339" s="123"/>
      <c r="D339" s="119" t="s">
        <v>154</v>
      </c>
      <c r="E339" s="132" t="s">
        <v>3</v>
      </c>
      <c r="F339" s="133" t="s">
        <v>261</v>
      </c>
      <c r="H339" s="134">
        <v>324.12</v>
      </c>
      <c r="I339" s="4"/>
      <c r="L339" s="123"/>
      <c r="M339" s="129"/>
      <c r="N339" s="130"/>
      <c r="O339" s="130"/>
      <c r="P339" s="130"/>
      <c r="Q339" s="130"/>
      <c r="R339" s="130"/>
      <c r="S339" s="130"/>
      <c r="T339" s="131"/>
      <c r="AT339" s="132" t="s">
        <v>154</v>
      </c>
      <c r="AU339" s="132" t="s">
        <v>83</v>
      </c>
      <c r="AV339" s="124" t="s">
        <v>83</v>
      </c>
      <c r="AW339" s="124" t="s">
        <v>38</v>
      </c>
      <c r="AX339" s="124" t="s">
        <v>75</v>
      </c>
      <c r="AY339" s="132" t="s">
        <v>143</v>
      </c>
    </row>
    <row r="340" spans="2:51" s="124" customFormat="1" ht="13.5">
      <c r="B340" s="123"/>
      <c r="D340" s="119" t="s">
        <v>154</v>
      </c>
      <c r="E340" s="132" t="s">
        <v>3</v>
      </c>
      <c r="F340" s="133" t="s">
        <v>262</v>
      </c>
      <c r="H340" s="134">
        <v>18.428</v>
      </c>
      <c r="I340" s="4"/>
      <c r="L340" s="123"/>
      <c r="M340" s="129"/>
      <c r="N340" s="130"/>
      <c r="O340" s="130"/>
      <c r="P340" s="130"/>
      <c r="Q340" s="130"/>
      <c r="R340" s="130"/>
      <c r="S340" s="130"/>
      <c r="T340" s="131"/>
      <c r="AT340" s="132" t="s">
        <v>154</v>
      </c>
      <c r="AU340" s="132" t="s">
        <v>83</v>
      </c>
      <c r="AV340" s="124" t="s">
        <v>83</v>
      </c>
      <c r="AW340" s="124" t="s">
        <v>38</v>
      </c>
      <c r="AX340" s="124" t="s">
        <v>75</v>
      </c>
      <c r="AY340" s="132" t="s">
        <v>143</v>
      </c>
    </row>
    <row r="341" spans="2:51" s="124" customFormat="1" ht="13.5">
      <c r="B341" s="123"/>
      <c r="D341" s="119" t="s">
        <v>154</v>
      </c>
      <c r="E341" s="132" t="s">
        <v>3</v>
      </c>
      <c r="F341" s="133" t="s">
        <v>263</v>
      </c>
      <c r="H341" s="134">
        <v>38.76</v>
      </c>
      <c r="I341" s="4"/>
      <c r="L341" s="123"/>
      <c r="M341" s="129"/>
      <c r="N341" s="130"/>
      <c r="O341" s="130"/>
      <c r="P341" s="130"/>
      <c r="Q341" s="130"/>
      <c r="R341" s="130"/>
      <c r="S341" s="130"/>
      <c r="T341" s="131"/>
      <c r="AT341" s="132" t="s">
        <v>154</v>
      </c>
      <c r="AU341" s="132" t="s">
        <v>83</v>
      </c>
      <c r="AV341" s="124" t="s">
        <v>83</v>
      </c>
      <c r="AW341" s="124" t="s">
        <v>38</v>
      </c>
      <c r="AX341" s="124" t="s">
        <v>75</v>
      </c>
      <c r="AY341" s="132" t="s">
        <v>143</v>
      </c>
    </row>
    <row r="342" spans="2:51" s="124" customFormat="1" ht="13.5">
      <c r="B342" s="123"/>
      <c r="D342" s="119" t="s">
        <v>154</v>
      </c>
      <c r="E342" s="132" t="s">
        <v>3</v>
      </c>
      <c r="F342" s="133" t="s">
        <v>264</v>
      </c>
      <c r="H342" s="134">
        <v>112.424</v>
      </c>
      <c r="I342" s="4"/>
      <c r="L342" s="123"/>
      <c r="M342" s="129"/>
      <c r="N342" s="130"/>
      <c r="O342" s="130"/>
      <c r="P342" s="130"/>
      <c r="Q342" s="130"/>
      <c r="R342" s="130"/>
      <c r="S342" s="130"/>
      <c r="T342" s="131"/>
      <c r="AT342" s="132" t="s">
        <v>154</v>
      </c>
      <c r="AU342" s="132" t="s">
        <v>83</v>
      </c>
      <c r="AV342" s="124" t="s">
        <v>83</v>
      </c>
      <c r="AW342" s="124" t="s">
        <v>38</v>
      </c>
      <c r="AX342" s="124" t="s">
        <v>75</v>
      </c>
      <c r="AY342" s="132" t="s">
        <v>143</v>
      </c>
    </row>
    <row r="343" spans="2:51" s="124" customFormat="1" ht="13.5">
      <c r="B343" s="123"/>
      <c r="D343" s="119" t="s">
        <v>154</v>
      </c>
      <c r="E343" s="132" t="s">
        <v>3</v>
      </c>
      <c r="F343" s="133" t="s">
        <v>265</v>
      </c>
      <c r="H343" s="134">
        <v>176.436</v>
      </c>
      <c r="I343" s="4"/>
      <c r="L343" s="123"/>
      <c r="M343" s="129"/>
      <c r="N343" s="130"/>
      <c r="O343" s="130"/>
      <c r="P343" s="130"/>
      <c r="Q343" s="130"/>
      <c r="R343" s="130"/>
      <c r="S343" s="130"/>
      <c r="T343" s="131"/>
      <c r="AT343" s="132" t="s">
        <v>154</v>
      </c>
      <c r="AU343" s="132" t="s">
        <v>83</v>
      </c>
      <c r="AV343" s="124" t="s">
        <v>83</v>
      </c>
      <c r="AW343" s="124" t="s">
        <v>38</v>
      </c>
      <c r="AX343" s="124" t="s">
        <v>75</v>
      </c>
      <c r="AY343" s="132" t="s">
        <v>143</v>
      </c>
    </row>
    <row r="344" spans="2:51" s="124" customFormat="1" ht="13.5">
      <c r="B344" s="123"/>
      <c r="D344" s="119" t="s">
        <v>154</v>
      </c>
      <c r="E344" s="132" t="s">
        <v>3</v>
      </c>
      <c r="F344" s="133" t="s">
        <v>266</v>
      </c>
      <c r="H344" s="134">
        <v>84.234</v>
      </c>
      <c r="I344" s="4"/>
      <c r="L344" s="123"/>
      <c r="M344" s="129"/>
      <c r="N344" s="130"/>
      <c r="O344" s="130"/>
      <c r="P344" s="130"/>
      <c r="Q344" s="130"/>
      <c r="R344" s="130"/>
      <c r="S344" s="130"/>
      <c r="T344" s="131"/>
      <c r="AT344" s="132" t="s">
        <v>154</v>
      </c>
      <c r="AU344" s="132" t="s">
        <v>83</v>
      </c>
      <c r="AV344" s="124" t="s">
        <v>83</v>
      </c>
      <c r="AW344" s="124" t="s">
        <v>38</v>
      </c>
      <c r="AX344" s="124" t="s">
        <v>75</v>
      </c>
      <c r="AY344" s="132" t="s">
        <v>143</v>
      </c>
    </row>
    <row r="345" spans="2:51" s="124" customFormat="1" ht="13.5">
      <c r="B345" s="123"/>
      <c r="D345" s="119" t="s">
        <v>154</v>
      </c>
      <c r="E345" s="132" t="s">
        <v>3</v>
      </c>
      <c r="F345" s="133" t="s">
        <v>267</v>
      </c>
      <c r="H345" s="134">
        <v>24.516</v>
      </c>
      <c r="I345" s="4"/>
      <c r="L345" s="123"/>
      <c r="M345" s="129"/>
      <c r="N345" s="130"/>
      <c r="O345" s="130"/>
      <c r="P345" s="130"/>
      <c r="Q345" s="130"/>
      <c r="R345" s="130"/>
      <c r="S345" s="130"/>
      <c r="T345" s="131"/>
      <c r="AT345" s="132" t="s">
        <v>154</v>
      </c>
      <c r="AU345" s="132" t="s">
        <v>83</v>
      </c>
      <c r="AV345" s="124" t="s">
        <v>83</v>
      </c>
      <c r="AW345" s="124" t="s">
        <v>38</v>
      </c>
      <c r="AX345" s="124" t="s">
        <v>75</v>
      </c>
      <c r="AY345" s="132" t="s">
        <v>143</v>
      </c>
    </row>
    <row r="346" spans="2:51" s="124" customFormat="1" ht="13.5">
      <c r="B346" s="123"/>
      <c r="D346" s="119" t="s">
        <v>154</v>
      </c>
      <c r="E346" s="132" t="s">
        <v>3</v>
      </c>
      <c r="F346" s="133" t="s">
        <v>268</v>
      </c>
      <c r="H346" s="134">
        <v>-1252.313</v>
      </c>
      <c r="I346" s="4"/>
      <c r="L346" s="123"/>
      <c r="M346" s="129"/>
      <c r="N346" s="130"/>
      <c r="O346" s="130"/>
      <c r="P346" s="130"/>
      <c r="Q346" s="130"/>
      <c r="R346" s="130"/>
      <c r="S346" s="130"/>
      <c r="T346" s="131"/>
      <c r="AT346" s="132" t="s">
        <v>154</v>
      </c>
      <c r="AU346" s="132" t="s">
        <v>83</v>
      </c>
      <c r="AV346" s="124" t="s">
        <v>83</v>
      </c>
      <c r="AW346" s="124" t="s">
        <v>38</v>
      </c>
      <c r="AX346" s="124" t="s">
        <v>75</v>
      </c>
      <c r="AY346" s="132" t="s">
        <v>143</v>
      </c>
    </row>
    <row r="347" spans="2:51" s="136" customFormat="1" ht="13.5">
      <c r="B347" s="135"/>
      <c r="D347" s="125" t="s">
        <v>154</v>
      </c>
      <c r="E347" s="144" t="s">
        <v>3</v>
      </c>
      <c r="F347" s="145" t="s">
        <v>217</v>
      </c>
      <c r="H347" s="146">
        <v>7450.883</v>
      </c>
      <c r="I347" s="5"/>
      <c r="L347" s="135"/>
      <c r="M347" s="140"/>
      <c r="N347" s="141"/>
      <c r="O347" s="141"/>
      <c r="P347" s="141"/>
      <c r="Q347" s="141"/>
      <c r="R347" s="141"/>
      <c r="S347" s="141"/>
      <c r="T347" s="142"/>
      <c r="AT347" s="143" t="s">
        <v>154</v>
      </c>
      <c r="AU347" s="143" t="s">
        <v>83</v>
      </c>
      <c r="AV347" s="136" t="s">
        <v>150</v>
      </c>
      <c r="AW347" s="136" t="s">
        <v>38</v>
      </c>
      <c r="AX347" s="136" t="s">
        <v>23</v>
      </c>
      <c r="AY347" s="143" t="s">
        <v>143</v>
      </c>
    </row>
    <row r="348" spans="2:65" s="26" customFormat="1" ht="31.5" customHeight="1">
      <c r="B348" s="27"/>
      <c r="C348" s="108" t="s">
        <v>277</v>
      </c>
      <c r="D348" s="108" t="s">
        <v>145</v>
      </c>
      <c r="E348" s="109" t="s">
        <v>278</v>
      </c>
      <c r="F348" s="110" t="s">
        <v>279</v>
      </c>
      <c r="G348" s="111" t="s">
        <v>148</v>
      </c>
      <c r="H348" s="112">
        <v>1252.313</v>
      </c>
      <c r="I348" s="2"/>
      <c r="J348" s="113">
        <f>ROUND(I348*H348,2)</f>
        <v>0</v>
      </c>
      <c r="K348" s="110" t="s">
        <v>149</v>
      </c>
      <c r="L348" s="27"/>
      <c r="M348" s="114" t="s">
        <v>3</v>
      </c>
      <c r="N348" s="115" t="s">
        <v>46</v>
      </c>
      <c r="O348" s="28"/>
      <c r="P348" s="116">
        <f>O348*H348</f>
        <v>0</v>
      </c>
      <c r="Q348" s="116">
        <v>0</v>
      </c>
      <c r="R348" s="116">
        <f>Q348*H348</f>
        <v>0</v>
      </c>
      <c r="S348" s="116">
        <v>0</v>
      </c>
      <c r="T348" s="117">
        <f>S348*H348</f>
        <v>0</v>
      </c>
      <c r="AR348" s="16" t="s">
        <v>150</v>
      </c>
      <c r="AT348" s="16" t="s">
        <v>145</v>
      </c>
      <c r="AU348" s="16" t="s">
        <v>83</v>
      </c>
      <c r="AY348" s="16" t="s">
        <v>143</v>
      </c>
      <c r="BE348" s="118">
        <f>IF(N348="základní",J348,0)</f>
        <v>0</v>
      </c>
      <c r="BF348" s="118">
        <f>IF(N348="snížená",J348,0)</f>
        <v>0</v>
      </c>
      <c r="BG348" s="118">
        <f>IF(N348="zákl. přenesená",J348,0)</f>
        <v>0</v>
      </c>
      <c r="BH348" s="118">
        <f>IF(N348="sníž. přenesená",J348,0)</f>
        <v>0</v>
      </c>
      <c r="BI348" s="118">
        <f>IF(N348="nulová",J348,0)</f>
        <v>0</v>
      </c>
      <c r="BJ348" s="16" t="s">
        <v>23</v>
      </c>
      <c r="BK348" s="118">
        <f>ROUND(I348*H348,2)</f>
        <v>0</v>
      </c>
      <c r="BL348" s="16" t="s">
        <v>150</v>
      </c>
      <c r="BM348" s="16" t="s">
        <v>280</v>
      </c>
    </row>
    <row r="349" spans="2:51" s="124" customFormat="1" ht="13.5">
      <c r="B349" s="123"/>
      <c r="D349" s="119" t="s">
        <v>154</v>
      </c>
      <c r="E349" s="132" t="s">
        <v>3</v>
      </c>
      <c r="F349" s="133" t="s">
        <v>248</v>
      </c>
      <c r="H349" s="134">
        <v>79.947</v>
      </c>
      <c r="I349" s="4"/>
      <c r="L349" s="123"/>
      <c r="M349" s="129"/>
      <c r="N349" s="130"/>
      <c r="O349" s="130"/>
      <c r="P349" s="130"/>
      <c r="Q349" s="130"/>
      <c r="R349" s="130"/>
      <c r="S349" s="130"/>
      <c r="T349" s="131"/>
      <c r="AT349" s="132" t="s">
        <v>154</v>
      </c>
      <c r="AU349" s="132" t="s">
        <v>83</v>
      </c>
      <c r="AV349" s="124" t="s">
        <v>83</v>
      </c>
      <c r="AW349" s="124" t="s">
        <v>38</v>
      </c>
      <c r="AX349" s="124" t="s">
        <v>75</v>
      </c>
      <c r="AY349" s="132" t="s">
        <v>143</v>
      </c>
    </row>
    <row r="350" spans="2:51" s="124" customFormat="1" ht="13.5">
      <c r="B350" s="123"/>
      <c r="D350" s="119" t="s">
        <v>154</v>
      </c>
      <c r="E350" s="132" t="s">
        <v>3</v>
      </c>
      <c r="F350" s="133" t="s">
        <v>249</v>
      </c>
      <c r="H350" s="134">
        <v>118.151</v>
      </c>
      <c r="I350" s="4"/>
      <c r="L350" s="123"/>
      <c r="M350" s="129"/>
      <c r="N350" s="130"/>
      <c r="O350" s="130"/>
      <c r="P350" s="130"/>
      <c r="Q350" s="130"/>
      <c r="R350" s="130"/>
      <c r="S350" s="130"/>
      <c r="T350" s="131"/>
      <c r="AT350" s="132" t="s">
        <v>154</v>
      </c>
      <c r="AU350" s="132" t="s">
        <v>83</v>
      </c>
      <c r="AV350" s="124" t="s">
        <v>83</v>
      </c>
      <c r="AW350" s="124" t="s">
        <v>38</v>
      </c>
      <c r="AX350" s="124" t="s">
        <v>75</v>
      </c>
      <c r="AY350" s="132" t="s">
        <v>143</v>
      </c>
    </row>
    <row r="351" spans="2:51" s="124" customFormat="1" ht="13.5">
      <c r="B351" s="123"/>
      <c r="D351" s="119" t="s">
        <v>154</v>
      </c>
      <c r="E351" s="132" t="s">
        <v>3</v>
      </c>
      <c r="F351" s="133" t="s">
        <v>250</v>
      </c>
      <c r="H351" s="134">
        <v>310.765</v>
      </c>
      <c r="I351" s="4"/>
      <c r="L351" s="123"/>
      <c r="M351" s="129"/>
      <c r="N351" s="130"/>
      <c r="O351" s="130"/>
      <c r="P351" s="130"/>
      <c r="Q351" s="130"/>
      <c r="R351" s="130"/>
      <c r="S351" s="130"/>
      <c r="T351" s="131"/>
      <c r="AT351" s="132" t="s">
        <v>154</v>
      </c>
      <c r="AU351" s="132" t="s">
        <v>83</v>
      </c>
      <c r="AV351" s="124" t="s">
        <v>83</v>
      </c>
      <c r="AW351" s="124" t="s">
        <v>38</v>
      </c>
      <c r="AX351" s="124" t="s">
        <v>75</v>
      </c>
      <c r="AY351" s="132" t="s">
        <v>143</v>
      </c>
    </row>
    <row r="352" spans="2:51" s="124" customFormat="1" ht="13.5">
      <c r="B352" s="123"/>
      <c r="D352" s="119" t="s">
        <v>154</v>
      </c>
      <c r="E352" s="132" t="s">
        <v>3</v>
      </c>
      <c r="F352" s="133" t="s">
        <v>252</v>
      </c>
      <c r="H352" s="134">
        <v>72.25</v>
      </c>
      <c r="I352" s="4"/>
      <c r="L352" s="123"/>
      <c r="M352" s="129"/>
      <c r="N352" s="130"/>
      <c r="O352" s="130"/>
      <c r="P352" s="130"/>
      <c r="Q352" s="130"/>
      <c r="R352" s="130"/>
      <c r="S352" s="130"/>
      <c r="T352" s="131"/>
      <c r="AT352" s="132" t="s">
        <v>154</v>
      </c>
      <c r="AU352" s="132" t="s">
        <v>83</v>
      </c>
      <c r="AV352" s="124" t="s">
        <v>83</v>
      </c>
      <c r="AW352" s="124" t="s">
        <v>38</v>
      </c>
      <c r="AX352" s="124" t="s">
        <v>75</v>
      </c>
      <c r="AY352" s="132" t="s">
        <v>143</v>
      </c>
    </row>
    <row r="353" spans="2:51" s="124" customFormat="1" ht="13.5">
      <c r="B353" s="123"/>
      <c r="D353" s="119" t="s">
        <v>154</v>
      </c>
      <c r="E353" s="132" t="s">
        <v>3</v>
      </c>
      <c r="F353" s="133" t="s">
        <v>253</v>
      </c>
      <c r="H353" s="134">
        <v>671.2</v>
      </c>
      <c r="I353" s="4"/>
      <c r="L353" s="123"/>
      <c r="M353" s="129"/>
      <c r="N353" s="130"/>
      <c r="O353" s="130"/>
      <c r="P353" s="130"/>
      <c r="Q353" s="130"/>
      <c r="R353" s="130"/>
      <c r="S353" s="130"/>
      <c r="T353" s="131"/>
      <c r="AT353" s="132" t="s">
        <v>154</v>
      </c>
      <c r="AU353" s="132" t="s">
        <v>83</v>
      </c>
      <c r="AV353" s="124" t="s">
        <v>83</v>
      </c>
      <c r="AW353" s="124" t="s">
        <v>38</v>
      </c>
      <c r="AX353" s="124" t="s">
        <v>75</v>
      </c>
      <c r="AY353" s="132" t="s">
        <v>143</v>
      </c>
    </row>
    <row r="354" spans="2:51" s="136" customFormat="1" ht="13.5">
      <c r="B354" s="135"/>
      <c r="D354" s="125" t="s">
        <v>154</v>
      </c>
      <c r="E354" s="144" t="s">
        <v>3</v>
      </c>
      <c r="F354" s="145" t="s">
        <v>217</v>
      </c>
      <c r="H354" s="146">
        <v>1252.313</v>
      </c>
      <c r="I354" s="5"/>
      <c r="L354" s="135"/>
      <c r="M354" s="140"/>
      <c r="N354" s="141"/>
      <c r="O354" s="141"/>
      <c r="P354" s="141"/>
      <c r="Q354" s="141"/>
      <c r="R354" s="141"/>
      <c r="S354" s="141"/>
      <c r="T354" s="142"/>
      <c r="AT354" s="143" t="s">
        <v>154</v>
      </c>
      <c r="AU354" s="143" t="s">
        <v>83</v>
      </c>
      <c r="AV354" s="136" t="s">
        <v>150</v>
      </c>
      <c r="AW354" s="136" t="s">
        <v>38</v>
      </c>
      <c r="AX354" s="136" t="s">
        <v>23</v>
      </c>
      <c r="AY354" s="143" t="s">
        <v>143</v>
      </c>
    </row>
    <row r="355" spans="2:65" s="26" customFormat="1" ht="44.25" customHeight="1">
      <c r="B355" s="27"/>
      <c r="C355" s="108" t="s">
        <v>281</v>
      </c>
      <c r="D355" s="108" t="s">
        <v>145</v>
      </c>
      <c r="E355" s="109" t="s">
        <v>282</v>
      </c>
      <c r="F355" s="110" t="s">
        <v>283</v>
      </c>
      <c r="G355" s="111" t="s">
        <v>168</v>
      </c>
      <c r="H355" s="112">
        <v>1208.685</v>
      </c>
      <c r="I355" s="2"/>
      <c r="J355" s="113">
        <f>ROUND(I355*H355,2)</f>
        <v>0</v>
      </c>
      <c r="K355" s="110" t="s">
        <v>149</v>
      </c>
      <c r="L355" s="27"/>
      <c r="M355" s="114" t="s">
        <v>3</v>
      </c>
      <c r="N355" s="115" t="s">
        <v>46</v>
      </c>
      <c r="O355" s="28"/>
      <c r="P355" s="116">
        <f>O355*H355</f>
        <v>0</v>
      </c>
      <c r="Q355" s="116">
        <v>0</v>
      </c>
      <c r="R355" s="116">
        <f>Q355*H355</f>
        <v>0</v>
      </c>
      <c r="S355" s="116">
        <v>0</v>
      </c>
      <c r="T355" s="117">
        <f>S355*H355</f>
        <v>0</v>
      </c>
      <c r="AR355" s="16" t="s">
        <v>150</v>
      </c>
      <c r="AT355" s="16" t="s">
        <v>145</v>
      </c>
      <c r="AU355" s="16" t="s">
        <v>83</v>
      </c>
      <c r="AY355" s="16" t="s">
        <v>143</v>
      </c>
      <c r="BE355" s="118">
        <f>IF(N355="základní",J355,0)</f>
        <v>0</v>
      </c>
      <c r="BF355" s="118">
        <f>IF(N355="snížená",J355,0)</f>
        <v>0</v>
      </c>
      <c r="BG355" s="118">
        <f>IF(N355="zákl. přenesená",J355,0)</f>
        <v>0</v>
      </c>
      <c r="BH355" s="118">
        <f>IF(N355="sníž. přenesená",J355,0)</f>
        <v>0</v>
      </c>
      <c r="BI355" s="118">
        <f>IF(N355="nulová",J355,0)</f>
        <v>0</v>
      </c>
      <c r="BJ355" s="16" t="s">
        <v>23</v>
      </c>
      <c r="BK355" s="118">
        <f>ROUND(I355*H355,2)</f>
        <v>0</v>
      </c>
      <c r="BL355" s="16" t="s">
        <v>150</v>
      </c>
      <c r="BM355" s="16" t="s">
        <v>284</v>
      </c>
    </row>
    <row r="356" spans="2:47" s="26" customFormat="1" ht="84">
      <c r="B356" s="27"/>
      <c r="D356" s="119" t="s">
        <v>152</v>
      </c>
      <c r="F356" s="120" t="s">
        <v>285</v>
      </c>
      <c r="I356" s="3"/>
      <c r="L356" s="27"/>
      <c r="M356" s="121"/>
      <c r="N356" s="28"/>
      <c r="O356" s="28"/>
      <c r="P356" s="28"/>
      <c r="Q356" s="28"/>
      <c r="R356" s="28"/>
      <c r="S356" s="28"/>
      <c r="T356" s="122"/>
      <c r="AT356" s="16" t="s">
        <v>152</v>
      </c>
      <c r="AU356" s="16" t="s">
        <v>83</v>
      </c>
    </row>
    <row r="357" spans="2:51" s="124" customFormat="1" ht="13.5">
      <c r="B357" s="123"/>
      <c r="D357" s="125" t="s">
        <v>154</v>
      </c>
      <c r="E357" s="126" t="s">
        <v>3</v>
      </c>
      <c r="F357" s="127" t="s">
        <v>286</v>
      </c>
      <c r="H357" s="128">
        <v>1208.685</v>
      </c>
      <c r="I357" s="4"/>
      <c r="L357" s="123"/>
      <c r="M357" s="129"/>
      <c r="N357" s="130"/>
      <c r="O357" s="130"/>
      <c r="P357" s="130"/>
      <c r="Q357" s="130"/>
      <c r="R357" s="130"/>
      <c r="S357" s="130"/>
      <c r="T357" s="131"/>
      <c r="AT357" s="132" t="s">
        <v>154</v>
      </c>
      <c r="AU357" s="132" t="s">
        <v>83</v>
      </c>
      <c r="AV357" s="124" t="s">
        <v>83</v>
      </c>
      <c r="AW357" s="124" t="s">
        <v>38</v>
      </c>
      <c r="AX357" s="124" t="s">
        <v>23</v>
      </c>
      <c r="AY357" s="132" t="s">
        <v>143</v>
      </c>
    </row>
    <row r="358" spans="2:65" s="26" customFormat="1" ht="44.25" customHeight="1">
      <c r="B358" s="27"/>
      <c r="C358" s="108" t="s">
        <v>9</v>
      </c>
      <c r="D358" s="108" t="s">
        <v>145</v>
      </c>
      <c r="E358" s="109" t="s">
        <v>287</v>
      </c>
      <c r="F358" s="110" t="s">
        <v>288</v>
      </c>
      <c r="G358" s="111" t="s">
        <v>168</v>
      </c>
      <c r="H358" s="112">
        <v>176.05</v>
      </c>
      <c r="I358" s="2"/>
      <c r="J358" s="113">
        <f>ROUND(I358*H358,2)</f>
        <v>0</v>
      </c>
      <c r="K358" s="110" t="s">
        <v>149</v>
      </c>
      <c r="L358" s="27"/>
      <c r="M358" s="114" t="s">
        <v>3</v>
      </c>
      <c r="N358" s="115" t="s">
        <v>46</v>
      </c>
      <c r="O358" s="28"/>
      <c r="P358" s="116">
        <f>O358*H358</f>
        <v>0</v>
      </c>
      <c r="Q358" s="116">
        <v>0</v>
      </c>
      <c r="R358" s="116">
        <f>Q358*H358</f>
        <v>0</v>
      </c>
      <c r="S358" s="116">
        <v>0</v>
      </c>
      <c r="T358" s="117">
        <f>S358*H358</f>
        <v>0</v>
      </c>
      <c r="AR358" s="16" t="s">
        <v>150</v>
      </c>
      <c r="AT358" s="16" t="s">
        <v>145</v>
      </c>
      <c r="AU358" s="16" t="s">
        <v>83</v>
      </c>
      <c r="AY358" s="16" t="s">
        <v>143</v>
      </c>
      <c r="BE358" s="118">
        <f>IF(N358="základní",J358,0)</f>
        <v>0</v>
      </c>
      <c r="BF358" s="118">
        <f>IF(N358="snížená",J358,0)</f>
        <v>0</v>
      </c>
      <c r="BG358" s="118">
        <f>IF(N358="zákl. přenesená",J358,0)</f>
        <v>0</v>
      </c>
      <c r="BH358" s="118">
        <f>IF(N358="sníž. přenesená",J358,0)</f>
        <v>0</v>
      </c>
      <c r="BI358" s="118">
        <f>IF(N358="nulová",J358,0)</f>
        <v>0</v>
      </c>
      <c r="BJ358" s="16" t="s">
        <v>23</v>
      </c>
      <c r="BK358" s="118">
        <f>ROUND(I358*H358,2)</f>
        <v>0</v>
      </c>
      <c r="BL358" s="16" t="s">
        <v>150</v>
      </c>
      <c r="BM358" s="16" t="s">
        <v>289</v>
      </c>
    </row>
    <row r="359" spans="2:47" s="26" customFormat="1" ht="192">
      <c r="B359" s="27"/>
      <c r="D359" s="119" t="s">
        <v>152</v>
      </c>
      <c r="F359" s="120" t="s">
        <v>290</v>
      </c>
      <c r="I359" s="3"/>
      <c r="L359" s="27"/>
      <c r="M359" s="121"/>
      <c r="N359" s="28"/>
      <c r="O359" s="28"/>
      <c r="P359" s="28"/>
      <c r="Q359" s="28"/>
      <c r="R359" s="28"/>
      <c r="S359" s="28"/>
      <c r="T359" s="122"/>
      <c r="AT359" s="16" t="s">
        <v>152</v>
      </c>
      <c r="AU359" s="16" t="s">
        <v>83</v>
      </c>
    </row>
    <row r="360" spans="2:51" s="124" customFormat="1" ht="13.5">
      <c r="B360" s="123"/>
      <c r="D360" s="125" t="s">
        <v>154</v>
      </c>
      <c r="E360" s="126" t="s">
        <v>3</v>
      </c>
      <c r="F360" s="127" t="s">
        <v>291</v>
      </c>
      <c r="H360" s="128">
        <v>176.05</v>
      </c>
      <c r="I360" s="4"/>
      <c r="L360" s="123"/>
      <c r="M360" s="129"/>
      <c r="N360" s="130"/>
      <c r="O360" s="130"/>
      <c r="P360" s="130"/>
      <c r="Q360" s="130"/>
      <c r="R360" s="130"/>
      <c r="S360" s="130"/>
      <c r="T360" s="131"/>
      <c r="AT360" s="132" t="s">
        <v>154</v>
      </c>
      <c r="AU360" s="132" t="s">
        <v>83</v>
      </c>
      <c r="AV360" s="124" t="s">
        <v>83</v>
      </c>
      <c r="AW360" s="124" t="s">
        <v>38</v>
      </c>
      <c r="AX360" s="124" t="s">
        <v>23</v>
      </c>
      <c r="AY360" s="132" t="s">
        <v>143</v>
      </c>
    </row>
    <row r="361" spans="2:65" s="26" customFormat="1" ht="31.5" customHeight="1">
      <c r="B361" s="27"/>
      <c r="C361" s="108" t="s">
        <v>292</v>
      </c>
      <c r="D361" s="108" t="s">
        <v>145</v>
      </c>
      <c r="E361" s="109" t="s">
        <v>293</v>
      </c>
      <c r="F361" s="110" t="s">
        <v>294</v>
      </c>
      <c r="G361" s="111" t="s">
        <v>168</v>
      </c>
      <c r="H361" s="112">
        <v>176.05</v>
      </c>
      <c r="I361" s="2"/>
      <c r="J361" s="113">
        <f>ROUND(I361*H361,2)</f>
        <v>0</v>
      </c>
      <c r="K361" s="110" t="s">
        <v>149</v>
      </c>
      <c r="L361" s="27"/>
      <c r="M361" s="114" t="s">
        <v>3</v>
      </c>
      <c r="N361" s="115" t="s">
        <v>46</v>
      </c>
      <c r="O361" s="28"/>
      <c r="P361" s="116">
        <f>O361*H361</f>
        <v>0</v>
      </c>
      <c r="Q361" s="116">
        <v>0</v>
      </c>
      <c r="R361" s="116">
        <f>Q361*H361</f>
        <v>0</v>
      </c>
      <c r="S361" s="116">
        <v>0</v>
      </c>
      <c r="T361" s="117">
        <f>S361*H361</f>
        <v>0</v>
      </c>
      <c r="AR361" s="16" t="s">
        <v>150</v>
      </c>
      <c r="AT361" s="16" t="s">
        <v>145</v>
      </c>
      <c r="AU361" s="16" t="s">
        <v>83</v>
      </c>
      <c r="AY361" s="16" t="s">
        <v>143</v>
      </c>
      <c r="BE361" s="118">
        <f>IF(N361="základní",J361,0)</f>
        <v>0</v>
      </c>
      <c r="BF361" s="118">
        <f>IF(N361="snížená",J361,0)</f>
        <v>0</v>
      </c>
      <c r="BG361" s="118">
        <f>IF(N361="zákl. přenesená",J361,0)</f>
        <v>0</v>
      </c>
      <c r="BH361" s="118">
        <f>IF(N361="sníž. přenesená",J361,0)</f>
        <v>0</v>
      </c>
      <c r="BI361" s="118">
        <f>IF(N361="nulová",J361,0)</f>
        <v>0</v>
      </c>
      <c r="BJ361" s="16" t="s">
        <v>23</v>
      </c>
      <c r="BK361" s="118">
        <f>ROUND(I361*H361,2)</f>
        <v>0</v>
      </c>
      <c r="BL361" s="16" t="s">
        <v>150</v>
      </c>
      <c r="BM361" s="16" t="s">
        <v>295</v>
      </c>
    </row>
    <row r="362" spans="2:47" s="26" customFormat="1" ht="144">
      <c r="B362" s="27"/>
      <c r="D362" s="119" t="s">
        <v>152</v>
      </c>
      <c r="F362" s="120" t="s">
        <v>296</v>
      </c>
      <c r="I362" s="3"/>
      <c r="L362" s="27"/>
      <c r="M362" s="121"/>
      <c r="N362" s="28"/>
      <c r="O362" s="28"/>
      <c r="P362" s="28"/>
      <c r="Q362" s="28"/>
      <c r="R362" s="28"/>
      <c r="S362" s="28"/>
      <c r="T362" s="122"/>
      <c r="AT362" s="16" t="s">
        <v>152</v>
      </c>
      <c r="AU362" s="16" t="s">
        <v>83</v>
      </c>
    </row>
    <row r="363" spans="2:51" s="124" customFormat="1" ht="13.5">
      <c r="B363" s="123"/>
      <c r="D363" s="125" t="s">
        <v>154</v>
      </c>
      <c r="E363" s="126" t="s">
        <v>3</v>
      </c>
      <c r="F363" s="127" t="s">
        <v>291</v>
      </c>
      <c r="H363" s="128">
        <v>176.05</v>
      </c>
      <c r="I363" s="4"/>
      <c r="L363" s="123"/>
      <c r="M363" s="129"/>
      <c r="N363" s="130"/>
      <c r="O363" s="130"/>
      <c r="P363" s="130"/>
      <c r="Q363" s="130"/>
      <c r="R363" s="130"/>
      <c r="S363" s="130"/>
      <c r="T363" s="131"/>
      <c r="AT363" s="132" t="s">
        <v>154</v>
      </c>
      <c r="AU363" s="132" t="s">
        <v>83</v>
      </c>
      <c r="AV363" s="124" t="s">
        <v>83</v>
      </c>
      <c r="AW363" s="124" t="s">
        <v>38</v>
      </c>
      <c r="AX363" s="124" t="s">
        <v>23</v>
      </c>
      <c r="AY363" s="132" t="s">
        <v>143</v>
      </c>
    </row>
    <row r="364" spans="2:65" s="26" customFormat="1" ht="22.5" customHeight="1">
      <c r="B364" s="27"/>
      <c r="C364" s="108" t="s">
        <v>297</v>
      </c>
      <c r="D364" s="108" t="s">
        <v>145</v>
      </c>
      <c r="E364" s="109" t="s">
        <v>298</v>
      </c>
      <c r="F364" s="110" t="s">
        <v>299</v>
      </c>
      <c r="G364" s="111" t="s">
        <v>168</v>
      </c>
      <c r="H364" s="112">
        <v>176.05</v>
      </c>
      <c r="I364" s="2"/>
      <c r="J364" s="113">
        <f>ROUND(I364*H364,2)</f>
        <v>0</v>
      </c>
      <c r="K364" s="110" t="s">
        <v>149</v>
      </c>
      <c r="L364" s="27"/>
      <c r="M364" s="114" t="s">
        <v>3</v>
      </c>
      <c r="N364" s="115" t="s">
        <v>46</v>
      </c>
      <c r="O364" s="28"/>
      <c r="P364" s="116">
        <f>O364*H364</f>
        <v>0</v>
      </c>
      <c r="Q364" s="116">
        <v>0</v>
      </c>
      <c r="R364" s="116">
        <f>Q364*H364</f>
        <v>0</v>
      </c>
      <c r="S364" s="116">
        <v>0</v>
      </c>
      <c r="T364" s="117">
        <f>S364*H364</f>
        <v>0</v>
      </c>
      <c r="AR364" s="16" t="s">
        <v>150</v>
      </c>
      <c r="AT364" s="16" t="s">
        <v>145</v>
      </c>
      <c r="AU364" s="16" t="s">
        <v>83</v>
      </c>
      <c r="AY364" s="16" t="s">
        <v>143</v>
      </c>
      <c r="BE364" s="118">
        <f>IF(N364="základní",J364,0)</f>
        <v>0</v>
      </c>
      <c r="BF364" s="118">
        <f>IF(N364="snížená",J364,0)</f>
        <v>0</v>
      </c>
      <c r="BG364" s="118">
        <f>IF(N364="zákl. přenesená",J364,0)</f>
        <v>0</v>
      </c>
      <c r="BH364" s="118">
        <f>IF(N364="sníž. přenesená",J364,0)</f>
        <v>0</v>
      </c>
      <c r="BI364" s="118">
        <f>IF(N364="nulová",J364,0)</f>
        <v>0</v>
      </c>
      <c r="BJ364" s="16" t="s">
        <v>23</v>
      </c>
      <c r="BK364" s="118">
        <f>ROUND(I364*H364,2)</f>
        <v>0</v>
      </c>
      <c r="BL364" s="16" t="s">
        <v>150</v>
      </c>
      <c r="BM364" s="16" t="s">
        <v>300</v>
      </c>
    </row>
    <row r="365" spans="2:47" s="26" customFormat="1" ht="72">
      <c r="B365" s="27"/>
      <c r="D365" s="119" t="s">
        <v>152</v>
      </c>
      <c r="F365" s="120" t="s">
        <v>301</v>
      </c>
      <c r="I365" s="3"/>
      <c r="L365" s="27"/>
      <c r="M365" s="121"/>
      <c r="N365" s="28"/>
      <c r="O365" s="28"/>
      <c r="P365" s="28"/>
      <c r="Q365" s="28"/>
      <c r="R365" s="28"/>
      <c r="S365" s="28"/>
      <c r="T365" s="122"/>
      <c r="AT365" s="16" t="s">
        <v>152</v>
      </c>
      <c r="AU365" s="16" t="s">
        <v>83</v>
      </c>
    </row>
    <row r="366" spans="2:51" s="124" customFormat="1" ht="13.5">
      <c r="B366" s="123"/>
      <c r="D366" s="125" t="s">
        <v>154</v>
      </c>
      <c r="E366" s="126" t="s">
        <v>3</v>
      </c>
      <c r="F366" s="127" t="s">
        <v>291</v>
      </c>
      <c r="H366" s="128">
        <v>176.05</v>
      </c>
      <c r="I366" s="4"/>
      <c r="L366" s="123"/>
      <c r="M366" s="129"/>
      <c r="N366" s="130"/>
      <c r="O366" s="130"/>
      <c r="P366" s="130"/>
      <c r="Q366" s="130"/>
      <c r="R366" s="130"/>
      <c r="S366" s="130"/>
      <c r="T366" s="131"/>
      <c r="AT366" s="132" t="s">
        <v>154</v>
      </c>
      <c r="AU366" s="132" t="s">
        <v>83</v>
      </c>
      <c r="AV366" s="124" t="s">
        <v>83</v>
      </c>
      <c r="AW366" s="124" t="s">
        <v>38</v>
      </c>
      <c r="AX366" s="124" t="s">
        <v>23</v>
      </c>
      <c r="AY366" s="132" t="s">
        <v>143</v>
      </c>
    </row>
    <row r="367" spans="2:65" s="26" customFormat="1" ht="31.5" customHeight="1">
      <c r="B367" s="27"/>
      <c r="C367" s="108" t="s">
        <v>302</v>
      </c>
      <c r="D367" s="108" t="s">
        <v>145</v>
      </c>
      <c r="E367" s="109" t="s">
        <v>303</v>
      </c>
      <c r="F367" s="110" t="s">
        <v>304</v>
      </c>
      <c r="G367" s="111" t="s">
        <v>168</v>
      </c>
      <c r="H367" s="112">
        <v>1537.12</v>
      </c>
      <c r="I367" s="2"/>
      <c r="J367" s="113">
        <f>ROUND(I367*H367,2)</f>
        <v>0</v>
      </c>
      <c r="K367" s="110" t="s">
        <v>149</v>
      </c>
      <c r="L367" s="27"/>
      <c r="M367" s="114" t="s">
        <v>3</v>
      </c>
      <c r="N367" s="115" t="s">
        <v>46</v>
      </c>
      <c r="O367" s="28"/>
      <c r="P367" s="116">
        <f>O367*H367</f>
        <v>0</v>
      </c>
      <c r="Q367" s="116">
        <v>0</v>
      </c>
      <c r="R367" s="116">
        <f>Q367*H367</f>
        <v>0</v>
      </c>
      <c r="S367" s="116">
        <v>0</v>
      </c>
      <c r="T367" s="117">
        <f>S367*H367</f>
        <v>0</v>
      </c>
      <c r="AR367" s="16" t="s">
        <v>150</v>
      </c>
      <c r="AT367" s="16" t="s">
        <v>145</v>
      </c>
      <c r="AU367" s="16" t="s">
        <v>83</v>
      </c>
      <c r="AY367" s="16" t="s">
        <v>143</v>
      </c>
      <c r="BE367" s="118">
        <f>IF(N367="základní",J367,0)</f>
        <v>0</v>
      </c>
      <c r="BF367" s="118">
        <f>IF(N367="snížená",J367,0)</f>
        <v>0</v>
      </c>
      <c r="BG367" s="118">
        <f>IF(N367="zákl. přenesená",J367,0)</f>
        <v>0</v>
      </c>
      <c r="BH367" s="118">
        <f>IF(N367="sníž. přenesená",J367,0)</f>
        <v>0</v>
      </c>
      <c r="BI367" s="118">
        <f>IF(N367="nulová",J367,0)</f>
        <v>0</v>
      </c>
      <c r="BJ367" s="16" t="s">
        <v>23</v>
      </c>
      <c r="BK367" s="118">
        <f>ROUND(I367*H367,2)</f>
        <v>0</v>
      </c>
      <c r="BL367" s="16" t="s">
        <v>150</v>
      </c>
      <c r="BM367" s="16" t="s">
        <v>305</v>
      </c>
    </row>
    <row r="368" spans="2:47" s="26" customFormat="1" ht="406.8" customHeight="1">
      <c r="B368" s="27"/>
      <c r="D368" s="119" t="s">
        <v>152</v>
      </c>
      <c r="F368" s="120" t="s">
        <v>306</v>
      </c>
      <c r="I368" s="3"/>
      <c r="L368" s="27"/>
      <c r="M368" s="121"/>
      <c r="N368" s="28"/>
      <c r="O368" s="28"/>
      <c r="P368" s="28"/>
      <c r="Q368" s="28"/>
      <c r="R368" s="28"/>
      <c r="S368" s="28"/>
      <c r="T368" s="122"/>
      <c r="AT368" s="16" t="s">
        <v>152</v>
      </c>
      <c r="AU368" s="16" t="s">
        <v>83</v>
      </c>
    </row>
    <row r="369" spans="2:51" s="124" customFormat="1" ht="13.5">
      <c r="B369" s="123"/>
      <c r="D369" s="125" t="s">
        <v>154</v>
      </c>
      <c r="E369" s="126" t="s">
        <v>3</v>
      </c>
      <c r="F369" s="127" t="s">
        <v>307</v>
      </c>
      <c r="H369" s="128">
        <v>1537.12</v>
      </c>
      <c r="I369" s="4"/>
      <c r="L369" s="123"/>
      <c r="M369" s="129"/>
      <c r="N369" s="130"/>
      <c r="O369" s="130"/>
      <c r="P369" s="130"/>
      <c r="Q369" s="130"/>
      <c r="R369" s="130"/>
      <c r="S369" s="130"/>
      <c r="T369" s="131"/>
      <c r="AT369" s="132" t="s">
        <v>154</v>
      </c>
      <c r="AU369" s="132" t="s">
        <v>83</v>
      </c>
      <c r="AV369" s="124" t="s">
        <v>83</v>
      </c>
      <c r="AW369" s="124" t="s">
        <v>38</v>
      </c>
      <c r="AX369" s="124" t="s">
        <v>23</v>
      </c>
      <c r="AY369" s="132" t="s">
        <v>143</v>
      </c>
    </row>
    <row r="370" spans="2:65" s="26" customFormat="1" ht="44.25" customHeight="1">
      <c r="B370" s="27"/>
      <c r="C370" s="108" t="s">
        <v>308</v>
      </c>
      <c r="D370" s="108" t="s">
        <v>145</v>
      </c>
      <c r="E370" s="109" t="s">
        <v>309</v>
      </c>
      <c r="F370" s="110" t="s">
        <v>310</v>
      </c>
      <c r="G370" s="111" t="s">
        <v>168</v>
      </c>
      <c r="H370" s="112">
        <v>704.2</v>
      </c>
      <c r="I370" s="2"/>
      <c r="J370" s="113">
        <f>ROUND(I370*H370,2)</f>
        <v>0</v>
      </c>
      <c r="K370" s="110" t="s">
        <v>149</v>
      </c>
      <c r="L370" s="27"/>
      <c r="M370" s="114" t="s">
        <v>3</v>
      </c>
      <c r="N370" s="115" t="s">
        <v>46</v>
      </c>
      <c r="O370" s="28"/>
      <c r="P370" s="116">
        <f>O370*H370</f>
        <v>0</v>
      </c>
      <c r="Q370" s="116">
        <v>0</v>
      </c>
      <c r="R370" s="116">
        <f>Q370*H370</f>
        <v>0</v>
      </c>
      <c r="S370" s="116">
        <v>0</v>
      </c>
      <c r="T370" s="117">
        <f>S370*H370</f>
        <v>0</v>
      </c>
      <c r="AR370" s="16" t="s">
        <v>150</v>
      </c>
      <c r="AT370" s="16" t="s">
        <v>145</v>
      </c>
      <c r="AU370" s="16" t="s">
        <v>83</v>
      </c>
      <c r="AY370" s="16" t="s">
        <v>143</v>
      </c>
      <c r="BE370" s="118">
        <f>IF(N370="základní",J370,0)</f>
        <v>0</v>
      </c>
      <c r="BF370" s="118">
        <f>IF(N370="snížená",J370,0)</f>
        <v>0</v>
      </c>
      <c r="BG370" s="118">
        <f>IF(N370="zákl. přenesená",J370,0)</f>
        <v>0</v>
      </c>
      <c r="BH370" s="118">
        <f>IF(N370="sníž. přenesená",J370,0)</f>
        <v>0</v>
      </c>
      <c r="BI370" s="118">
        <f>IF(N370="nulová",J370,0)</f>
        <v>0</v>
      </c>
      <c r="BJ370" s="16" t="s">
        <v>23</v>
      </c>
      <c r="BK370" s="118">
        <f>ROUND(I370*H370,2)</f>
        <v>0</v>
      </c>
      <c r="BL370" s="16" t="s">
        <v>150</v>
      </c>
      <c r="BM370" s="16" t="s">
        <v>311</v>
      </c>
    </row>
    <row r="371" spans="2:47" s="26" customFormat="1" ht="84">
      <c r="B371" s="27"/>
      <c r="D371" s="119" t="s">
        <v>152</v>
      </c>
      <c r="F371" s="120" t="s">
        <v>312</v>
      </c>
      <c r="I371" s="3"/>
      <c r="L371" s="27"/>
      <c r="M371" s="121"/>
      <c r="N371" s="28"/>
      <c r="O371" s="28"/>
      <c r="P371" s="28"/>
      <c r="Q371" s="28"/>
      <c r="R371" s="28"/>
      <c r="S371" s="28"/>
      <c r="T371" s="122"/>
      <c r="AT371" s="16" t="s">
        <v>152</v>
      </c>
      <c r="AU371" s="16" t="s">
        <v>83</v>
      </c>
    </row>
    <row r="372" spans="2:51" s="124" customFormat="1" ht="13.5">
      <c r="B372" s="123"/>
      <c r="D372" s="125" t="s">
        <v>154</v>
      </c>
      <c r="E372" s="126" t="s">
        <v>3</v>
      </c>
      <c r="F372" s="127" t="s">
        <v>313</v>
      </c>
      <c r="H372" s="128">
        <v>704.2</v>
      </c>
      <c r="I372" s="4"/>
      <c r="L372" s="123"/>
      <c r="M372" s="129"/>
      <c r="N372" s="130"/>
      <c r="O372" s="130"/>
      <c r="P372" s="130"/>
      <c r="Q372" s="130"/>
      <c r="R372" s="130"/>
      <c r="S372" s="130"/>
      <c r="T372" s="131"/>
      <c r="AT372" s="132" t="s">
        <v>154</v>
      </c>
      <c r="AU372" s="132" t="s">
        <v>83</v>
      </c>
      <c r="AV372" s="124" t="s">
        <v>83</v>
      </c>
      <c r="AW372" s="124" t="s">
        <v>38</v>
      </c>
      <c r="AX372" s="124" t="s">
        <v>23</v>
      </c>
      <c r="AY372" s="132" t="s">
        <v>143</v>
      </c>
    </row>
    <row r="373" spans="2:65" s="26" customFormat="1" ht="44.25" customHeight="1">
      <c r="B373" s="27"/>
      <c r="C373" s="108" t="s">
        <v>314</v>
      </c>
      <c r="D373" s="108" t="s">
        <v>145</v>
      </c>
      <c r="E373" s="109" t="s">
        <v>315</v>
      </c>
      <c r="F373" s="110" t="s">
        <v>316</v>
      </c>
      <c r="G373" s="111" t="s">
        <v>168</v>
      </c>
      <c r="H373" s="112">
        <v>704.2</v>
      </c>
      <c r="I373" s="2"/>
      <c r="J373" s="113">
        <f>ROUND(I373*H373,2)</f>
        <v>0</v>
      </c>
      <c r="K373" s="110" t="s">
        <v>149</v>
      </c>
      <c r="L373" s="27"/>
      <c r="M373" s="114" t="s">
        <v>3</v>
      </c>
      <c r="N373" s="115" t="s">
        <v>46</v>
      </c>
      <c r="O373" s="28"/>
      <c r="P373" s="116">
        <f>O373*H373</f>
        <v>0</v>
      </c>
      <c r="Q373" s="116">
        <v>0</v>
      </c>
      <c r="R373" s="116">
        <f>Q373*H373</f>
        <v>0</v>
      </c>
      <c r="S373" s="116">
        <v>0</v>
      </c>
      <c r="T373" s="117">
        <f>S373*H373</f>
        <v>0</v>
      </c>
      <c r="AR373" s="16" t="s">
        <v>150</v>
      </c>
      <c r="AT373" s="16" t="s">
        <v>145</v>
      </c>
      <c r="AU373" s="16" t="s">
        <v>83</v>
      </c>
      <c r="AY373" s="16" t="s">
        <v>143</v>
      </c>
      <c r="BE373" s="118">
        <f>IF(N373="základní",J373,0)</f>
        <v>0</v>
      </c>
      <c r="BF373" s="118">
        <f>IF(N373="snížená",J373,0)</f>
        <v>0</v>
      </c>
      <c r="BG373" s="118">
        <f>IF(N373="zákl. přenesená",J373,0)</f>
        <v>0</v>
      </c>
      <c r="BH373" s="118">
        <f>IF(N373="sníž. přenesená",J373,0)</f>
        <v>0</v>
      </c>
      <c r="BI373" s="118">
        <f>IF(N373="nulová",J373,0)</f>
        <v>0</v>
      </c>
      <c r="BJ373" s="16" t="s">
        <v>23</v>
      </c>
      <c r="BK373" s="118">
        <f>ROUND(I373*H373,2)</f>
        <v>0</v>
      </c>
      <c r="BL373" s="16" t="s">
        <v>150</v>
      </c>
      <c r="BM373" s="16" t="s">
        <v>317</v>
      </c>
    </row>
    <row r="374" spans="2:47" s="26" customFormat="1" ht="84">
      <c r="B374" s="27"/>
      <c r="D374" s="119" t="s">
        <v>152</v>
      </c>
      <c r="F374" s="120" t="s">
        <v>312</v>
      </c>
      <c r="I374" s="3"/>
      <c r="L374" s="27"/>
      <c r="M374" s="121"/>
      <c r="N374" s="28"/>
      <c r="O374" s="28"/>
      <c r="P374" s="28"/>
      <c r="Q374" s="28"/>
      <c r="R374" s="28"/>
      <c r="S374" s="28"/>
      <c r="T374" s="122"/>
      <c r="AT374" s="16" t="s">
        <v>152</v>
      </c>
      <c r="AU374" s="16" t="s">
        <v>83</v>
      </c>
    </row>
    <row r="375" spans="2:51" s="124" customFormat="1" ht="13.5">
      <c r="B375" s="123"/>
      <c r="D375" s="125" t="s">
        <v>154</v>
      </c>
      <c r="E375" s="126" t="s">
        <v>3</v>
      </c>
      <c r="F375" s="127" t="s">
        <v>313</v>
      </c>
      <c r="H375" s="128">
        <v>704.2</v>
      </c>
      <c r="I375" s="4"/>
      <c r="L375" s="123"/>
      <c r="M375" s="129"/>
      <c r="N375" s="130"/>
      <c r="O375" s="130"/>
      <c r="P375" s="130"/>
      <c r="Q375" s="130"/>
      <c r="R375" s="130"/>
      <c r="S375" s="130"/>
      <c r="T375" s="131"/>
      <c r="AT375" s="132" t="s">
        <v>154</v>
      </c>
      <c r="AU375" s="132" t="s">
        <v>83</v>
      </c>
      <c r="AV375" s="124" t="s">
        <v>83</v>
      </c>
      <c r="AW375" s="124" t="s">
        <v>38</v>
      </c>
      <c r="AX375" s="124" t="s">
        <v>23</v>
      </c>
      <c r="AY375" s="132" t="s">
        <v>143</v>
      </c>
    </row>
    <row r="376" spans="2:65" s="26" customFormat="1" ht="31.5" customHeight="1">
      <c r="B376" s="27"/>
      <c r="C376" s="108" t="s">
        <v>8</v>
      </c>
      <c r="D376" s="108" t="s">
        <v>145</v>
      </c>
      <c r="E376" s="109" t="s">
        <v>318</v>
      </c>
      <c r="F376" s="110" t="s">
        <v>319</v>
      </c>
      <c r="G376" s="111" t="s">
        <v>148</v>
      </c>
      <c r="H376" s="112">
        <v>2515</v>
      </c>
      <c r="I376" s="2"/>
      <c r="J376" s="113">
        <f>ROUND(I376*H376,2)</f>
        <v>0</v>
      </c>
      <c r="K376" s="110" t="s">
        <v>149</v>
      </c>
      <c r="L376" s="27"/>
      <c r="M376" s="114" t="s">
        <v>3</v>
      </c>
      <c r="N376" s="115" t="s">
        <v>46</v>
      </c>
      <c r="O376" s="28"/>
      <c r="P376" s="116">
        <f>O376*H376</f>
        <v>0</v>
      </c>
      <c r="Q376" s="116">
        <v>0</v>
      </c>
      <c r="R376" s="116">
        <f>Q376*H376</f>
        <v>0</v>
      </c>
      <c r="S376" s="116">
        <v>0</v>
      </c>
      <c r="T376" s="117">
        <f>S376*H376</f>
        <v>0</v>
      </c>
      <c r="AR376" s="16" t="s">
        <v>150</v>
      </c>
      <c r="AT376" s="16" t="s">
        <v>145</v>
      </c>
      <c r="AU376" s="16" t="s">
        <v>83</v>
      </c>
      <c r="AY376" s="16" t="s">
        <v>143</v>
      </c>
      <c r="BE376" s="118">
        <f>IF(N376="základní",J376,0)</f>
        <v>0</v>
      </c>
      <c r="BF376" s="118">
        <f>IF(N376="snížená",J376,0)</f>
        <v>0</v>
      </c>
      <c r="BG376" s="118">
        <f>IF(N376="zákl. přenesená",J376,0)</f>
        <v>0</v>
      </c>
      <c r="BH376" s="118">
        <f>IF(N376="sníž. přenesená",J376,0)</f>
        <v>0</v>
      </c>
      <c r="BI376" s="118">
        <f>IF(N376="nulová",J376,0)</f>
        <v>0</v>
      </c>
      <c r="BJ376" s="16" t="s">
        <v>23</v>
      </c>
      <c r="BK376" s="118">
        <f>ROUND(I376*H376,2)</f>
        <v>0</v>
      </c>
      <c r="BL376" s="16" t="s">
        <v>150</v>
      </c>
      <c r="BM376" s="16" t="s">
        <v>320</v>
      </c>
    </row>
    <row r="377" spans="2:47" s="26" customFormat="1" ht="108">
      <c r="B377" s="27"/>
      <c r="D377" s="119" t="s">
        <v>152</v>
      </c>
      <c r="F377" s="120" t="s">
        <v>321</v>
      </c>
      <c r="I377" s="3"/>
      <c r="L377" s="27"/>
      <c r="M377" s="121"/>
      <c r="N377" s="28"/>
      <c r="O377" s="28"/>
      <c r="P377" s="28"/>
      <c r="Q377" s="28"/>
      <c r="R377" s="28"/>
      <c r="S377" s="28"/>
      <c r="T377" s="122"/>
      <c r="AT377" s="16" t="s">
        <v>152</v>
      </c>
      <c r="AU377" s="16" t="s">
        <v>83</v>
      </c>
    </row>
    <row r="378" spans="2:51" s="124" customFormat="1" ht="13.5">
      <c r="B378" s="123"/>
      <c r="D378" s="125" t="s">
        <v>154</v>
      </c>
      <c r="E378" s="126" t="s">
        <v>3</v>
      </c>
      <c r="F378" s="127" t="s">
        <v>322</v>
      </c>
      <c r="H378" s="128">
        <v>2515</v>
      </c>
      <c r="I378" s="4"/>
      <c r="L378" s="123"/>
      <c r="M378" s="129"/>
      <c r="N378" s="130"/>
      <c r="O378" s="130"/>
      <c r="P378" s="130"/>
      <c r="Q378" s="130"/>
      <c r="R378" s="130"/>
      <c r="S378" s="130"/>
      <c r="T378" s="131"/>
      <c r="AT378" s="132" t="s">
        <v>154</v>
      </c>
      <c r="AU378" s="132" t="s">
        <v>83</v>
      </c>
      <c r="AV378" s="124" t="s">
        <v>83</v>
      </c>
      <c r="AW378" s="124" t="s">
        <v>38</v>
      </c>
      <c r="AX378" s="124" t="s">
        <v>23</v>
      </c>
      <c r="AY378" s="132" t="s">
        <v>143</v>
      </c>
    </row>
    <row r="379" spans="2:65" s="26" customFormat="1" ht="31.5" customHeight="1">
      <c r="B379" s="27"/>
      <c r="C379" s="108" t="s">
        <v>323</v>
      </c>
      <c r="D379" s="108" t="s">
        <v>145</v>
      </c>
      <c r="E379" s="109" t="s">
        <v>324</v>
      </c>
      <c r="F379" s="110" t="s">
        <v>325</v>
      </c>
      <c r="G379" s="111" t="s">
        <v>148</v>
      </c>
      <c r="H379" s="112">
        <v>1492</v>
      </c>
      <c r="I379" s="2"/>
      <c r="J379" s="113">
        <f>ROUND(I379*H379,2)</f>
        <v>0</v>
      </c>
      <c r="K379" s="110" t="s">
        <v>149</v>
      </c>
      <c r="L379" s="27"/>
      <c r="M379" s="114" t="s">
        <v>3</v>
      </c>
      <c r="N379" s="115" t="s">
        <v>46</v>
      </c>
      <c r="O379" s="28"/>
      <c r="P379" s="116">
        <f>O379*H379</f>
        <v>0</v>
      </c>
      <c r="Q379" s="116">
        <v>0</v>
      </c>
      <c r="R379" s="116">
        <f>Q379*H379</f>
        <v>0</v>
      </c>
      <c r="S379" s="116">
        <v>0</v>
      </c>
      <c r="T379" s="117">
        <f>S379*H379</f>
        <v>0</v>
      </c>
      <c r="AR379" s="16" t="s">
        <v>150</v>
      </c>
      <c r="AT379" s="16" t="s">
        <v>145</v>
      </c>
      <c r="AU379" s="16" t="s">
        <v>83</v>
      </c>
      <c r="AY379" s="16" t="s">
        <v>143</v>
      </c>
      <c r="BE379" s="118">
        <f>IF(N379="základní",J379,0)</f>
        <v>0</v>
      </c>
      <c r="BF379" s="118">
        <f>IF(N379="snížená",J379,0)</f>
        <v>0</v>
      </c>
      <c r="BG379" s="118">
        <f>IF(N379="zákl. přenesená",J379,0)</f>
        <v>0</v>
      </c>
      <c r="BH379" s="118">
        <f>IF(N379="sníž. přenesená",J379,0)</f>
        <v>0</v>
      </c>
      <c r="BI379" s="118">
        <f>IF(N379="nulová",J379,0)</f>
        <v>0</v>
      </c>
      <c r="BJ379" s="16" t="s">
        <v>23</v>
      </c>
      <c r="BK379" s="118">
        <f>ROUND(I379*H379,2)</f>
        <v>0</v>
      </c>
      <c r="BL379" s="16" t="s">
        <v>150</v>
      </c>
      <c r="BM379" s="16" t="s">
        <v>326</v>
      </c>
    </row>
    <row r="380" spans="2:47" s="26" customFormat="1" ht="108">
      <c r="B380" s="27"/>
      <c r="D380" s="119" t="s">
        <v>152</v>
      </c>
      <c r="F380" s="120" t="s">
        <v>327</v>
      </c>
      <c r="I380" s="3"/>
      <c r="L380" s="27"/>
      <c r="M380" s="121"/>
      <c r="N380" s="28"/>
      <c r="O380" s="28"/>
      <c r="P380" s="28"/>
      <c r="Q380" s="28"/>
      <c r="R380" s="28"/>
      <c r="S380" s="28"/>
      <c r="T380" s="122"/>
      <c r="AT380" s="16" t="s">
        <v>152</v>
      </c>
      <c r="AU380" s="16" t="s">
        <v>83</v>
      </c>
    </row>
    <row r="381" spans="2:51" s="124" customFormat="1" ht="13.5">
      <c r="B381" s="123"/>
      <c r="D381" s="125" t="s">
        <v>154</v>
      </c>
      <c r="E381" s="126" t="s">
        <v>3</v>
      </c>
      <c r="F381" s="127" t="s">
        <v>328</v>
      </c>
      <c r="H381" s="128">
        <v>1492</v>
      </c>
      <c r="I381" s="4"/>
      <c r="L381" s="123"/>
      <c r="M381" s="129"/>
      <c r="N381" s="130"/>
      <c r="O381" s="130"/>
      <c r="P381" s="130"/>
      <c r="Q381" s="130"/>
      <c r="R381" s="130"/>
      <c r="S381" s="130"/>
      <c r="T381" s="131"/>
      <c r="AT381" s="132" t="s">
        <v>154</v>
      </c>
      <c r="AU381" s="132" t="s">
        <v>83</v>
      </c>
      <c r="AV381" s="124" t="s">
        <v>83</v>
      </c>
      <c r="AW381" s="124" t="s">
        <v>38</v>
      </c>
      <c r="AX381" s="124" t="s">
        <v>23</v>
      </c>
      <c r="AY381" s="132" t="s">
        <v>143</v>
      </c>
    </row>
    <row r="382" spans="2:65" s="26" customFormat="1" ht="22.5" customHeight="1">
      <c r="B382" s="27"/>
      <c r="C382" s="147" t="s">
        <v>329</v>
      </c>
      <c r="D382" s="147" t="s">
        <v>330</v>
      </c>
      <c r="E382" s="148" t="s">
        <v>331</v>
      </c>
      <c r="F382" s="149" t="s">
        <v>332</v>
      </c>
      <c r="G382" s="150" t="s">
        <v>333</v>
      </c>
      <c r="H382" s="151">
        <v>37.3</v>
      </c>
      <c r="I382" s="6"/>
      <c r="J382" s="152">
        <f>ROUND(I382*H382,2)</f>
        <v>0</v>
      </c>
      <c r="K382" s="149" t="s">
        <v>149</v>
      </c>
      <c r="L382" s="153"/>
      <c r="M382" s="154" t="s">
        <v>3</v>
      </c>
      <c r="N382" s="155" t="s">
        <v>46</v>
      </c>
      <c r="O382" s="28"/>
      <c r="P382" s="116">
        <f>O382*H382</f>
        <v>0</v>
      </c>
      <c r="Q382" s="116">
        <v>0.001</v>
      </c>
      <c r="R382" s="116">
        <f>Q382*H382</f>
        <v>0.0373</v>
      </c>
      <c r="S382" s="116">
        <v>0</v>
      </c>
      <c r="T382" s="117">
        <f>S382*H382</f>
        <v>0</v>
      </c>
      <c r="AR382" s="16" t="s">
        <v>334</v>
      </c>
      <c r="AT382" s="16" t="s">
        <v>330</v>
      </c>
      <c r="AU382" s="16" t="s">
        <v>83</v>
      </c>
      <c r="AY382" s="16" t="s">
        <v>143</v>
      </c>
      <c r="BE382" s="118">
        <f>IF(N382="základní",J382,0)</f>
        <v>0</v>
      </c>
      <c r="BF382" s="118">
        <f>IF(N382="snížená",J382,0)</f>
        <v>0</v>
      </c>
      <c r="BG382" s="118">
        <f>IF(N382="zákl. přenesená",J382,0)</f>
        <v>0</v>
      </c>
      <c r="BH382" s="118">
        <f>IF(N382="sníž. přenesená",J382,0)</f>
        <v>0</v>
      </c>
      <c r="BI382" s="118">
        <f>IF(N382="nulová",J382,0)</f>
        <v>0</v>
      </c>
      <c r="BJ382" s="16" t="s">
        <v>23</v>
      </c>
      <c r="BK382" s="118">
        <f>ROUND(I382*H382,2)</f>
        <v>0</v>
      </c>
      <c r="BL382" s="16" t="s">
        <v>334</v>
      </c>
      <c r="BM382" s="16" t="s">
        <v>335</v>
      </c>
    </row>
    <row r="383" spans="2:51" s="124" customFormat="1" ht="13.5">
      <c r="B383" s="123"/>
      <c r="D383" s="119" t="s">
        <v>154</v>
      </c>
      <c r="F383" s="133" t="s">
        <v>336</v>
      </c>
      <c r="H383" s="134">
        <v>37.3</v>
      </c>
      <c r="I383" s="4"/>
      <c r="L383" s="123"/>
      <c r="M383" s="129"/>
      <c r="N383" s="130"/>
      <c r="O383" s="130"/>
      <c r="P383" s="130"/>
      <c r="Q383" s="130"/>
      <c r="R383" s="130"/>
      <c r="S383" s="130"/>
      <c r="T383" s="131"/>
      <c r="AT383" s="132" t="s">
        <v>154</v>
      </c>
      <c r="AU383" s="132" t="s">
        <v>83</v>
      </c>
      <c r="AV383" s="124" t="s">
        <v>83</v>
      </c>
      <c r="AW383" s="124" t="s">
        <v>4</v>
      </c>
      <c r="AX383" s="124" t="s">
        <v>23</v>
      </c>
      <c r="AY383" s="132" t="s">
        <v>143</v>
      </c>
    </row>
    <row r="384" spans="2:63" s="95" customFormat="1" ht="29.85" customHeight="1">
      <c r="B384" s="94"/>
      <c r="D384" s="105" t="s">
        <v>74</v>
      </c>
      <c r="E384" s="106" t="s">
        <v>83</v>
      </c>
      <c r="F384" s="106" t="s">
        <v>337</v>
      </c>
      <c r="I384" s="1"/>
      <c r="J384" s="107">
        <f>BK384</f>
        <v>0</v>
      </c>
      <c r="L384" s="94"/>
      <c r="M384" s="99"/>
      <c r="N384" s="100"/>
      <c r="O384" s="100"/>
      <c r="P384" s="101">
        <f>SUM(P385:P389)</f>
        <v>0</v>
      </c>
      <c r="Q384" s="100"/>
      <c r="R384" s="101">
        <f>SUM(R385:R389)</f>
        <v>0.8145387399999999</v>
      </c>
      <c r="S384" s="100"/>
      <c r="T384" s="102">
        <f>SUM(T385:T389)</f>
        <v>0</v>
      </c>
      <c r="AR384" s="96" t="s">
        <v>23</v>
      </c>
      <c r="AT384" s="103" t="s">
        <v>74</v>
      </c>
      <c r="AU384" s="103" t="s">
        <v>23</v>
      </c>
      <c r="AY384" s="96" t="s">
        <v>143</v>
      </c>
      <c r="BK384" s="104">
        <f>SUM(BK385:BK389)</f>
        <v>0</v>
      </c>
    </row>
    <row r="385" spans="2:65" s="26" customFormat="1" ht="22.5" customHeight="1">
      <c r="B385" s="27"/>
      <c r="C385" s="108" t="s">
        <v>338</v>
      </c>
      <c r="D385" s="108" t="s">
        <v>145</v>
      </c>
      <c r="E385" s="109" t="s">
        <v>339</v>
      </c>
      <c r="F385" s="110" t="s">
        <v>340</v>
      </c>
      <c r="G385" s="111" t="s">
        <v>168</v>
      </c>
      <c r="H385" s="112">
        <v>0.361</v>
      </c>
      <c r="I385" s="2"/>
      <c r="J385" s="113">
        <f>ROUND(I385*H385,2)</f>
        <v>0</v>
      </c>
      <c r="K385" s="110" t="s">
        <v>149</v>
      </c>
      <c r="L385" s="27"/>
      <c r="M385" s="114" t="s">
        <v>3</v>
      </c>
      <c r="N385" s="115" t="s">
        <v>46</v>
      </c>
      <c r="O385" s="28"/>
      <c r="P385" s="116">
        <f>O385*H385</f>
        <v>0</v>
      </c>
      <c r="Q385" s="116">
        <v>2.25634</v>
      </c>
      <c r="R385" s="116">
        <f>Q385*H385</f>
        <v>0.8145387399999999</v>
      </c>
      <c r="S385" s="116">
        <v>0</v>
      </c>
      <c r="T385" s="117">
        <f>S385*H385</f>
        <v>0</v>
      </c>
      <c r="AR385" s="16" t="s">
        <v>150</v>
      </c>
      <c r="AT385" s="16" t="s">
        <v>145</v>
      </c>
      <c r="AU385" s="16" t="s">
        <v>83</v>
      </c>
      <c r="AY385" s="16" t="s">
        <v>143</v>
      </c>
      <c r="BE385" s="118">
        <f>IF(N385="základní",J385,0)</f>
        <v>0</v>
      </c>
      <c r="BF385" s="118">
        <f>IF(N385="snížená",J385,0)</f>
        <v>0</v>
      </c>
      <c r="BG385" s="118">
        <f>IF(N385="zákl. přenesená",J385,0)</f>
        <v>0</v>
      </c>
      <c r="BH385" s="118">
        <f>IF(N385="sníž. přenesená",J385,0)</f>
        <v>0</v>
      </c>
      <c r="BI385" s="118">
        <f>IF(N385="nulová",J385,0)</f>
        <v>0</v>
      </c>
      <c r="BJ385" s="16" t="s">
        <v>23</v>
      </c>
      <c r="BK385" s="118">
        <f>ROUND(I385*H385,2)</f>
        <v>0</v>
      </c>
      <c r="BL385" s="16" t="s">
        <v>150</v>
      </c>
      <c r="BM385" s="16" t="s">
        <v>341</v>
      </c>
    </row>
    <row r="386" spans="2:47" s="26" customFormat="1" ht="84">
      <c r="B386" s="27"/>
      <c r="D386" s="119" t="s">
        <v>152</v>
      </c>
      <c r="F386" s="120" t="s">
        <v>342</v>
      </c>
      <c r="I386" s="3"/>
      <c r="L386" s="27"/>
      <c r="M386" s="121"/>
      <c r="N386" s="28"/>
      <c r="O386" s="28"/>
      <c r="P386" s="28"/>
      <c r="Q386" s="28"/>
      <c r="R386" s="28"/>
      <c r="S386" s="28"/>
      <c r="T386" s="122"/>
      <c r="AT386" s="16" t="s">
        <v>152</v>
      </c>
      <c r="AU386" s="16" t="s">
        <v>83</v>
      </c>
    </row>
    <row r="387" spans="2:51" s="124" customFormat="1" ht="13.5">
      <c r="B387" s="123"/>
      <c r="D387" s="119" t="s">
        <v>154</v>
      </c>
      <c r="E387" s="132" t="s">
        <v>3</v>
      </c>
      <c r="F387" s="133" t="s">
        <v>343</v>
      </c>
      <c r="H387" s="134">
        <v>0.26</v>
      </c>
      <c r="I387" s="4"/>
      <c r="L387" s="123"/>
      <c r="M387" s="129"/>
      <c r="N387" s="130"/>
      <c r="O387" s="130"/>
      <c r="P387" s="130"/>
      <c r="Q387" s="130"/>
      <c r="R387" s="130"/>
      <c r="S387" s="130"/>
      <c r="T387" s="131"/>
      <c r="AT387" s="132" t="s">
        <v>154</v>
      </c>
      <c r="AU387" s="132" t="s">
        <v>83</v>
      </c>
      <c r="AV387" s="124" t="s">
        <v>83</v>
      </c>
      <c r="AW387" s="124" t="s">
        <v>38</v>
      </c>
      <c r="AX387" s="124" t="s">
        <v>75</v>
      </c>
      <c r="AY387" s="132" t="s">
        <v>143</v>
      </c>
    </row>
    <row r="388" spans="2:51" s="124" customFormat="1" ht="13.5">
      <c r="B388" s="123"/>
      <c r="D388" s="119" t="s">
        <v>154</v>
      </c>
      <c r="E388" s="132" t="s">
        <v>3</v>
      </c>
      <c r="F388" s="133" t="s">
        <v>344</v>
      </c>
      <c r="H388" s="134">
        <v>0.101</v>
      </c>
      <c r="I388" s="4"/>
      <c r="L388" s="123"/>
      <c r="M388" s="129"/>
      <c r="N388" s="130"/>
      <c r="O388" s="130"/>
      <c r="P388" s="130"/>
      <c r="Q388" s="130"/>
      <c r="R388" s="130"/>
      <c r="S388" s="130"/>
      <c r="T388" s="131"/>
      <c r="AT388" s="132" t="s">
        <v>154</v>
      </c>
      <c r="AU388" s="132" t="s">
        <v>83</v>
      </c>
      <c r="AV388" s="124" t="s">
        <v>83</v>
      </c>
      <c r="AW388" s="124" t="s">
        <v>38</v>
      </c>
      <c r="AX388" s="124" t="s">
        <v>75</v>
      </c>
      <c r="AY388" s="132" t="s">
        <v>143</v>
      </c>
    </row>
    <row r="389" spans="2:51" s="136" customFormat="1" ht="13.5">
      <c r="B389" s="135"/>
      <c r="D389" s="119" t="s">
        <v>154</v>
      </c>
      <c r="E389" s="137" t="s">
        <v>3</v>
      </c>
      <c r="F389" s="138" t="s">
        <v>345</v>
      </c>
      <c r="H389" s="139">
        <v>0.361</v>
      </c>
      <c r="I389" s="5"/>
      <c r="L389" s="135"/>
      <c r="M389" s="140"/>
      <c r="N389" s="141"/>
      <c r="O389" s="141"/>
      <c r="P389" s="141"/>
      <c r="Q389" s="141"/>
      <c r="R389" s="141"/>
      <c r="S389" s="141"/>
      <c r="T389" s="142"/>
      <c r="AT389" s="143" t="s">
        <v>154</v>
      </c>
      <c r="AU389" s="143" t="s">
        <v>83</v>
      </c>
      <c r="AV389" s="136" t="s">
        <v>150</v>
      </c>
      <c r="AW389" s="136" t="s">
        <v>38</v>
      </c>
      <c r="AX389" s="136" t="s">
        <v>23</v>
      </c>
      <c r="AY389" s="143" t="s">
        <v>143</v>
      </c>
    </row>
    <row r="390" spans="2:63" s="95" customFormat="1" ht="29.85" customHeight="1">
      <c r="B390" s="94"/>
      <c r="D390" s="105" t="s">
        <v>74</v>
      </c>
      <c r="E390" s="106" t="s">
        <v>150</v>
      </c>
      <c r="F390" s="106" t="s">
        <v>346</v>
      </c>
      <c r="I390" s="1"/>
      <c r="J390" s="107">
        <f>BK390</f>
        <v>0</v>
      </c>
      <c r="L390" s="94"/>
      <c r="M390" s="99"/>
      <c r="N390" s="100"/>
      <c r="O390" s="100"/>
      <c r="P390" s="101">
        <f>SUM(P391:P399)</f>
        <v>0</v>
      </c>
      <c r="Q390" s="100"/>
      <c r="R390" s="101">
        <f>SUM(R391:R399)</f>
        <v>6.51861</v>
      </c>
      <c r="S390" s="100"/>
      <c r="T390" s="102">
        <f>SUM(T391:T399)</f>
        <v>0</v>
      </c>
      <c r="AR390" s="96" t="s">
        <v>23</v>
      </c>
      <c r="AT390" s="103" t="s">
        <v>74</v>
      </c>
      <c r="AU390" s="103" t="s">
        <v>23</v>
      </c>
      <c r="AY390" s="96" t="s">
        <v>143</v>
      </c>
      <c r="BK390" s="104">
        <f>SUM(BK391:BK399)</f>
        <v>0</v>
      </c>
    </row>
    <row r="391" spans="2:65" s="26" customFormat="1" ht="31.5" customHeight="1">
      <c r="B391" s="27"/>
      <c r="C391" s="108" t="s">
        <v>347</v>
      </c>
      <c r="D391" s="108" t="s">
        <v>145</v>
      </c>
      <c r="E391" s="109" t="s">
        <v>348</v>
      </c>
      <c r="F391" s="110" t="s">
        <v>349</v>
      </c>
      <c r="G391" s="111" t="s">
        <v>168</v>
      </c>
      <c r="H391" s="112">
        <v>176.05</v>
      </c>
      <c r="I391" s="2"/>
      <c r="J391" s="113">
        <f>ROUND(I391*H391,2)</f>
        <v>0</v>
      </c>
      <c r="K391" s="110" t="s">
        <v>149</v>
      </c>
      <c r="L391" s="27"/>
      <c r="M391" s="114" t="s">
        <v>3</v>
      </c>
      <c r="N391" s="115" t="s">
        <v>46</v>
      </c>
      <c r="O391" s="28"/>
      <c r="P391" s="116">
        <f>O391*H391</f>
        <v>0</v>
      </c>
      <c r="Q391" s="116">
        <v>0</v>
      </c>
      <c r="R391" s="116">
        <f>Q391*H391</f>
        <v>0</v>
      </c>
      <c r="S391" s="116">
        <v>0</v>
      </c>
      <c r="T391" s="117">
        <f>S391*H391</f>
        <v>0</v>
      </c>
      <c r="AR391" s="16" t="s">
        <v>150</v>
      </c>
      <c r="AT391" s="16" t="s">
        <v>145</v>
      </c>
      <c r="AU391" s="16" t="s">
        <v>83</v>
      </c>
      <c r="AY391" s="16" t="s">
        <v>143</v>
      </c>
      <c r="BE391" s="118">
        <f>IF(N391="základní",J391,0)</f>
        <v>0</v>
      </c>
      <c r="BF391" s="118">
        <f>IF(N391="snížená",J391,0)</f>
        <v>0</v>
      </c>
      <c r="BG391" s="118">
        <f>IF(N391="zákl. přenesená",J391,0)</f>
        <v>0</v>
      </c>
      <c r="BH391" s="118">
        <f>IF(N391="sníž. přenesená",J391,0)</f>
        <v>0</v>
      </c>
      <c r="BI391" s="118">
        <f>IF(N391="nulová",J391,0)</f>
        <v>0</v>
      </c>
      <c r="BJ391" s="16" t="s">
        <v>23</v>
      </c>
      <c r="BK391" s="118">
        <f>ROUND(I391*H391,2)</f>
        <v>0</v>
      </c>
      <c r="BL391" s="16" t="s">
        <v>150</v>
      </c>
      <c r="BM391" s="16" t="s">
        <v>350</v>
      </c>
    </row>
    <row r="392" spans="2:47" s="26" customFormat="1" ht="48">
      <c r="B392" s="27"/>
      <c r="D392" s="119" t="s">
        <v>152</v>
      </c>
      <c r="F392" s="120" t="s">
        <v>351</v>
      </c>
      <c r="I392" s="3"/>
      <c r="L392" s="27"/>
      <c r="M392" s="121"/>
      <c r="N392" s="28"/>
      <c r="O392" s="28"/>
      <c r="P392" s="28"/>
      <c r="Q392" s="28"/>
      <c r="R392" s="28"/>
      <c r="S392" s="28"/>
      <c r="T392" s="122"/>
      <c r="AT392" s="16" t="s">
        <v>152</v>
      </c>
      <c r="AU392" s="16" t="s">
        <v>83</v>
      </c>
    </row>
    <row r="393" spans="2:51" s="124" customFormat="1" ht="13.5">
      <c r="B393" s="123"/>
      <c r="D393" s="125" t="s">
        <v>154</v>
      </c>
      <c r="E393" s="126" t="s">
        <v>3</v>
      </c>
      <c r="F393" s="127" t="s">
        <v>352</v>
      </c>
      <c r="H393" s="128">
        <v>176.05</v>
      </c>
      <c r="I393" s="4"/>
      <c r="L393" s="123"/>
      <c r="M393" s="129"/>
      <c r="N393" s="130"/>
      <c r="O393" s="130"/>
      <c r="P393" s="130"/>
      <c r="Q393" s="130"/>
      <c r="R393" s="130"/>
      <c r="S393" s="130"/>
      <c r="T393" s="131"/>
      <c r="AT393" s="132" t="s">
        <v>154</v>
      </c>
      <c r="AU393" s="132" t="s">
        <v>83</v>
      </c>
      <c r="AV393" s="124" t="s">
        <v>83</v>
      </c>
      <c r="AW393" s="124" t="s">
        <v>38</v>
      </c>
      <c r="AX393" s="124" t="s">
        <v>23</v>
      </c>
      <c r="AY393" s="132" t="s">
        <v>143</v>
      </c>
    </row>
    <row r="394" spans="2:65" s="26" customFormat="1" ht="31.5" customHeight="1">
      <c r="B394" s="27"/>
      <c r="C394" s="108" t="s">
        <v>353</v>
      </c>
      <c r="D394" s="108" t="s">
        <v>145</v>
      </c>
      <c r="E394" s="109" t="s">
        <v>354</v>
      </c>
      <c r="F394" s="110" t="s">
        <v>355</v>
      </c>
      <c r="G394" s="111" t="s">
        <v>168</v>
      </c>
      <c r="H394" s="112">
        <v>2.7</v>
      </c>
      <c r="I394" s="2"/>
      <c r="J394" s="113">
        <f>ROUND(I394*H394,2)</f>
        <v>0</v>
      </c>
      <c r="K394" s="110" t="s">
        <v>149</v>
      </c>
      <c r="L394" s="27"/>
      <c r="M394" s="114" t="s">
        <v>3</v>
      </c>
      <c r="N394" s="115" t="s">
        <v>46</v>
      </c>
      <c r="O394" s="28"/>
      <c r="P394" s="116">
        <f>O394*H394</f>
        <v>0</v>
      </c>
      <c r="Q394" s="116">
        <v>2.4143</v>
      </c>
      <c r="R394" s="116">
        <f>Q394*H394</f>
        <v>6.51861</v>
      </c>
      <c r="S394" s="116">
        <v>0</v>
      </c>
      <c r="T394" s="117">
        <f>S394*H394</f>
        <v>0</v>
      </c>
      <c r="AR394" s="16" t="s">
        <v>150</v>
      </c>
      <c r="AT394" s="16" t="s">
        <v>145</v>
      </c>
      <c r="AU394" s="16" t="s">
        <v>83</v>
      </c>
      <c r="AY394" s="16" t="s">
        <v>143</v>
      </c>
      <c r="BE394" s="118">
        <f>IF(N394="základní",J394,0)</f>
        <v>0</v>
      </c>
      <c r="BF394" s="118">
        <f>IF(N394="snížená",J394,0)</f>
        <v>0</v>
      </c>
      <c r="BG394" s="118">
        <f>IF(N394="zákl. přenesená",J394,0)</f>
        <v>0</v>
      </c>
      <c r="BH394" s="118">
        <f>IF(N394="sníž. přenesená",J394,0)</f>
        <v>0</v>
      </c>
      <c r="BI394" s="118">
        <f>IF(N394="nulová",J394,0)</f>
        <v>0</v>
      </c>
      <c r="BJ394" s="16" t="s">
        <v>23</v>
      </c>
      <c r="BK394" s="118">
        <f>ROUND(I394*H394,2)</f>
        <v>0</v>
      </c>
      <c r="BL394" s="16" t="s">
        <v>150</v>
      </c>
      <c r="BM394" s="16" t="s">
        <v>356</v>
      </c>
    </row>
    <row r="395" spans="2:47" s="26" customFormat="1" ht="96">
      <c r="B395" s="27"/>
      <c r="D395" s="119" t="s">
        <v>152</v>
      </c>
      <c r="F395" s="120" t="s">
        <v>357</v>
      </c>
      <c r="I395" s="3"/>
      <c r="L395" s="27"/>
      <c r="M395" s="121"/>
      <c r="N395" s="28"/>
      <c r="O395" s="28"/>
      <c r="P395" s="28"/>
      <c r="Q395" s="28"/>
      <c r="R395" s="28"/>
      <c r="S395" s="28"/>
      <c r="T395" s="122"/>
      <c r="AT395" s="16" t="s">
        <v>152</v>
      </c>
      <c r="AU395" s="16" t="s">
        <v>83</v>
      </c>
    </row>
    <row r="396" spans="2:51" s="124" customFormat="1" ht="13.5">
      <c r="B396" s="123"/>
      <c r="D396" s="125" t="s">
        <v>154</v>
      </c>
      <c r="E396" s="126" t="s">
        <v>3</v>
      </c>
      <c r="F396" s="127" t="s">
        <v>358</v>
      </c>
      <c r="H396" s="128">
        <v>2.7</v>
      </c>
      <c r="I396" s="4"/>
      <c r="L396" s="123"/>
      <c r="M396" s="129"/>
      <c r="N396" s="130"/>
      <c r="O396" s="130"/>
      <c r="P396" s="130"/>
      <c r="Q396" s="130"/>
      <c r="R396" s="130"/>
      <c r="S396" s="130"/>
      <c r="T396" s="131"/>
      <c r="AT396" s="132" t="s">
        <v>154</v>
      </c>
      <c r="AU396" s="132" t="s">
        <v>83</v>
      </c>
      <c r="AV396" s="124" t="s">
        <v>83</v>
      </c>
      <c r="AW396" s="124" t="s">
        <v>38</v>
      </c>
      <c r="AX396" s="124" t="s">
        <v>23</v>
      </c>
      <c r="AY396" s="132" t="s">
        <v>143</v>
      </c>
    </row>
    <row r="397" spans="2:65" s="26" customFormat="1" ht="31.5" customHeight="1">
      <c r="B397" s="27"/>
      <c r="C397" s="108" t="s">
        <v>359</v>
      </c>
      <c r="D397" s="108" t="s">
        <v>145</v>
      </c>
      <c r="E397" s="109" t="s">
        <v>360</v>
      </c>
      <c r="F397" s="110" t="s">
        <v>361</v>
      </c>
      <c r="G397" s="111" t="s">
        <v>148</v>
      </c>
      <c r="H397" s="112">
        <v>9</v>
      </c>
      <c r="I397" s="2"/>
      <c r="J397" s="113">
        <f>ROUND(I397*H397,2)</f>
        <v>0</v>
      </c>
      <c r="K397" s="110" t="s">
        <v>149</v>
      </c>
      <c r="L397" s="27"/>
      <c r="M397" s="114" t="s">
        <v>3</v>
      </c>
      <c r="N397" s="115" t="s">
        <v>46</v>
      </c>
      <c r="O397" s="28"/>
      <c r="P397" s="116">
        <f>O397*H397</f>
        <v>0</v>
      </c>
      <c r="Q397" s="116">
        <v>0</v>
      </c>
      <c r="R397" s="116">
        <f>Q397*H397</f>
        <v>0</v>
      </c>
      <c r="S397" s="116">
        <v>0</v>
      </c>
      <c r="T397" s="117">
        <f>S397*H397</f>
        <v>0</v>
      </c>
      <c r="AR397" s="16" t="s">
        <v>150</v>
      </c>
      <c r="AT397" s="16" t="s">
        <v>145</v>
      </c>
      <c r="AU397" s="16" t="s">
        <v>83</v>
      </c>
      <c r="AY397" s="16" t="s">
        <v>143</v>
      </c>
      <c r="BE397" s="118">
        <f>IF(N397="základní",J397,0)</f>
        <v>0</v>
      </c>
      <c r="BF397" s="118">
        <f>IF(N397="snížená",J397,0)</f>
        <v>0</v>
      </c>
      <c r="BG397" s="118">
        <f>IF(N397="zákl. přenesená",J397,0)</f>
        <v>0</v>
      </c>
      <c r="BH397" s="118">
        <f>IF(N397="sníž. přenesená",J397,0)</f>
        <v>0</v>
      </c>
      <c r="BI397" s="118">
        <f>IF(N397="nulová",J397,0)</f>
        <v>0</v>
      </c>
      <c r="BJ397" s="16" t="s">
        <v>23</v>
      </c>
      <c r="BK397" s="118">
        <f>ROUND(I397*H397,2)</f>
        <v>0</v>
      </c>
      <c r="BL397" s="16" t="s">
        <v>150</v>
      </c>
      <c r="BM397" s="16" t="s">
        <v>362</v>
      </c>
    </row>
    <row r="398" spans="2:47" s="26" customFormat="1" ht="96">
      <c r="B398" s="27"/>
      <c r="D398" s="119" t="s">
        <v>152</v>
      </c>
      <c r="F398" s="120" t="s">
        <v>357</v>
      </c>
      <c r="I398" s="3"/>
      <c r="L398" s="27"/>
      <c r="M398" s="121"/>
      <c r="N398" s="28"/>
      <c r="O398" s="28"/>
      <c r="P398" s="28"/>
      <c r="Q398" s="28"/>
      <c r="R398" s="28"/>
      <c r="S398" s="28"/>
      <c r="T398" s="122"/>
      <c r="AT398" s="16" t="s">
        <v>152</v>
      </c>
      <c r="AU398" s="16" t="s">
        <v>83</v>
      </c>
    </row>
    <row r="399" spans="2:51" s="124" customFormat="1" ht="13.5">
      <c r="B399" s="123"/>
      <c r="D399" s="119" t="s">
        <v>154</v>
      </c>
      <c r="E399" s="132" t="s">
        <v>3</v>
      </c>
      <c r="F399" s="133" t="s">
        <v>363</v>
      </c>
      <c r="H399" s="134">
        <v>9</v>
      </c>
      <c r="I399" s="4"/>
      <c r="L399" s="123"/>
      <c r="M399" s="129"/>
      <c r="N399" s="130"/>
      <c r="O399" s="130"/>
      <c r="P399" s="130"/>
      <c r="Q399" s="130"/>
      <c r="R399" s="130"/>
      <c r="S399" s="130"/>
      <c r="T399" s="131"/>
      <c r="AT399" s="132" t="s">
        <v>154</v>
      </c>
      <c r="AU399" s="132" t="s">
        <v>83</v>
      </c>
      <c r="AV399" s="124" t="s">
        <v>83</v>
      </c>
      <c r="AW399" s="124" t="s">
        <v>38</v>
      </c>
      <c r="AX399" s="124" t="s">
        <v>23</v>
      </c>
      <c r="AY399" s="132" t="s">
        <v>143</v>
      </c>
    </row>
    <row r="400" spans="2:63" s="95" customFormat="1" ht="29.85" customHeight="1">
      <c r="B400" s="94"/>
      <c r="D400" s="105" t="s">
        <v>74</v>
      </c>
      <c r="E400" s="106" t="s">
        <v>172</v>
      </c>
      <c r="F400" s="106" t="s">
        <v>364</v>
      </c>
      <c r="I400" s="1"/>
      <c r="J400" s="107">
        <f>BK400</f>
        <v>0</v>
      </c>
      <c r="L400" s="94"/>
      <c r="M400" s="99"/>
      <c r="N400" s="100"/>
      <c r="O400" s="100"/>
      <c r="P400" s="101">
        <f>SUM(P401:P414)</f>
        <v>0</v>
      </c>
      <c r="Q400" s="100"/>
      <c r="R400" s="101">
        <f>SUM(R401:R414)</f>
        <v>14.69955</v>
      </c>
      <c r="S400" s="100"/>
      <c r="T400" s="102">
        <f>SUM(T401:T414)</f>
        <v>0</v>
      </c>
      <c r="AR400" s="96" t="s">
        <v>23</v>
      </c>
      <c r="AT400" s="103" t="s">
        <v>74</v>
      </c>
      <c r="AU400" s="103" t="s">
        <v>23</v>
      </c>
      <c r="AY400" s="96" t="s">
        <v>143</v>
      </c>
      <c r="BK400" s="104">
        <f>SUM(BK401:BK414)</f>
        <v>0</v>
      </c>
    </row>
    <row r="401" spans="2:65" s="26" customFormat="1" ht="31.5" customHeight="1">
      <c r="B401" s="27"/>
      <c r="C401" s="108" t="s">
        <v>365</v>
      </c>
      <c r="D401" s="108" t="s">
        <v>145</v>
      </c>
      <c r="E401" s="109" t="s">
        <v>366</v>
      </c>
      <c r="F401" s="110" t="s">
        <v>367</v>
      </c>
      <c r="G401" s="111" t="s">
        <v>148</v>
      </c>
      <c r="H401" s="112">
        <v>25.8</v>
      </c>
      <c r="I401" s="2"/>
      <c r="J401" s="113">
        <f>ROUND(I401*H401,2)</f>
        <v>0</v>
      </c>
      <c r="K401" s="110" t="s">
        <v>149</v>
      </c>
      <c r="L401" s="27"/>
      <c r="M401" s="114" t="s">
        <v>3</v>
      </c>
      <c r="N401" s="115" t="s">
        <v>46</v>
      </c>
      <c r="O401" s="28"/>
      <c r="P401" s="116">
        <f>O401*H401</f>
        <v>0</v>
      </c>
      <c r="Q401" s="116">
        <v>0.3708</v>
      </c>
      <c r="R401" s="116">
        <f>Q401*H401</f>
        <v>9.566640000000001</v>
      </c>
      <c r="S401" s="116">
        <v>0</v>
      </c>
      <c r="T401" s="117">
        <f>S401*H401</f>
        <v>0</v>
      </c>
      <c r="AR401" s="16" t="s">
        <v>150</v>
      </c>
      <c r="AT401" s="16" t="s">
        <v>145</v>
      </c>
      <c r="AU401" s="16" t="s">
        <v>83</v>
      </c>
      <c r="AY401" s="16" t="s">
        <v>143</v>
      </c>
      <c r="BE401" s="118">
        <f>IF(N401="základní",J401,0)</f>
        <v>0</v>
      </c>
      <c r="BF401" s="118">
        <f>IF(N401="snížená",J401,0)</f>
        <v>0</v>
      </c>
      <c r="BG401" s="118">
        <f>IF(N401="zákl. přenesená",J401,0)</f>
        <v>0</v>
      </c>
      <c r="BH401" s="118">
        <f>IF(N401="sníž. přenesená",J401,0)</f>
        <v>0</v>
      </c>
      <c r="BI401" s="118">
        <f>IF(N401="nulová",J401,0)</f>
        <v>0</v>
      </c>
      <c r="BJ401" s="16" t="s">
        <v>23</v>
      </c>
      <c r="BK401" s="118">
        <f>ROUND(I401*H401,2)</f>
        <v>0</v>
      </c>
      <c r="BL401" s="16" t="s">
        <v>150</v>
      </c>
      <c r="BM401" s="16" t="s">
        <v>368</v>
      </c>
    </row>
    <row r="402" spans="2:47" s="26" customFormat="1" ht="84">
      <c r="B402" s="27"/>
      <c r="D402" s="119" t="s">
        <v>152</v>
      </c>
      <c r="F402" s="120" t="s">
        <v>369</v>
      </c>
      <c r="I402" s="3"/>
      <c r="L402" s="27"/>
      <c r="M402" s="121"/>
      <c r="N402" s="28"/>
      <c r="O402" s="28"/>
      <c r="P402" s="28"/>
      <c r="Q402" s="28"/>
      <c r="R402" s="28"/>
      <c r="S402" s="28"/>
      <c r="T402" s="122"/>
      <c r="AT402" s="16" t="s">
        <v>152</v>
      </c>
      <c r="AU402" s="16" t="s">
        <v>83</v>
      </c>
    </row>
    <row r="403" spans="2:51" s="124" customFormat="1" ht="13.5">
      <c r="B403" s="123"/>
      <c r="D403" s="125" t="s">
        <v>154</v>
      </c>
      <c r="E403" s="126" t="s">
        <v>3</v>
      </c>
      <c r="F403" s="127" t="s">
        <v>370</v>
      </c>
      <c r="H403" s="128">
        <v>25.8</v>
      </c>
      <c r="I403" s="4"/>
      <c r="L403" s="123"/>
      <c r="M403" s="129"/>
      <c r="N403" s="130"/>
      <c r="O403" s="130"/>
      <c r="P403" s="130"/>
      <c r="Q403" s="130"/>
      <c r="R403" s="130"/>
      <c r="S403" s="130"/>
      <c r="T403" s="131"/>
      <c r="AT403" s="132" t="s">
        <v>154</v>
      </c>
      <c r="AU403" s="132" t="s">
        <v>83</v>
      </c>
      <c r="AV403" s="124" t="s">
        <v>83</v>
      </c>
      <c r="AW403" s="124" t="s">
        <v>38</v>
      </c>
      <c r="AX403" s="124" t="s">
        <v>23</v>
      </c>
      <c r="AY403" s="132" t="s">
        <v>143</v>
      </c>
    </row>
    <row r="404" spans="2:65" s="26" customFormat="1" ht="31.5" customHeight="1">
      <c r="B404" s="27"/>
      <c r="C404" s="108" t="s">
        <v>371</v>
      </c>
      <c r="D404" s="108" t="s">
        <v>145</v>
      </c>
      <c r="E404" s="109" t="s">
        <v>372</v>
      </c>
      <c r="F404" s="110" t="s">
        <v>373</v>
      </c>
      <c r="G404" s="111" t="s">
        <v>148</v>
      </c>
      <c r="H404" s="112">
        <v>12.9</v>
      </c>
      <c r="I404" s="2"/>
      <c r="J404" s="113">
        <f>ROUND(I404*H404,2)</f>
        <v>0</v>
      </c>
      <c r="K404" s="110" t="s">
        <v>149</v>
      </c>
      <c r="L404" s="27"/>
      <c r="M404" s="114" t="s">
        <v>3</v>
      </c>
      <c r="N404" s="115" t="s">
        <v>46</v>
      </c>
      <c r="O404" s="28"/>
      <c r="P404" s="116">
        <f>O404*H404</f>
        <v>0</v>
      </c>
      <c r="Q404" s="116">
        <v>0.26376</v>
      </c>
      <c r="R404" s="116">
        <f>Q404*H404</f>
        <v>3.402504</v>
      </c>
      <c r="S404" s="116">
        <v>0</v>
      </c>
      <c r="T404" s="117">
        <f>S404*H404</f>
        <v>0</v>
      </c>
      <c r="AR404" s="16" t="s">
        <v>150</v>
      </c>
      <c r="AT404" s="16" t="s">
        <v>145</v>
      </c>
      <c r="AU404" s="16" t="s">
        <v>83</v>
      </c>
      <c r="AY404" s="16" t="s">
        <v>143</v>
      </c>
      <c r="BE404" s="118">
        <f>IF(N404="základní",J404,0)</f>
        <v>0</v>
      </c>
      <c r="BF404" s="118">
        <f>IF(N404="snížená",J404,0)</f>
        <v>0</v>
      </c>
      <c r="BG404" s="118">
        <f>IF(N404="zákl. přenesená",J404,0)</f>
        <v>0</v>
      </c>
      <c r="BH404" s="118">
        <f>IF(N404="sníž. přenesená",J404,0)</f>
        <v>0</v>
      </c>
      <c r="BI404" s="118">
        <f>IF(N404="nulová",J404,0)</f>
        <v>0</v>
      </c>
      <c r="BJ404" s="16" t="s">
        <v>23</v>
      </c>
      <c r="BK404" s="118">
        <f>ROUND(I404*H404,2)</f>
        <v>0</v>
      </c>
      <c r="BL404" s="16" t="s">
        <v>150</v>
      </c>
      <c r="BM404" s="16" t="s">
        <v>374</v>
      </c>
    </row>
    <row r="405" spans="2:47" s="26" customFormat="1" ht="84">
      <c r="B405" s="27"/>
      <c r="D405" s="119" t="s">
        <v>152</v>
      </c>
      <c r="F405" s="120" t="s">
        <v>369</v>
      </c>
      <c r="I405" s="3"/>
      <c r="L405" s="27"/>
      <c r="M405" s="121"/>
      <c r="N405" s="28"/>
      <c r="O405" s="28"/>
      <c r="P405" s="28"/>
      <c r="Q405" s="28"/>
      <c r="R405" s="28"/>
      <c r="S405" s="28"/>
      <c r="T405" s="122"/>
      <c r="AT405" s="16" t="s">
        <v>152</v>
      </c>
      <c r="AU405" s="16" t="s">
        <v>83</v>
      </c>
    </row>
    <row r="406" spans="2:51" s="124" customFormat="1" ht="13.5">
      <c r="B406" s="123"/>
      <c r="D406" s="125" t="s">
        <v>154</v>
      </c>
      <c r="E406" s="126" t="s">
        <v>3</v>
      </c>
      <c r="F406" s="127" t="s">
        <v>155</v>
      </c>
      <c r="H406" s="128">
        <v>12.9</v>
      </c>
      <c r="I406" s="4"/>
      <c r="L406" s="123"/>
      <c r="M406" s="129"/>
      <c r="N406" s="130"/>
      <c r="O406" s="130"/>
      <c r="P406" s="130"/>
      <c r="Q406" s="130"/>
      <c r="R406" s="130"/>
      <c r="S406" s="130"/>
      <c r="T406" s="131"/>
      <c r="AT406" s="132" t="s">
        <v>154</v>
      </c>
      <c r="AU406" s="132" t="s">
        <v>83</v>
      </c>
      <c r="AV406" s="124" t="s">
        <v>83</v>
      </c>
      <c r="AW406" s="124" t="s">
        <v>38</v>
      </c>
      <c r="AX406" s="124" t="s">
        <v>23</v>
      </c>
      <c r="AY406" s="132" t="s">
        <v>143</v>
      </c>
    </row>
    <row r="407" spans="2:65" s="26" customFormat="1" ht="31.5" customHeight="1">
      <c r="B407" s="27"/>
      <c r="C407" s="108" t="s">
        <v>375</v>
      </c>
      <c r="D407" s="108" t="s">
        <v>145</v>
      </c>
      <c r="E407" s="109" t="s">
        <v>376</v>
      </c>
      <c r="F407" s="110" t="s">
        <v>377</v>
      </c>
      <c r="G407" s="111" t="s">
        <v>148</v>
      </c>
      <c r="H407" s="112">
        <v>12.9</v>
      </c>
      <c r="I407" s="2"/>
      <c r="J407" s="113">
        <f>ROUND(I407*H407,2)</f>
        <v>0</v>
      </c>
      <c r="K407" s="110" t="s">
        <v>149</v>
      </c>
      <c r="L407" s="27"/>
      <c r="M407" s="114" t="s">
        <v>3</v>
      </c>
      <c r="N407" s="115" t="s">
        <v>46</v>
      </c>
      <c r="O407" s="28"/>
      <c r="P407" s="116">
        <f>O407*H407</f>
        <v>0</v>
      </c>
      <c r="Q407" s="116">
        <v>0.12966</v>
      </c>
      <c r="R407" s="116">
        <f>Q407*H407</f>
        <v>1.672614</v>
      </c>
      <c r="S407" s="116">
        <v>0</v>
      </c>
      <c r="T407" s="117">
        <f>S407*H407</f>
        <v>0</v>
      </c>
      <c r="AR407" s="16" t="s">
        <v>150</v>
      </c>
      <c r="AT407" s="16" t="s">
        <v>145</v>
      </c>
      <c r="AU407" s="16" t="s">
        <v>83</v>
      </c>
      <c r="AY407" s="16" t="s">
        <v>143</v>
      </c>
      <c r="BE407" s="118">
        <f>IF(N407="základní",J407,0)</f>
        <v>0</v>
      </c>
      <c r="BF407" s="118">
        <f>IF(N407="snížená",J407,0)</f>
        <v>0</v>
      </c>
      <c r="BG407" s="118">
        <f>IF(N407="zákl. přenesená",J407,0)</f>
        <v>0</v>
      </c>
      <c r="BH407" s="118">
        <f>IF(N407="sníž. přenesená",J407,0)</f>
        <v>0</v>
      </c>
      <c r="BI407" s="118">
        <f>IF(N407="nulová",J407,0)</f>
        <v>0</v>
      </c>
      <c r="BJ407" s="16" t="s">
        <v>23</v>
      </c>
      <c r="BK407" s="118">
        <f>ROUND(I407*H407,2)</f>
        <v>0</v>
      </c>
      <c r="BL407" s="16" t="s">
        <v>150</v>
      </c>
      <c r="BM407" s="16" t="s">
        <v>378</v>
      </c>
    </row>
    <row r="408" spans="2:47" s="26" customFormat="1" ht="108">
      <c r="B408" s="27"/>
      <c r="D408" s="119" t="s">
        <v>152</v>
      </c>
      <c r="F408" s="120" t="s">
        <v>379</v>
      </c>
      <c r="I408" s="3"/>
      <c r="L408" s="27"/>
      <c r="M408" s="121"/>
      <c r="N408" s="28"/>
      <c r="O408" s="28"/>
      <c r="P408" s="28"/>
      <c r="Q408" s="28"/>
      <c r="R408" s="28"/>
      <c r="S408" s="28"/>
      <c r="T408" s="122"/>
      <c r="AT408" s="16" t="s">
        <v>152</v>
      </c>
      <c r="AU408" s="16" t="s">
        <v>83</v>
      </c>
    </row>
    <row r="409" spans="2:51" s="124" customFormat="1" ht="13.5">
      <c r="B409" s="123"/>
      <c r="D409" s="125" t="s">
        <v>154</v>
      </c>
      <c r="E409" s="126" t="s">
        <v>3</v>
      </c>
      <c r="F409" s="127" t="s">
        <v>155</v>
      </c>
      <c r="H409" s="128">
        <v>12.9</v>
      </c>
      <c r="I409" s="4"/>
      <c r="L409" s="123"/>
      <c r="M409" s="129"/>
      <c r="N409" s="130"/>
      <c r="O409" s="130"/>
      <c r="P409" s="130"/>
      <c r="Q409" s="130"/>
      <c r="R409" s="130"/>
      <c r="S409" s="130"/>
      <c r="T409" s="131"/>
      <c r="AT409" s="132" t="s">
        <v>154</v>
      </c>
      <c r="AU409" s="132" t="s">
        <v>83</v>
      </c>
      <c r="AV409" s="124" t="s">
        <v>83</v>
      </c>
      <c r="AW409" s="124" t="s">
        <v>38</v>
      </c>
      <c r="AX409" s="124" t="s">
        <v>23</v>
      </c>
      <c r="AY409" s="132" t="s">
        <v>143</v>
      </c>
    </row>
    <row r="410" spans="2:65" s="26" customFormat="1" ht="22.5" customHeight="1">
      <c r="B410" s="27"/>
      <c r="C410" s="108" t="s">
        <v>380</v>
      </c>
      <c r="D410" s="108" t="s">
        <v>145</v>
      </c>
      <c r="E410" s="109" t="s">
        <v>381</v>
      </c>
      <c r="F410" s="110" t="s">
        <v>382</v>
      </c>
      <c r="G410" s="111" t="s">
        <v>148</v>
      </c>
      <c r="H410" s="112">
        <v>12.9</v>
      </c>
      <c r="I410" s="2"/>
      <c r="J410" s="113">
        <f>ROUND(I410*H410,2)</f>
        <v>0</v>
      </c>
      <c r="K410" s="110" t="s">
        <v>149</v>
      </c>
      <c r="L410" s="27"/>
      <c r="M410" s="114" t="s">
        <v>3</v>
      </c>
      <c r="N410" s="115" t="s">
        <v>46</v>
      </c>
      <c r="O410" s="28"/>
      <c r="P410" s="116">
        <f>O410*H410</f>
        <v>0</v>
      </c>
      <c r="Q410" s="116">
        <v>0</v>
      </c>
      <c r="R410" s="116">
        <f>Q410*H410</f>
        <v>0</v>
      </c>
      <c r="S410" s="116">
        <v>0</v>
      </c>
      <c r="T410" s="117">
        <f>S410*H410</f>
        <v>0</v>
      </c>
      <c r="AR410" s="16" t="s">
        <v>150</v>
      </c>
      <c r="AT410" s="16" t="s">
        <v>145</v>
      </c>
      <c r="AU410" s="16" t="s">
        <v>83</v>
      </c>
      <c r="AY410" s="16" t="s">
        <v>143</v>
      </c>
      <c r="BE410" s="118">
        <f>IF(N410="základní",J410,0)</f>
        <v>0</v>
      </c>
      <c r="BF410" s="118">
        <f>IF(N410="snížená",J410,0)</f>
        <v>0</v>
      </c>
      <c r="BG410" s="118">
        <f>IF(N410="zákl. přenesená",J410,0)</f>
        <v>0</v>
      </c>
      <c r="BH410" s="118">
        <f>IF(N410="sníž. přenesená",J410,0)</f>
        <v>0</v>
      </c>
      <c r="BI410" s="118">
        <f>IF(N410="nulová",J410,0)</f>
        <v>0</v>
      </c>
      <c r="BJ410" s="16" t="s">
        <v>23</v>
      </c>
      <c r="BK410" s="118">
        <f>ROUND(I410*H410,2)</f>
        <v>0</v>
      </c>
      <c r="BL410" s="16" t="s">
        <v>150</v>
      </c>
      <c r="BM410" s="16" t="s">
        <v>383</v>
      </c>
    </row>
    <row r="411" spans="2:51" s="124" customFormat="1" ht="13.5">
      <c r="B411" s="123"/>
      <c r="D411" s="125" t="s">
        <v>154</v>
      </c>
      <c r="E411" s="126" t="s">
        <v>3</v>
      </c>
      <c r="F411" s="127" t="s">
        <v>155</v>
      </c>
      <c r="H411" s="128">
        <v>12.9</v>
      </c>
      <c r="I411" s="4"/>
      <c r="L411" s="123"/>
      <c r="M411" s="129"/>
      <c r="N411" s="130"/>
      <c r="O411" s="130"/>
      <c r="P411" s="130"/>
      <c r="Q411" s="130"/>
      <c r="R411" s="130"/>
      <c r="S411" s="130"/>
      <c r="T411" s="131"/>
      <c r="AT411" s="132" t="s">
        <v>154</v>
      </c>
      <c r="AU411" s="132" t="s">
        <v>83</v>
      </c>
      <c r="AV411" s="124" t="s">
        <v>83</v>
      </c>
      <c r="AW411" s="124" t="s">
        <v>38</v>
      </c>
      <c r="AX411" s="124" t="s">
        <v>23</v>
      </c>
      <c r="AY411" s="132" t="s">
        <v>143</v>
      </c>
    </row>
    <row r="412" spans="2:65" s="26" customFormat="1" ht="31.5" customHeight="1">
      <c r="B412" s="27"/>
      <c r="C412" s="108" t="s">
        <v>384</v>
      </c>
      <c r="D412" s="108" t="s">
        <v>145</v>
      </c>
      <c r="E412" s="109" t="s">
        <v>385</v>
      </c>
      <c r="F412" s="110" t="s">
        <v>386</v>
      </c>
      <c r="G412" s="111" t="s">
        <v>162</v>
      </c>
      <c r="H412" s="112">
        <v>25.8</v>
      </c>
      <c r="I412" s="2"/>
      <c r="J412" s="113">
        <f>ROUND(I412*H412,2)</f>
        <v>0</v>
      </c>
      <c r="K412" s="110" t="s">
        <v>149</v>
      </c>
      <c r="L412" s="27"/>
      <c r="M412" s="114" t="s">
        <v>3</v>
      </c>
      <c r="N412" s="115" t="s">
        <v>46</v>
      </c>
      <c r="O412" s="28"/>
      <c r="P412" s="116">
        <f>O412*H412</f>
        <v>0</v>
      </c>
      <c r="Q412" s="116">
        <v>0.00224</v>
      </c>
      <c r="R412" s="116">
        <f>Q412*H412</f>
        <v>0.057791999999999996</v>
      </c>
      <c r="S412" s="116">
        <v>0</v>
      </c>
      <c r="T412" s="117">
        <f>S412*H412</f>
        <v>0</v>
      </c>
      <c r="AR412" s="16" t="s">
        <v>150</v>
      </c>
      <c r="AT412" s="16" t="s">
        <v>145</v>
      </c>
      <c r="AU412" s="16" t="s">
        <v>83</v>
      </c>
      <c r="AY412" s="16" t="s">
        <v>143</v>
      </c>
      <c r="BE412" s="118">
        <f>IF(N412="základní",J412,0)</f>
        <v>0</v>
      </c>
      <c r="BF412" s="118">
        <f>IF(N412="snížená",J412,0)</f>
        <v>0</v>
      </c>
      <c r="BG412" s="118">
        <f>IF(N412="zákl. přenesená",J412,0)</f>
        <v>0</v>
      </c>
      <c r="BH412" s="118">
        <f>IF(N412="sníž. přenesená",J412,0)</f>
        <v>0</v>
      </c>
      <c r="BI412" s="118">
        <f>IF(N412="nulová",J412,0)</f>
        <v>0</v>
      </c>
      <c r="BJ412" s="16" t="s">
        <v>23</v>
      </c>
      <c r="BK412" s="118">
        <f>ROUND(I412*H412,2)</f>
        <v>0</v>
      </c>
      <c r="BL412" s="16" t="s">
        <v>150</v>
      </c>
      <c r="BM412" s="16" t="s">
        <v>387</v>
      </c>
    </row>
    <row r="413" spans="2:47" s="26" customFormat="1" ht="48">
      <c r="B413" s="27"/>
      <c r="D413" s="119" t="s">
        <v>152</v>
      </c>
      <c r="F413" s="120" t="s">
        <v>388</v>
      </c>
      <c r="I413" s="3"/>
      <c r="L413" s="27"/>
      <c r="M413" s="121"/>
      <c r="N413" s="28"/>
      <c r="O413" s="28"/>
      <c r="P413" s="28"/>
      <c r="Q413" s="28"/>
      <c r="R413" s="28"/>
      <c r="S413" s="28"/>
      <c r="T413" s="122"/>
      <c r="AT413" s="16" t="s">
        <v>152</v>
      </c>
      <c r="AU413" s="16" t="s">
        <v>83</v>
      </c>
    </row>
    <row r="414" spans="2:51" s="124" customFormat="1" ht="13.5">
      <c r="B414" s="123"/>
      <c r="D414" s="119" t="s">
        <v>154</v>
      </c>
      <c r="E414" s="132" t="s">
        <v>3</v>
      </c>
      <c r="F414" s="133" t="s">
        <v>389</v>
      </c>
      <c r="H414" s="134">
        <v>25.8</v>
      </c>
      <c r="I414" s="4"/>
      <c r="L414" s="123"/>
      <c r="M414" s="129"/>
      <c r="N414" s="130"/>
      <c r="O414" s="130"/>
      <c r="P414" s="130"/>
      <c r="Q414" s="130"/>
      <c r="R414" s="130"/>
      <c r="S414" s="130"/>
      <c r="T414" s="131"/>
      <c r="AT414" s="132" t="s">
        <v>154</v>
      </c>
      <c r="AU414" s="132" t="s">
        <v>83</v>
      </c>
      <c r="AV414" s="124" t="s">
        <v>83</v>
      </c>
      <c r="AW414" s="124" t="s">
        <v>38</v>
      </c>
      <c r="AX414" s="124" t="s">
        <v>23</v>
      </c>
      <c r="AY414" s="132" t="s">
        <v>143</v>
      </c>
    </row>
    <row r="415" spans="2:63" s="95" customFormat="1" ht="29.85" customHeight="1">
      <c r="B415" s="94"/>
      <c r="D415" s="105" t="s">
        <v>74</v>
      </c>
      <c r="E415" s="106" t="s">
        <v>223</v>
      </c>
      <c r="F415" s="106" t="s">
        <v>390</v>
      </c>
      <c r="I415" s="1"/>
      <c r="J415" s="107">
        <f>BK415</f>
        <v>0</v>
      </c>
      <c r="L415" s="94"/>
      <c r="M415" s="99"/>
      <c r="N415" s="100"/>
      <c r="O415" s="100"/>
      <c r="P415" s="101">
        <f>SUM(P416:P544)</f>
        <v>0</v>
      </c>
      <c r="Q415" s="100"/>
      <c r="R415" s="101">
        <f>SUM(R416:R544)</f>
        <v>8.552849299999998</v>
      </c>
      <c r="S415" s="100"/>
      <c r="T415" s="102">
        <f>SUM(T416:T544)</f>
        <v>0</v>
      </c>
      <c r="AR415" s="96" t="s">
        <v>23</v>
      </c>
      <c r="AT415" s="103" t="s">
        <v>74</v>
      </c>
      <c r="AU415" s="103" t="s">
        <v>23</v>
      </c>
      <c r="AY415" s="96" t="s">
        <v>143</v>
      </c>
      <c r="BK415" s="104">
        <f>SUM(BK416:BK544)</f>
        <v>0</v>
      </c>
    </row>
    <row r="416" spans="2:65" s="26" customFormat="1" ht="31.5" customHeight="1">
      <c r="B416" s="27"/>
      <c r="C416" s="108" t="s">
        <v>391</v>
      </c>
      <c r="D416" s="108" t="s">
        <v>145</v>
      </c>
      <c r="E416" s="109" t="s">
        <v>392</v>
      </c>
      <c r="F416" s="110" t="s">
        <v>393</v>
      </c>
      <c r="G416" s="111" t="s">
        <v>394</v>
      </c>
      <c r="H416" s="112">
        <v>4</v>
      </c>
      <c r="I416" s="2"/>
      <c r="J416" s="113">
        <f>ROUND(I416*H416,2)</f>
        <v>0</v>
      </c>
      <c r="K416" s="110" t="s">
        <v>149</v>
      </c>
      <c r="L416" s="27"/>
      <c r="M416" s="114" t="s">
        <v>3</v>
      </c>
      <c r="N416" s="115" t="s">
        <v>46</v>
      </c>
      <c r="O416" s="28"/>
      <c r="P416" s="116">
        <f>O416*H416</f>
        <v>0</v>
      </c>
      <c r="Q416" s="116">
        <v>0</v>
      </c>
      <c r="R416" s="116">
        <f>Q416*H416</f>
        <v>0</v>
      </c>
      <c r="S416" s="116">
        <v>0</v>
      </c>
      <c r="T416" s="117">
        <f>S416*H416</f>
        <v>0</v>
      </c>
      <c r="AR416" s="16" t="s">
        <v>150</v>
      </c>
      <c r="AT416" s="16" t="s">
        <v>145</v>
      </c>
      <c r="AU416" s="16" t="s">
        <v>83</v>
      </c>
      <c r="AY416" s="16" t="s">
        <v>143</v>
      </c>
      <c r="BE416" s="118">
        <f>IF(N416="základní",J416,0)</f>
        <v>0</v>
      </c>
      <c r="BF416" s="118">
        <f>IF(N416="snížená",J416,0)</f>
        <v>0</v>
      </c>
      <c r="BG416" s="118">
        <f>IF(N416="zákl. přenesená",J416,0)</f>
        <v>0</v>
      </c>
      <c r="BH416" s="118">
        <f>IF(N416="sníž. přenesená",J416,0)</f>
        <v>0</v>
      </c>
      <c r="BI416" s="118">
        <f>IF(N416="nulová",J416,0)</f>
        <v>0</v>
      </c>
      <c r="BJ416" s="16" t="s">
        <v>23</v>
      </c>
      <c r="BK416" s="118">
        <f>ROUND(I416*H416,2)</f>
        <v>0</v>
      </c>
      <c r="BL416" s="16" t="s">
        <v>150</v>
      </c>
      <c r="BM416" s="16" t="s">
        <v>395</v>
      </c>
    </row>
    <row r="417" spans="2:47" s="26" customFormat="1" ht="84">
      <c r="B417" s="27"/>
      <c r="D417" s="119" t="s">
        <v>152</v>
      </c>
      <c r="F417" s="120" t="s">
        <v>396</v>
      </c>
      <c r="I417" s="3"/>
      <c r="L417" s="27"/>
      <c r="M417" s="121"/>
      <c r="N417" s="28"/>
      <c r="O417" s="28"/>
      <c r="P417" s="28"/>
      <c r="Q417" s="28"/>
      <c r="R417" s="28"/>
      <c r="S417" s="28"/>
      <c r="T417" s="122"/>
      <c r="AT417" s="16" t="s">
        <v>152</v>
      </c>
      <c r="AU417" s="16" t="s">
        <v>83</v>
      </c>
    </row>
    <row r="418" spans="2:51" s="124" customFormat="1" ht="13.5">
      <c r="B418" s="123"/>
      <c r="D418" s="125" t="s">
        <v>154</v>
      </c>
      <c r="E418" s="126" t="s">
        <v>3</v>
      </c>
      <c r="F418" s="127" t="s">
        <v>397</v>
      </c>
      <c r="H418" s="128">
        <v>4</v>
      </c>
      <c r="I418" s="4"/>
      <c r="L418" s="123"/>
      <c r="M418" s="129"/>
      <c r="N418" s="130"/>
      <c r="O418" s="130"/>
      <c r="P418" s="130"/>
      <c r="Q418" s="130"/>
      <c r="R418" s="130"/>
      <c r="S418" s="130"/>
      <c r="T418" s="131"/>
      <c r="AT418" s="132" t="s">
        <v>154</v>
      </c>
      <c r="AU418" s="132" t="s">
        <v>83</v>
      </c>
      <c r="AV418" s="124" t="s">
        <v>83</v>
      </c>
      <c r="AW418" s="124" t="s">
        <v>38</v>
      </c>
      <c r="AX418" s="124" t="s">
        <v>23</v>
      </c>
      <c r="AY418" s="132" t="s">
        <v>143</v>
      </c>
    </row>
    <row r="419" spans="2:65" s="26" customFormat="1" ht="22.5" customHeight="1">
      <c r="B419" s="27"/>
      <c r="C419" s="108" t="s">
        <v>398</v>
      </c>
      <c r="D419" s="108" t="s">
        <v>145</v>
      </c>
      <c r="E419" s="109" t="s">
        <v>399</v>
      </c>
      <c r="F419" s="110" t="s">
        <v>400</v>
      </c>
      <c r="G419" s="111" t="s">
        <v>394</v>
      </c>
      <c r="H419" s="112">
        <v>8</v>
      </c>
      <c r="I419" s="2"/>
      <c r="J419" s="113">
        <f>ROUND(I419*H419,2)</f>
        <v>0</v>
      </c>
      <c r="K419" s="110" t="s">
        <v>149</v>
      </c>
      <c r="L419" s="27"/>
      <c r="M419" s="114" t="s">
        <v>3</v>
      </c>
      <c r="N419" s="115" t="s">
        <v>46</v>
      </c>
      <c r="O419" s="28"/>
      <c r="P419" s="116">
        <f>O419*H419</f>
        <v>0</v>
      </c>
      <c r="Q419" s="116">
        <v>0.0008</v>
      </c>
      <c r="R419" s="116">
        <f>Q419*H419</f>
        <v>0.0064</v>
      </c>
      <c r="S419" s="116">
        <v>0</v>
      </c>
      <c r="T419" s="117">
        <f>S419*H419</f>
        <v>0</v>
      </c>
      <c r="AR419" s="16" t="s">
        <v>150</v>
      </c>
      <c r="AT419" s="16" t="s">
        <v>145</v>
      </c>
      <c r="AU419" s="16" t="s">
        <v>83</v>
      </c>
      <c r="AY419" s="16" t="s">
        <v>143</v>
      </c>
      <c r="BE419" s="118">
        <f>IF(N419="základní",J419,0)</f>
        <v>0</v>
      </c>
      <c r="BF419" s="118">
        <f>IF(N419="snížená",J419,0)</f>
        <v>0</v>
      </c>
      <c r="BG419" s="118">
        <f>IF(N419="zákl. přenesená",J419,0)</f>
        <v>0</v>
      </c>
      <c r="BH419" s="118">
        <f>IF(N419="sníž. přenesená",J419,0)</f>
        <v>0</v>
      </c>
      <c r="BI419" s="118">
        <f>IF(N419="nulová",J419,0)</f>
        <v>0</v>
      </c>
      <c r="BJ419" s="16" t="s">
        <v>23</v>
      </c>
      <c r="BK419" s="118">
        <f>ROUND(I419*H419,2)</f>
        <v>0</v>
      </c>
      <c r="BL419" s="16" t="s">
        <v>150</v>
      </c>
      <c r="BM419" s="16" t="s">
        <v>401</v>
      </c>
    </row>
    <row r="420" spans="2:47" s="26" customFormat="1" ht="84">
      <c r="B420" s="27"/>
      <c r="D420" s="119" t="s">
        <v>152</v>
      </c>
      <c r="F420" s="120" t="s">
        <v>396</v>
      </c>
      <c r="I420" s="3"/>
      <c r="L420" s="27"/>
      <c r="M420" s="121"/>
      <c r="N420" s="28"/>
      <c r="O420" s="28"/>
      <c r="P420" s="28"/>
      <c r="Q420" s="28"/>
      <c r="R420" s="28"/>
      <c r="S420" s="28"/>
      <c r="T420" s="122"/>
      <c r="AT420" s="16" t="s">
        <v>152</v>
      </c>
      <c r="AU420" s="16" t="s">
        <v>83</v>
      </c>
    </row>
    <row r="421" spans="2:51" s="124" customFormat="1" ht="13.5">
      <c r="B421" s="123"/>
      <c r="D421" s="125" t="s">
        <v>154</v>
      </c>
      <c r="E421" s="126" t="s">
        <v>3</v>
      </c>
      <c r="F421" s="127" t="s">
        <v>402</v>
      </c>
      <c r="H421" s="128">
        <v>8</v>
      </c>
      <c r="I421" s="4"/>
      <c r="L421" s="123"/>
      <c r="M421" s="129"/>
      <c r="N421" s="130"/>
      <c r="O421" s="130"/>
      <c r="P421" s="130"/>
      <c r="Q421" s="130"/>
      <c r="R421" s="130"/>
      <c r="S421" s="130"/>
      <c r="T421" s="131"/>
      <c r="AT421" s="132" t="s">
        <v>154</v>
      </c>
      <c r="AU421" s="132" t="s">
        <v>83</v>
      </c>
      <c r="AV421" s="124" t="s">
        <v>83</v>
      </c>
      <c r="AW421" s="124" t="s">
        <v>38</v>
      </c>
      <c r="AX421" s="124" t="s">
        <v>23</v>
      </c>
      <c r="AY421" s="132" t="s">
        <v>143</v>
      </c>
    </row>
    <row r="422" spans="2:65" s="26" customFormat="1" ht="31.5" customHeight="1">
      <c r="B422" s="27"/>
      <c r="C422" s="108" t="s">
        <v>403</v>
      </c>
      <c r="D422" s="108" t="s">
        <v>145</v>
      </c>
      <c r="E422" s="109" t="s">
        <v>404</v>
      </c>
      <c r="F422" s="110" t="s">
        <v>405</v>
      </c>
      <c r="G422" s="111" t="s">
        <v>394</v>
      </c>
      <c r="H422" s="112">
        <v>2</v>
      </c>
      <c r="I422" s="2"/>
      <c r="J422" s="113">
        <f>ROUND(I422*H422,2)</f>
        <v>0</v>
      </c>
      <c r="K422" s="110" t="s">
        <v>149</v>
      </c>
      <c r="L422" s="27"/>
      <c r="M422" s="114" t="s">
        <v>3</v>
      </c>
      <c r="N422" s="115" t="s">
        <v>46</v>
      </c>
      <c r="O422" s="28"/>
      <c r="P422" s="116">
        <f>O422*H422</f>
        <v>0</v>
      </c>
      <c r="Q422" s="116">
        <v>0</v>
      </c>
      <c r="R422" s="116">
        <f>Q422*H422</f>
        <v>0</v>
      </c>
      <c r="S422" s="116">
        <v>0</v>
      </c>
      <c r="T422" s="117">
        <f>S422*H422</f>
        <v>0</v>
      </c>
      <c r="AR422" s="16" t="s">
        <v>150</v>
      </c>
      <c r="AT422" s="16" t="s">
        <v>145</v>
      </c>
      <c r="AU422" s="16" t="s">
        <v>83</v>
      </c>
      <c r="AY422" s="16" t="s">
        <v>143</v>
      </c>
      <c r="BE422" s="118">
        <f>IF(N422="základní",J422,0)</f>
        <v>0</v>
      </c>
      <c r="BF422" s="118">
        <f>IF(N422="snížená",J422,0)</f>
        <v>0</v>
      </c>
      <c r="BG422" s="118">
        <f>IF(N422="zákl. přenesená",J422,0)</f>
        <v>0</v>
      </c>
      <c r="BH422" s="118">
        <f>IF(N422="sníž. přenesená",J422,0)</f>
        <v>0</v>
      </c>
      <c r="BI422" s="118">
        <f>IF(N422="nulová",J422,0)</f>
        <v>0</v>
      </c>
      <c r="BJ422" s="16" t="s">
        <v>23</v>
      </c>
      <c r="BK422" s="118">
        <f>ROUND(I422*H422,2)</f>
        <v>0</v>
      </c>
      <c r="BL422" s="16" t="s">
        <v>150</v>
      </c>
      <c r="BM422" s="16" t="s">
        <v>406</v>
      </c>
    </row>
    <row r="423" spans="2:47" s="26" customFormat="1" ht="84">
      <c r="B423" s="27"/>
      <c r="D423" s="119" t="s">
        <v>152</v>
      </c>
      <c r="F423" s="120" t="s">
        <v>396</v>
      </c>
      <c r="I423" s="3"/>
      <c r="L423" s="27"/>
      <c r="M423" s="121"/>
      <c r="N423" s="28"/>
      <c r="O423" s="28"/>
      <c r="P423" s="28"/>
      <c r="Q423" s="28"/>
      <c r="R423" s="28"/>
      <c r="S423" s="28"/>
      <c r="T423" s="122"/>
      <c r="AT423" s="16" t="s">
        <v>152</v>
      </c>
      <c r="AU423" s="16" t="s">
        <v>83</v>
      </c>
    </row>
    <row r="424" spans="2:51" s="124" customFormat="1" ht="13.5">
      <c r="B424" s="123"/>
      <c r="D424" s="125" t="s">
        <v>154</v>
      </c>
      <c r="E424" s="126" t="s">
        <v>3</v>
      </c>
      <c r="F424" s="127" t="s">
        <v>407</v>
      </c>
      <c r="H424" s="128">
        <v>2</v>
      </c>
      <c r="I424" s="4"/>
      <c r="L424" s="123"/>
      <c r="M424" s="129"/>
      <c r="N424" s="130"/>
      <c r="O424" s="130"/>
      <c r="P424" s="130"/>
      <c r="Q424" s="130"/>
      <c r="R424" s="130"/>
      <c r="S424" s="130"/>
      <c r="T424" s="131"/>
      <c r="AT424" s="132" t="s">
        <v>154</v>
      </c>
      <c r="AU424" s="132" t="s">
        <v>83</v>
      </c>
      <c r="AV424" s="124" t="s">
        <v>83</v>
      </c>
      <c r="AW424" s="124" t="s">
        <v>38</v>
      </c>
      <c r="AX424" s="124" t="s">
        <v>23</v>
      </c>
      <c r="AY424" s="132" t="s">
        <v>143</v>
      </c>
    </row>
    <row r="425" spans="2:65" s="26" customFormat="1" ht="31.5" customHeight="1">
      <c r="B425" s="27"/>
      <c r="C425" s="108" t="s">
        <v>408</v>
      </c>
      <c r="D425" s="108" t="s">
        <v>145</v>
      </c>
      <c r="E425" s="109" t="s">
        <v>409</v>
      </c>
      <c r="F425" s="110" t="s">
        <v>410</v>
      </c>
      <c r="G425" s="111" t="s">
        <v>394</v>
      </c>
      <c r="H425" s="112">
        <v>2</v>
      </c>
      <c r="I425" s="2"/>
      <c r="J425" s="113">
        <f>ROUND(I425*H425,2)</f>
        <v>0</v>
      </c>
      <c r="K425" s="110" t="s">
        <v>149</v>
      </c>
      <c r="L425" s="27"/>
      <c r="M425" s="114" t="s">
        <v>3</v>
      </c>
      <c r="N425" s="115" t="s">
        <v>46</v>
      </c>
      <c r="O425" s="28"/>
      <c r="P425" s="116">
        <f>O425*H425</f>
        <v>0</v>
      </c>
      <c r="Q425" s="116">
        <v>0.0012</v>
      </c>
      <c r="R425" s="116">
        <f>Q425*H425</f>
        <v>0.0024</v>
      </c>
      <c r="S425" s="116">
        <v>0</v>
      </c>
      <c r="T425" s="117">
        <f>S425*H425</f>
        <v>0</v>
      </c>
      <c r="AR425" s="16" t="s">
        <v>150</v>
      </c>
      <c r="AT425" s="16" t="s">
        <v>145</v>
      </c>
      <c r="AU425" s="16" t="s">
        <v>83</v>
      </c>
      <c r="AY425" s="16" t="s">
        <v>143</v>
      </c>
      <c r="BE425" s="118">
        <f>IF(N425="základní",J425,0)</f>
        <v>0</v>
      </c>
      <c r="BF425" s="118">
        <f>IF(N425="snížená",J425,0)</f>
        <v>0</v>
      </c>
      <c r="BG425" s="118">
        <f>IF(N425="zákl. přenesená",J425,0)</f>
        <v>0</v>
      </c>
      <c r="BH425" s="118">
        <f>IF(N425="sníž. přenesená",J425,0)</f>
        <v>0</v>
      </c>
      <c r="BI425" s="118">
        <f>IF(N425="nulová",J425,0)</f>
        <v>0</v>
      </c>
      <c r="BJ425" s="16" t="s">
        <v>23</v>
      </c>
      <c r="BK425" s="118">
        <f>ROUND(I425*H425,2)</f>
        <v>0</v>
      </c>
      <c r="BL425" s="16" t="s">
        <v>150</v>
      </c>
      <c r="BM425" s="16" t="s">
        <v>411</v>
      </c>
    </row>
    <row r="426" spans="2:47" s="26" customFormat="1" ht="84">
      <c r="B426" s="27"/>
      <c r="D426" s="119" t="s">
        <v>152</v>
      </c>
      <c r="F426" s="120" t="s">
        <v>396</v>
      </c>
      <c r="I426" s="3"/>
      <c r="L426" s="27"/>
      <c r="M426" s="121"/>
      <c r="N426" s="28"/>
      <c r="O426" s="28"/>
      <c r="P426" s="28"/>
      <c r="Q426" s="28"/>
      <c r="R426" s="28"/>
      <c r="S426" s="28"/>
      <c r="T426" s="122"/>
      <c r="AT426" s="16" t="s">
        <v>152</v>
      </c>
      <c r="AU426" s="16" t="s">
        <v>83</v>
      </c>
    </row>
    <row r="427" spans="2:51" s="124" customFormat="1" ht="13.5">
      <c r="B427" s="123"/>
      <c r="D427" s="125" t="s">
        <v>154</v>
      </c>
      <c r="E427" s="126" t="s">
        <v>3</v>
      </c>
      <c r="F427" s="127" t="s">
        <v>412</v>
      </c>
      <c r="H427" s="128">
        <v>2</v>
      </c>
      <c r="I427" s="4"/>
      <c r="L427" s="123"/>
      <c r="M427" s="129"/>
      <c r="N427" s="130"/>
      <c r="O427" s="130"/>
      <c r="P427" s="130"/>
      <c r="Q427" s="130"/>
      <c r="R427" s="130"/>
      <c r="S427" s="130"/>
      <c r="T427" s="131"/>
      <c r="AT427" s="132" t="s">
        <v>154</v>
      </c>
      <c r="AU427" s="132" t="s">
        <v>83</v>
      </c>
      <c r="AV427" s="124" t="s">
        <v>83</v>
      </c>
      <c r="AW427" s="124" t="s">
        <v>38</v>
      </c>
      <c r="AX427" s="124" t="s">
        <v>23</v>
      </c>
      <c r="AY427" s="132" t="s">
        <v>143</v>
      </c>
    </row>
    <row r="428" spans="2:65" s="26" customFormat="1" ht="22.5" customHeight="1">
      <c r="B428" s="27"/>
      <c r="C428" s="147" t="s">
        <v>413</v>
      </c>
      <c r="D428" s="147" t="s">
        <v>330</v>
      </c>
      <c r="E428" s="148" t="s">
        <v>414</v>
      </c>
      <c r="F428" s="149" t="s">
        <v>415</v>
      </c>
      <c r="G428" s="150" t="s">
        <v>394</v>
      </c>
      <c r="H428" s="151">
        <v>1</v>
      </c>
      <c r="I428" s="6"/>
      <c r="J428" s="152">
        <f>ROUND(I428*H428,2)</f>
        <v>0</v>
      </c>
      <c r="K428" s="149" t="s">
        <v>3</v>
      </c>
      <c r="L428" s="153"/>
      <c r="M428" s="154" t="s">
        <v>3</v>
      </c>
      <c r="N428" s="155" t="s">
        <v>46</v>
      </c>
      <c r="O428" s="28"/>
      <c r="P428" s="116">
        <f>O428*H428</f>
        <v>0</v>
      </c>
      <c r="Q428" s="116">
        <v>0.016</v>
      </c>
      <c r="R428" s="116">
        <f>Q428*H428</f>
        <v>0.016</v>
      </c>
      <c r="S428" s="116">
        <v>0</v>
      </c>
      <c r="T428" s="117">
        <f>S428*H428</f>
        <v>0</v>
      </c>
      <c r="AR428" s="16" t="s">
        <v>334</v>
      </c>
      <c r="AT428" s="16" t="s">
        <v>330</v>
      </c>
      <c r="AU428" s="16" t="s">
        <v>83</v>
      </c>
      <c r="AY428" s="16" t="s">
        <v>143</v>
      </c>
      <c r="BE428" s="118">
        <f>IF(N428="základní",J428,0)</f>
        <v>0</v>
      </c>
      <c r="BF428" s="118">
        <f>IF(N428="snížená",J428,0)</f>
        <v>0</v>
      </c>
      <c r="BG428" s="118">
        <f>IF(N428="zákl. přenesená",J428,0)</f>
        <v>0</v>
      </c>
      <c r="BH428" s="118">
        <f>IF(N428="sníž. přenesená",J428,0)</f>
        <v>0</v>
      </c>
      <c r="BI428" s="118">
        <f>IF(N428="nulová",J428,0)</f>
        <v>0</v>
      </c>
      <c r="BJ428" s="16" t="s">
        <v>23</v>
      </c>
      <c r="BK428" s="118">
        <f>ROUND(I428*H428,2)</f>
        <v>0</v>
      </c>
      <c r="BL428" s="16" t="s">
        <v>334</v>
      </c>
      <c r="BM428" s="16" t="s">
        <v>416</v>
      </c>
    </row>
    <row r="429" spans="2:51" s="124" customFormat="1" ht="13.5">
      <c r="B429" s="123"/>
      <c r="D429" s="125" t="s">
        <v>154</v>
      </c>
      <c r="E429" s="126" t="s">
        <v>3</v>
      </c>
      <c r="F429" s="127" t="s">
        <v>417</v>
      </c>
      <c r="H429" s="128">
        <v>1</v>
      </c>
      <c r="I429" s="4"/>
      <c r="L429" s="123"/>
      <c r="M429" s="129"/>
      <c r="N429" s="130"/>
      <c r="O429" s="130"/>
      <c r="P429" s="130"/>
      <c r="Q429" s="130"/>
      <c r="R429" s="130"/>
      <c r="S429" s="130"/>
      <c r="T429" s="131"/>
      <c r="AT429" s="132" t="s">
        <v>154</v>
      </c>
      <c r="AU429" s="132" t="s">
        <v>83</v>
      </c>
      <c r="AV429" s="124" t="s">
        <v>83</v>
      </c>
      <c r="AW429" s="124" t="s">
        <v>38</v>
      </c>
      <c r="AX429" s="124" t="s">
        <v>23</v>
      </c>
      <c r="AY429" s="132" t="s">
        <v>143</v>
      </c>
    </row>
    <row r="430" spans="2:65" s="26" customFormat="1" ht="22.5" customHeight="1">
      <c r="B430" s="27"/>
      <c r="C430" s="147" t="s">
        <v>418</v>
      </c>
      <c r="D430" s="147" t="s">
        <v>330</v>
      </c>
      <c r="E430" s="148" t="s">
        <v>419</v>
      </c>
      <c r="F430" s="149" t="s">
        <v>420</v>
      </c>
      <c r="G430" s="150" t="s">
        <v>394</v>
      </c>
      <c r="H430" s="151">
        <v>1</v>
      </c>
      <c r="I430" s="6"/>
      <c r="J430" s="152">
        <f>ROUND(I430*H430,2)</f>
        <v>0</v>
      </c>
      <c r="K430" s="149" t="s">
        <v>3</v>
      </c>
      <c r="L430" s="153"/>
      <c r="M430" s="154" t="s">
        <v>3</v>
      </c>
      <c r="N430" s="155" t="s">
        <v>46</v>
      </c>
      <c r="O430" s="28"/>
      <c r="P430" s="116">
        <f>O430*H430</f>
        <v>0</v>
      </c>
      <c r="Q430" s="116">
        <v>0.0125</v>
      </c>
      <c r="R430" s="116">
        <f>Q430*H430</f>
        <v>0.0125</v>
      </c>
      <c r="S430" s="116">
        <v>0</v>
      </c>
      <c r="T430" s="117">
        <f>S430*H430</f>
        <v>0</v>
      </c>
      <c r="AR430" s="16" t="s">
        <v>334</v>
      </c>
      <c r="AT430" s="16" t="s">
        <v>330</v>
      </c>
      <c r="AU430" s="16" t="s">
        <v>83</v>
      </c>
      <c r="AY430" s="16" t="s">
        <v>143</v>
      </c>
      <c r="BE430" s="118">
        <f>IF(N430="základní",J430,0)</f>
        <v>0</v>
      </c>
      <c r="BF430" s="118">
        <f>IF(N430="snížená",J430,0)</f>
        <v>0</v>
      </c>
      <c r="BG430" s="118">
        <f>IF(N430="zákl. přenesená",J430,0)</f>
        <v>0</v>
      </c>
      <c r="BH430" s="118">
        <f>IF(N430="sníž. přenesená",J430,0)</f>
        <v>0</v>
      </c>
      <c r="BI430" s="118">
        <f>IF(N430="nulová",J430,0)</f>
        <v>0</v>
      </c>
      <c r="BJ430" s="16" t="s">
        <v>23</v>
      </c>
      <c r="BK430" s="118">
        <f>ROUND(I430*H430,2)</f>
        <v>0</v>
      </c>
      <c r="BL430" s="16" t="s">
        <v>334</v>
      </c>
      <c r="BM430" s="16" t="s">
        <v>421</v>
      </c>
    </row>
    <row r="431" spans="2:51" s="124" customFormat="1" ht="13.5">
      <c r="B431" s="123"/>
      <c r="D431" s="125" t="s">
        <v>154</v>
      </c>
      <c r="E431" s="126" t="s">
        <v>3</v>
      </c>
      <c r="F431" s="127" t="s">
        <v>417</v>
      </c>
      <c r="H431" s="128">
        <v>1</v>
      </c>
      <c r="I431" s="4"/>
      <c r="L431" s="123"/>
      <c r="M431" s="129"/>
      <c r="N431" s="130"/>
      <c r="O431" s="130"/>
      <c r="P431" s="130"/>
      <c r="Q431" s="130"/>
      <c r="R431" s="130"/>
      <c r="S431" s="130"/>
      <c r="T431" s="131"/>
      <c r="AT431" s="132" t="s">
        <v>154</v>
      </c>
      <c r="AU431" s="132" t="s">
        <v>83</v>
      </c>
      <c r="AV431" s="124" t="s">
        <v>83</v>
      </c>
      <c r="AW431" s="124" t="s">
        <v>38</v>
      </c>
      <c r="AX431" s="124" t="s">
        <v>23</v>
      </c>
      <c r="AY431" s="132" t="s">
        <v>143</v>
      </c>
    </row>
    <row r="432" spans="2:65" s="26" customFormat="1" ht="22.5" customHeight="1">
      <c r="B432" s="27"/>
      <c r="C432" s="147" t="s">
        <v>422</v>
      </c>
      <c r="D432" s="147" t="s">
        <v>330</v>
      </c>
      <c r="E432" s="148" t="s">
        <v>423</v>
      </c>
      <c r="F432" s="149" t="s">
        <v>424</v>
      </c>
      <c r="G432" s="150" t="s">
        <v>394</v>
      </c>
      <c r="H432" s="151">
        <v>1</v>
      </c>
      <c r="I432" s="6"/>
      <c r="J432" s="152">
        <f>ROUND(I432*H432,2)</f>
        <v>0</v>
      </c>
      <c r="K432" s="149" t="s">
        <v>3</v>
      </c>
      <c r="L432" s="153"/>
      <c r="M432" s="154" t="s">
        <v>3</v>
      </c>
      <c r="N432" s="155" t="s">
        <v>46</v>
      </c>
      <c r="O432" s="28"/>
      <c r="P432" s="116">
        <f>O432*H432</f>
        <v>0</v>
      </c>
      <c r="Q432" s="116">
        <v>0.008</v>
      </c>
      <c r="R432" s="116">
        <f>Q432*H432</f>
        <v>0.008</v>
      </c>
      <c r="S432" s="116">
        <v>0</v>
      </c>
      <c r="T432" s="117">
        <f>S432*H432</f>
        <v>0</v>
      </c>
      <c r="AR432" s="16" t="s">
        <v>334</v>
      </c>
      <c r="AT432" s="16" t="s">
        <v>330</v>
      </c>
      <c r="AU432" s="16" t="s">
        <v>83</v>
      </c>
      <c r="AY432" s="16" t="s">
        <v>143</v>
      </c>
      <c r="BE432" s="118">
        <f>IF(N432="základní",J432,0)</f>
        <v>0</v>
      </c>
      <c r="BF432" s="118">
        <f>IF(N432="snížená",J432,0)</f>
        <v>0</v>
      </c>
      <c r="BG432" s="118">
        <f>IF(N432="zákl. přenesená",J432,0)</f>
        <v>0</v>
      </c>
      <c r="BH432" s="118">
        <f>IF(N432="sníž. přenesená",J432,0)</f>
        <v>0</v>
      </c>
      <c r="BI432" s="118">
        <f>IF(N432="nulová",J432,0)</f>
        <v>0</v>
      </c>
      <c r="BJ432" s="16" t="s">
        <v>23</v>
      </c>
      <c r="BK432" s="118">
        <f>ROUND(I432*H432,2)</f>
        <v>0</v>
      </c>
      <c r="BL432" s="16" t="s">
        <v>334</v>
      </c>
      <c r="BM432" s="16" t="s">
        <v>425</v>
      </c>
    </row>
    <row r="433" spans="2:51" s="124" customFormat="1" ht="13.5">
      <c r="B433" s="123"/>
      <c r="D433" s="125" t="s">
        <v>154</v>
      </c>
      <c r="E433" s="126" t="s">
        <v>3</v>
      </c>
      <c r="F433" s="127" t="s">
        <v>417</v>
      </c>
      <c r="H433" s="128">
        <v>1</v>
      </c>
      <c r="I433" s="4"/>
      <c r="L433" s="123"/>
      <c r="M433" s="129"/>
      <c r="N433" s="130"/>
      <c r="O433" s="130"/>
      <c r="P433" s="130"/>
      <c r="Q433" s="130"/>
      <c r="R433" s="130"/>
      <c r="S433" s="130"/>
      <c r="T433" s="131"/>
      <c r="AT433" s="132" t="s">
        <v>154</v>
      </c>
      <c r="AU433" s="132" t="s">
        <v>83</v>
      </c>
      <c r="AV433" s="124" t="s">
        <v>83</v>
      </c>
      <c r="AW433" s="124" t="s">
        <v>38</v>
      </c>
      <c r="AX433" s="124" t="s">
        <v>23</v>
      </c>
      <c r="AY433" s="132" t="s">
        <v>143</v>
      </c>
    </row>
    <row r="434" spans="2:65" s="26" customFormat="1" ht="22.5" customHeight="1">
      <c r="B434" s="27"/>
      <c r="C434" s="147" t="s">
        <v>426</v>
      </c>
      <c r="D434" s="147" t="s">
        <v>330</v>
      </c>
      <c r="E434" s="148" t="s">
        <v>427</v>
      </c>
      <c r="F434" s="149" t="s">
        <v>428</v>
      </c>
      <c r="G434" s="150" t="s">
        <v>394</v>
      </c>
      <c r="H434" s="151">
        <v>1</v>
      </c>
      <c r="I434" s="6"/>
      <c r="J434" s="152">
        <f>ROUND(I434*H434,2)</f>
        <v>0</v>
      </c>
      <c r="K434" s="149" t="s">
        <v>3</v>
      </c>
      <c r="L434" s="153"/>
      <c r="M434" s="154" t="s">
        <v>3</v>
      </c>
      <c r="N434" s="155" t="s">
        <v>46</v>
      </c>
      <c r="O434" s="28"/>
      <c r="P434" s="116">
        <f>O434*H434</f>
        <v>0</v>
      </c>
      <c r="Q434" s="116">
        <v>0.0042</v>
      </c>
      <c r="R434" s="116">
        <f>Q434*H434</f>
        <v>0.0042</v>
      </c>
      <c r="S434" s="116">
        <v>0</v>
      </c>
      <c r="T434" s="117">
        <f>S434*H434</f>
        <v>0</v>
      </c>
      <c r="AR434" s="16" t="s">
        <v>334</v>
      </c>
      <c r="AT434" s="16" t="s">
        <v>330</v>
      </c>
      <c r="AU434" s="16" t="s">
        <v>83</v>
      </c>
      <c r="AY434" s="16" t="s">
        <v>143</v>
      </c>
      <c r="BE434" s="118">
        <f>IF(N434="základní",J434,0)</f>
        <v>0</v>
      </c>
      <c r="BF434" s="118">
        <f>IF(N434="snížená",J434,0)</f>
        <v>0</v>
      </c>
      <c r="BG434" s="118">
        <f>IF(N434="zákl. přenesená",J434,0)</f>
        <v>0</v>
      </c>
      <c r="BH434" s="118">
        <f>IF(N434="sníž. přenesená",J434,0)</f>
        <v>0</v>
      </c>
      <c r="BI434" s="118">
        <f>IF(N434="nulová",J434,0)</f>
        <v>0</v>
      </c>
      <c r="BJ434" s="16" t="s">
        <v>23</v>
      </c>
      <c r="BK434" s="118">
        <f>ROUND(I434*H434,2)</f>
        <v>0</v>
      </c>
      <c r="BL434" s="16" t="s">
        <v>334</v>
      </c>
      <c r="BM434" s="16" t="s">
        <v>429</v>
      </c>
    </row>
    <row r="435" spans="2:51" s="124" customFormat="1" ht="13.5">
      <c r="B435" s="123"/>
      <c r="D435" s="125" t="s">
        <v>154</v>
      </c>
      <c r="E435" s="126" t="s">
        <v>3</v>
      </c>
      <c r="F435" s="127" t="s">
        <v>417</v>
      </c>
      <c r="H435" s="128">
        <v>1</v>
      </c>
      <c r="I435" s="4"/>
      <c r="L435" s="123"/>
      <c r="M435" s="129"/>
      <c r="N435" s="130"/>
      <c r="O435" s="130"/>
      <c r="P435" s="130"/>
      <c r="Q435" s="130"/>
      <c r="R435" s="130"/>
      <c r="S435" s="130"/>
      <c r="T435" s="131"/>
      <c r="AT435" s="132" t="s">
        <v>154</v>
      </c>
      <c r="AU435" s="132" t="s">
        <v>83</v>
      </c>
      <c r="AV435" s="124" t="s">
        <v>83</v>
      </c>
      <c r="AW435" s="124" t="s">
        <v>38</v>
      </c>
      <c r="AX435" s="124" t="s">
        <v>23</v>
      </c>
      <c r="AY435" s="132" t="s">
        <v>143</v>
      </c>
    </row>
    <row r="436" spans="2:65" s="26" customFormat="1" ht="22.5" customHeight="1">
      <c r="B436" s="27"/>
      <c r="C436" s="147" t="s">
        <v>430</v>
      </c>
      <c r="D436" s="147" t="s">
        <v>330</v>
      </c>
      <c r="E436" s="148" t="s">
        <v>431</v>
      </c>
      <c r="F436" s="149" t="s">
        <v>432</v>
      </c>
      <c r="G436" s="150" t="s">
        <v>394</v>
      </c>
      <c r="H436" s="151">
        <v>1</v>
      </c>
      <c r="I436" s="6"/>
      <c r="J436" s="152">
        <f>ROUND(I436*H436,2)</f>
        <v>0</v>
      </c>
      <c r="K436" s="149" t="s">
        <v>3</v>
      </c>
      <c r="L436" s="153"/>
      <c r="M436" s="154" t="s">
        <v>3</v>
      </c>
      <c r="N436" s="155" t="s">
        <v>46</v>
      </c>
      <c r="O436" s="28"/>
      <c r="P436" s="116">
        <f>O436*H436</f>
        <v>0</v>
      </c>
      <c r="Q436" s="116">
        <v>0.00371</v>
      </c>
      <c r="R436" s="116">
        <f>Q436*H436</f>
        <v>0.00371</v>
      </c>
      <c r="S436" s="116">
        <v>0</v>
      </c>
      <c r="T436" s="117">
        <f>S436*H436</f>
        <v>0</v>
      </c>
      <c r="AR436" s="16" t="s">
        <v>334</v>
      </c>
      <c r="AT436" s="16" t="s">
        <v>330</v>
      </c>
      <c r="AU436" s="16" t="s">
        <v>83</v>
      </c>
      <c r="AY436" s="16" t="s">
        <v>143</v>
      </c>
      <c r="BE436" s="118">
        <f>IF(N436="základní",J436,0)</f>
        <v>0</v>
      </c>
      <c r="BF436" s="118">
        <f>IF(N436="snížená",J436,0)</f>
        <v>0</v>
      </c>
      <c r="BG436" s="118">
        <f>IF(N436="zákl. přenesená",J436,0)</f>
        <v>0</v>
      </c>
      <c r="BH436" s="118">
        <f>IF(N436="sníž. přenesená",J436,0)</f>
        <v>0</v>
      </c>
      <c r="BI436" s="118">
        <f>IF(N436="nulová",J436,0)</f>
        <v>0</v>
      </c>
      <c r="BJ436" s="16" t="s">
        <v>23</v>
      </c>
      <c r="BK436" s="118">
        <f>ROUND(I436*H436,2)</f>
        <v>0</v>
      </c>
      <c r="BL436" s="16" t="s">
        <v>334</v>
      </c>
      <c r="BM436" s="16" t="s">
        <v>433</v>
      </c>
    </row>
    <row r="437" spans="2:51" s="124" customFormat="1" ht="13.5">
      <c r="B437" s="123"/>
      <c r="D437" s="125" t="s">
        <v>154</v>
      </c>
      <c r="E437" s="126" t="s">
        <v>3</v>
      </c>
      <c r="F437" s="127" t="s">
        <v>417</v>
      </c>
      <c r="H437" s="128">
        <v>1</v>
      </c>
      <c r="I437" s="4"/>
      <c r="L437" s="123"/>
      <c r="M437" s="129"/>
      <c r="N437" s="130"/>
      <c r="O437" s="130"/>
      <c r="P437" s="130"/>
      <c r="Q437" s="130"/>
      <c r="R437" s="130"/>
      <c r="S437" s="130"/>
      <c r="T437" s="131"/>
      <c r="AT437" s="132" t="s">
        <v>154</v>
      </c>
      <c r="AU437" s="132" t="s">
        <v>83</v>
      </c>
      <c r="AV437" s="124" t="s">
        <v>83</v>
      </c>
      <c r="AW437" s="124" t="s">
        <v>38</v>
      </c>
      <c r="AX437" s="124" t="s">
        <v>23</v>
      </c>
      <c r="AY437" s="132" t="s">
        <v>143</v>
      </c>
    </row>
    <row r="438" spans="2:65" s="26" customFormat="1" ht="22.5" customHeight="1">
      <c r="B438" s="27"/>
      <c r="C438" s="147" t="s">
        <v>434</v>
      </c>
      <c r="D438" s="147" t="s">
        <v>330</v>
      </c>
      <c r="E438" s="148" t="s">
        <v>435</v>
      </c>
      <c r="F438" s="149" t="s">
        <v>436</v>
      </c>
      <c r="G438" s="150" t="s">
        <v>394</v>
      </c>
      <c r="H438" s="151">
        <v>3</v>
      </c>
      <c r="I438" s="6"/>
      <c r="J438" s="152">
        <f>ROUND(I438*H438,2)</f>
        <v>0</v>
      </c>
      <c r="K438" s="149" t="s">
        <v>3</v>
      </c>
      <c r="L438" s="153"/>
      <c r="M438" s="154" t="s">
        <v>3</v>
      </c>
      <c r="N438" s="155" t="s">
        <v>46</v>
      </c>
      <c r="O438" s="28"/>
      <c r="P438" s="116">
        <f>O438*H438</f>
        <v>0</v>
      </c>
      <c r="Q438" s="116">
        <v>0.00504</v>
      </c>
      <c r="R438" s="116">
        <f>Q438*H438</f>
        <v>0.015120000000000001</v>
      </c>
      <c r="S438" s="116">
        <v>0</v>
      </c>
      <c r="T438" s="117">
        <f>S438*H438</f>
        <v>0</v>
      </c>
      <c r="AR438" s="16" t="s">
        <v>334</v>
      </c>
      <c r="AT438" s="16" t="s">
        <v>330</v>
      </c>
      <c r="AU438" s="16" t="s">
        <v>83</v>
      </c>
      <c r="AY438" s="16" t="s">
        <v>143</v>
      </c>
      <c r="BE438" s="118">
        <f>IF(N438="základní",J438,0)</f>
        <v>0</v>
      </c>
      <c r="BF438" s="118">
        <f>IF(N438="snížená",J438,0)</f>
        <v>0</v>
      </c>
      <c r="BG438" s="118">
        <f>IF(N438="zákl. přenesená",J438,0)</f>
        <v>0</v>
      </c>
      <c r="BH438" s="118">
        <f>IF(N438="sníž. přenesená",J438,0)</f>
        <v>0</v>
      </c>
      <c r="BI438" s="118">
        <f>IF(N438="nulová",J438,0)</f>
        <v>0</v>
      </c>
      <c r="BJ438" s="16" t="s">
        <v>23</v>
      </c>
      <c r="BK438" s="118">
        <f>ROUND(I438*H438,2)</f>
        <v>0</v>
      </c>
      <c r="BL438" s="16" t="s">
        <v>334</v>
      </c>
      <c r="BM438" s="16" t="s">
        <v>437</v>
      </c>
    </row>
    <row r="439" spans="2:51" s="124" customFormat="1" ht="13.5">
      <c r="B439" s="123"/>
      <c r="D439" s="125" t="s">
        <v>154</v>
      </c>
      <c r="E439" s="126" t="s">
        <v>3</v>
      </c>
      <c r="F439" s="127" t="s">
        <v>438</v>
      </c>
      <c r="H439" s="128">
        <v>3</v>
      </c>
      <c r="I439" s="4"/>
      <c r="L439" s="123"/>
      <c r="M439" s="129"/>
      <c r="N439" s="130"/>
      <c r="O439" s="130"/>
      <c r="P439" s="130"/>
      <c r="Q439" s="130"/>
      <c r="R439" s="130"/>
      <c r="S439" s="130"/>
      <c r="T439" s="131"/>
      <c r="AT439" s="132" t="s">
        <v>154</v>
      </c>
      <c r="AU439" s="132" t="s">
        <v>83</v>
      </c>
      <c r="AV439" s="124" t="s">
        <v>83</v>
      </c>
      <c r="AW439" s="124" t="s">
        <v>38</v>
      </c>
      <c r="AX439" s="124" t="s">
        <v>23</v>
      </c>
      <c r="AY439" s="132" t="s">
        <v>143</v>
      </c>
    </row>
    <row r="440" spans="2:65" s="26" customFormat="1" ht="22.5" customHeight="1">
      <c r="B440" s="27"/>
      <c r="C440" s="147" t="s">
        <v>439</v>
      </c>
      <c r="D440" s="147" t="s">
        <v>330</v>
      </c>
      <c r="E440" s="148" t="s">
        <v>440</v>
      </c>
      <c r="F440" s="149" t="s">
        <v>441</v>
      </c>
      <c r="G440" s="150" t="s">
        <v>394</v>
      </c>
      <c r="H440" s="151">
        <v>2</v>
      </c>
      <c r="I440" s="6"/>
      <c r="J440" s="152">
        <f>ROUND(I440*H440,2)</f>
        <v>0</v>
      </c>
      <c r="K440" s="149" t="s">
        <v>3</v>
      </c>
      <c r="L440" s="153"/>
      <c r="M440" s="154" t="s">
        <v>3</v>
      </c>
      <c r="N440" s="155" t="s">
        <v>46</v>
      </c>
      <c r="O440" s="28"/>
      <c r="P440" s="116">
        <f>O440*H440</f>
        <v>0</v>
      </c>
      <c r="Q440" s="116">
        <v>0.00508</v>
      </c>
      <c r="R440" s="116">
        <f>Q440*H440</f>
        <v>0.01016</v>
      </c>
      <c r="S440" s="116">
        <v>0</v>
      </c>
      <c r="T440" s="117">
        <f>S440*H440</f>
        <v>0</v>
      </c>
      <c r="AR440" s="16" t="s">
        <v>334</v>
      </c>
      <c r="AT440" s="16" t="s">
        <v>330</v>
      </c>
      <c r="AU440" s="16" t="s">
        <v>83</v>
      </c>
      <c r="AY440" s="16" t="s">
        <v>143</v>
      </c>
      <c r="BE440" s="118">
        <f>IF(N440="základní",J440,0)</f>
        <v>0</v>
      </c>
      <c r="BF440" s="118">
        <f>IF(N440="snížená",J440,0)</f>
        <v>0</v>
      </c>
      <c r="BG440" s="118">
        <f>IF(N440="zákl. přenesená",J440,0)</f>
        <v>0</v>
      </c>
      <c r="BH440" s="118">
        <f>IF(N440="sníž. přenesená",J440,0)</f>
        <v>0</v>
      </c>
      <c r="BI440" s="118">
        <f>IF(N440="nulová",J440,0)</f>
        <v>0</v>
      </c>
      <c r="BJ440" s="16" t="s">
        <v>23</v>
      </c>
      <c r="BK440" s="118">
        <f>ROUND(I440*H440,2)</f>
        <v>0</v>
      </c>
      <c r="BL440" s="16" t="s">
        <v>334</v>
      </c>
      <c r="BM440" s="16" t="s">
        <v>442</v>
      </c>
    </row>
    <row r="441" spans="2:51" s="124" customFormat="1" ht="13.5">
      <c r="B441" s="123"/>
      <c r="D441" s="125" t="s">
        <v>154</v>
      </c>
      <c r="E441" s="126" t="s">
        <v>3</v>
      </c>
      <c r="F441" s="127" t="s">
        <v>412</v>
      </c>
      <c r="H441" s="128">
        <v>2</v>
      </c>
      <c r="I441" s="4"/>
      <c r="L441" s="123"/>
      <c r="M441" s="129"/>
      <c r="N441" s="130"/>
      <c r="O441" s="130"/>
      <c r="P441" s="130"/>
      <c r="Q441" s="130"/>
      <c r="R441" s="130"/>
      <c r="S441" s="130"/>
      <c r="T441" s="131"/>
      <c r="AT441" s="132" t="s">
        <v>154</v>
      </c>
      <c r="AU441" s="132" t="s">
        <v>83</v>
      </c>
      <c r="AV441" s="124" t="s">
        <v>83</v>
      </c>
      <c r="AW441" s="124" t="s">
        <v>38</v>
      </c>
      <c r="AX441" s="124" t="s">
        <v>23</v>
      </c>
      <c r="AY441" s="132" t="s">
        <v>143</v>
      </c>
    </row>
    <row r="442" spans="2:65" s="26" customFormat="1" ht="22.5" customHeight="1">
      <c r="B442" s="27"/>
      <c r="C442" s="147" t="s">
        <v>443</v>
      </c>
      <c r="D442" s="147" t="s">
        <v>330</v>
      </c>
      <c r="E442" s="148" t="s">
        <v>444</v>
      </c>
      <c r="F442" s="149" t="s">
        <v>445</v>
      </c>
      <c r="G442" s="150" t="s">
        <v>394</v>
      </c>
      <c r="H442" s="151">
        <v>1</v>
      </c>
      <c r="I442" s="6"/>
      <c r="J442" s="152">
        <f>ROUND(I442*H442,2)</f>
        <v>0</v>
      </c>
      <c r="K442" s="149" t="s">
        <v>3</v>
      </c>
      <c r="L442" s="153"/>
      <c r="M442" s="154" t="s">
        <v>3</v>
      </c>
      <c r="N442" s="155" t="s">
        <v>46</v>
      </c>
      <c r="O442" s="28"/>
      <c r="P442" s="116">
        <f>O442*H442</f>
        <v>0</v>
      </c>
      <c r="Q442" s="116">
        <v>0.00626</v>
      </c>
      <c r="R442" s="116">
        <f>Q442*H442</f>
        <v>0.00626</v>
      </c>
      <c r="S442" s="116">
        <v>0</v>
      </c>
      <c r="T442" s="117">
        <f>S442*H442</f>
        <v>0</v>
      </c>
      <c r="AR442" s="16" t="s">
        <v>334</v>
      </c>
      <c r="AT442" s="16" t="s">
        <v>330</v>
      </c>
      <c r="AU442" s="16" t="s">
        <v>83</v>
      </c>
      <c r="AY442" s="16" t="s">
        <v>143</v>
      </c>
      <c r="BE442" s="118">
        <f>IF(N442="základní",J442,0)</f>
        <v>0</v>
      </c>
      <c r="BF442" s="118">
        <f>IF(N442="snížená",J442,0)</f>
        <v>0</v>
      </c>
      <c r="BG442" s="118">
        <f>IF(N442="zákl. přenesená",J442,0)</f>
        <v>0</v>
      </c>
      <c r="BH442" s="118">
        <f>IF(N442="sníž. přenesená",J442,0)</f>
        <v>0</v>
      </c>
      <c r="BI442" s="118">
        <f>IF(N442="nulová",J442,0)</f>
        <v>0</v>
      </c>
      <c r="BJ442" s="16" t="s">
        <v>23</v>
      </c>
      <c r="BK442" s="118">
        <f>ROUND(I442*H442,2)</f>
        <v>0</v>
      </c>
      <c r="BL442" s="16" t="s">
        <v>334</v>
      </c>
      <c r="BM442" s="16" t="s">
        <v>446</v>
      </c>
    </row>
    <row r="443" spans="2:51" s="124" customFormat="1" ht="13.5">
      <c r="B443" s="123"/>
      <c r="D443" s="125" t="s">
        <v>154</v>
      </c>
      <c r="E443" s="126" t="s">
        <v>3</v>
      </c>
      <c r="F443" s="127" t="s">
        <v>417</v>
      </c>
      <c r="H443" s="128">
        <v>1</v>
      </c>
      <c r="I443" s="4"/>
      <c r="L443" s="123"/>
      <c r="M443" s="129"/>
      <c r="N443" s="130"/>
      <c r="O443" s="130"/>
      <c r="P443" s="130"/>
      <c r="Q443" s="130"/>
      <c r="R443" s="130"/>
      <c r="S443" s="130"/>
      <c r="T443" s="131"/>
      <c r="AT443" s="132" t="s">
        <v>154</v>
      </c>
      <c r="AU443" s="132" t="s">
        <v>83</v>
      </c>
      <c r="AV443" s="124" t="s">
        <v>83</v>
      </c>
      <c r="AW443" s="124" t="s">
        <v>38</v>
      </c>
      <c r="AX443" s="124" t="s">
        <v>23</v>
      </c>
      <c r="AY443" s="132" t="s">
        <v>143</v>
      </c>
    </row>
    <row r="444" spans="2:65" s="26" customFormat="1" ht="31.5" customHeight="1">
      <c r="B444" s="27"/>
      <c r="C444" s="108" t="s">
        <v>447</v>
      </c>
      <c r="D444" s="108" t="s">
        <v>145</v>
      </c>
      <c r="E444" s="109" t="s">
        <v>392</v>
      </c>
      <c r="F444" s="110" t="s">
        <v>393</v>
      </c>
      <c r="G444" s="111" t="s">
        <v>394</v>
      </c>
      <c r="H444" s="112">
        <v>1</v>
      </c>
      <c r="I444" s="2"/>
      <c r="J444" s="113">
        <f>ROUND(I444*H444,2)</f>
        <v>0</v>
      </c>
      <c r="K444" s="110" t="s">
        <v>149</v>
      </c>
      <c r="L444" s="27"/>
      <c r="M444" s="114" t="s">
        <v>3</v>
      </c>
      <c r="N444" s="115" t="s">
        <v>46</v>
      </c>
      <c r="O444" s="28"/>
      <c r="P444" s="116">
        <f>O444*H444</f>
        <v>0</v>
      </c>
      <c r="Q444" s="116">
        <v>0</v>
      </c>
      <c r="R444" s="116">
        <f>Q444*H444</f>
        <v>0</v>
      </c>
      <c r="S444" s="116">
        <v>0</v>
      </c>
      <c r="T444" s="117">
        <f>S444*H444</f>
        <v>0</v>
      </c>
      <c r="AR444" s="16" t="s">
        <v>150</v>
      </c>
      <c r="AT444" s="16" t="s">
        <v>145</v>
      </c>
      <c r="AU444" s="16" t="s">
        <v>83</v>
      </c>
      <c r="AY444" s="16" t="s">
        <v>143</v>
      </c>
      <c r="BE444" s="118">
        <f>IF(N444="základní",J444,0)</f>
        <v>0</v>
      </c>
      <c r="BF444" s="118">
        <f>IF(N444="snížená",J444,0)</f>
        <v>0</v>
      </c>
      <c r="BG444" s="118">
        <f>IF(N444="zákl. přenesená",J444,0)</f>
        <v>0</v>
      </c>
      <c r="BH444" s="118">
        <f>IF(N444="sníž. přenesená",J444,0)</f>
        <v>0</v>
      </c>
      <c r="BI444" s="118">
        <f>IF(N444="nulová",J444,0)</f>
        <v>0</v>
      </c>
      <c r="BJ444" s="16" t="s">
        <v>23</v>
      </c>
      <c r="BK444" s="118">
        <f>ROUND(I444*H444,2)</f>
        <v>0</v>
      </c>
      <c r="BL444" s="16" t="s">
        <v>150</v>
      </c>
      <c r="BM444" s="16" t="s">
        <v>448</v>
      </c>
    </row>
    <row r="445" spans="2:47" s="26" customFormat="1" ht="84">
      <c r="B445" s="27"/>
      <c r="D445" s="119" t="s">
        <v>152</v>
      </c>
      <c r="F445" s="120" t="s">
        <v>396</v>
      </c>
      <c r="I445" s="3"/>
      <c r="L445" s="27"/>
      <c r="M445" s="121"/>
      <c r="N445" s="28"/>
      <c r="O445" s="28"/>
      <c r="P445" s="28"/>
      <c r="Q445" s="28"/>
      <c r="R445" s="28"/>
      <c r="S445" s="28"/>
      <c r="T445" s="122"/>
      <c r="AT445" s="16" t="s">
        <v>152</v>
      </c>
      <c r="AU445" s="16" t="s">
        <v>83</v>
      </c>
    </row>
    <row r="446" spans="2:51" s="124" customFormat="1" ht="13.5">
      <c r="B446" s="123"/>
      <c r="D446" s="125" t="s">
        <v>154</v>
      </c>
      <c r="E446" s="126" t="s">
        <v>3</v>
      </c>
      <c r="F446" s="127" t="s">
        <v>417</v>
      </c>
      <c r="H446" s="128">
        <v>1</v>
      </c>
      <c r="I446" s="4"/>
      <c r="L446" s="123"/>
      <c r="M446" s="129"/>
      <c r="N446" s="130"/>
      <c r="O446" s="130"/>
      <c r="P446" s="130"/>
      <c r="Q446" s="130"/>
      <c r="R446" s="130"/>
      <c r="S446" s="130"/>
      <c r="T446" s="131"/>
      <c r="AT446" s="132" t="s">
        <v>154</v>
      </c>
      <c r="AU446" s="132" t="s">
        <v>83</v>
      </c>
      <c r="AV446" s="124" t="s">
        <v>83</v>
      </c>
      <c r="AW446" s="124" t="s">
        <v>38</v>
      </c>
      <c r="AX446" s="124" t="s">
        <v>23</v>
      </c>
      <c r="AY446" s="132" t="s">
        <v>143</v>
      </c>
    </row>
    <row r="447" spans="2:65" s="26" customFormat="1" ht="22.5" customHeight="1">
      <c r="B447" s="27"/>
      <c r="C447" s="147" t="s">
        <v>449</v>
      </c>
      <c r="D447" s="147" t="s">
        <v>330</v>
      </c>
      <c r="E447" s="148" t="s">
        <v>450</v>
      </c>
      <c r="F447" s="149" t="s">
        <v>451</v>
      </c>
      <c r="G447" s="150" t="s">
        <v>394</v>
      </c>
      <c r="H447" s="151">
        <v>1</v>
      </c>
      <c r="I447" s="6"/>
      <c r="J447" s="152">
        <f>ROUND(I447*H447,2)</f>
        <v>0</v>
      </c>
      <c r="K447" s="149" t="s">
        <v>3</v>
      </c>
      <c r="L447" s="153"/>
      <c r="M447" s="154" t="s">
        <v>3</v>
      </c>
      <c r="N447" s="155" t="s">
        <v>46</v>
      </c>
      <c r="O447" s="28"/>
      <c r="P447" s="116">
        <f>O447*H447</f>
        <v>0</v>
      </c>
      <c r="Q447" s="116">
        <v>0.0165</v>
      </c>
      <c r="R447" s="116">
        <f>Q447*H447</f>
        <v>0.0165</v>
      </c>
      <c r="S447" s="116">
        <v>0</v>
      </c>
      <c r="T447" s="117">
        <f>S447*H447</f>
        <v>0</v>
      </c>
      <c r="AR447" s="16" t="s">
        <v>334</v>
      </c>
      <c r="AT447" s="16" t="s">
        <v>330</v>
      </c>
      <c r="AU447" s="16" t="s">
        <v>83</v>
      </c>
      <c r="AY447" s="16" t="s">
        <v>143</v>
      </c>
      <c r="BE447" s="118">
        <f>IF(N447="základní",J447,0)</f>
        <v>0</v>
      </c>
      <c r="BF447" s="118">
        <f>IF(N447="snížená",J447,0)</f>
        <v>0</v>
      </c>
      <c r="BG447" s="118">
        <f>IF(N447="zákl. přenesená",J447,0)</f>
        <v>0</v>
      </c>
      <c r="BH447" s="118">
        <f>IF(N447="sníž. přenesená",J447,0)</f>
        <v>0</v>
      </c>
      <c r="BI447" s="118">
        <f>IF(N447="nulová",J447,0)</f>
        <v>0</v>
      </c>
      <c r="BJ447" s="16" t="s">
        <v>23</v>
      </c>
      <c r="BK447" s="118">
        <f>ROUND(I447*H447,2)</f>
        <v>0</v>
      </c>
      <c r="BL447" s="16" t="s">
        <v>334</v>
      </c>
      <c r="BM447" s="16" t="s">
        <v>452</v>
      </c>
    </row>
    <row r="448" spans="2:51" s="124" customFormat="1" ht="13.5">
      <c r="B448" s="123"/>
      <c r="D448" s="125" t="s">
        <v>154</v>
      </c>
      <c r="E448" s="126" t="s">
        <v>3</v>
      </c>
      <c r="F448" s="127" t="s">
        <v>417</v>
      </c>
      <c r="H448" s="128">
        <v>1</v>
      </c>
      <c r="I448" s="4"/>
      <c r="L448" s="123"/>
      <c r="M448" s="129"/>
      <c r="N448" s="130"/>
      <c r="O448" s="130"/>
      <c r="P448" s="130"/>
      <c r="Q448" s="130"/>
      <c r="R448" s="130"/>
      <c r="S448" s="130"/>
      <c r="T448" s="131"/>
      <c r="AT448" s="132" t="s">
        <v>154</v>
      </c>
      <c r="AU448" s="132" t="s">
        <v>83</v>
      </c>
      <c r="AV448" s="124" t="s">
        <v>83</v>
      </c>
      <c r="AW448" s="124" t="s">
        <v>38</v>
      </c>
      <c r="AX448" s="124" t="s">
        <v>23</v>
      </c>
      <c r="AY448" s="132" t="s">
        <v>143</v>
      </c>
    </row>
    <row r="449" spans="2:65" s="26" customFormat="1" ht="22.5" customHeight="1">
      <c r="B449" s="27"/>
      <c r="C449" s="147" t="s">
        <v>453</v>
      </c>
      <c r="D449" s="147" t="s">
        <v>330</v>
      </c>
      <c r="E449" s="148" t="s">
        <v>423</v>
      </c>
      <c r="F449" s="149" t="s">
        <v>424</v>
      </c>
      <c r="G449" s="150" t="s">
        <v>394</v>
      </c>
      <c r="H449" s="151">
        <v>1</v>
      </c>
      <c r="I449" s="6"/>
      <c r="J449" s="152">
        <f>ROUND(I449*H449,2)</f>
        <v>0</v>
      </c>
      <c r="K449" s="149" t="s">
        <v>3</v>
      </c>
      <c r="L449" s="153"/>
      <c r="M449" s="154" t="s">
        <v>3</v>
      </c>
      <c r="N449" s="155" t="s">
        <v>46</v>
      </c>
      <c r="O449" s="28"/>
      <c r="P449" s="116">
        <f>O449*H449</f>
        <v>0</v>
      </c>
      <c r="Q449" s="116">
        <v>0.008</v>
      </c>
      <c r="R449" s="116">
        <f>Q449*H449</f>
        <v>0.008</v>
      </c>
      <c r="S449" s="116">
        <v>0</v>
      </c>
      <c r="T449" s="117">
        <f>S449*H449</f>
        <v>0</v>
      </c>
      <c r="AR449" s="16" t="s">
        <v>334</v>
      </c>
      <c r="AT449" s="16" t="s">
        <v>330</v>
      </c>
      <c r="AU449" s="16" t="s">
        <v>83</v>
      </c>
      <c r="AY449" s="16" t="s">
        <v>143</v>
      </c>
      <c r="BE449" s="118">
        <f>IF(N449="základní",J449,0)</f>
        <v>0</v>
      </c>
      <c r="BF449" s="118">
        <f>IF(N449="snížená",J449,0)</f>
        <v>0</v>
      </c>
      <c r="BG449" s="118">
        <f>IF(N449="zákl. přenesená",J449,0)</f>
        <v>0</v>
      </c>
      <c r="BH449" s="118">
        <f>IF(N449="sníž. přenesená",J449,0)</f>
        <v>0</v>
      </c>
      <c r="BI449" s="118">
        <f>IF(N449="nulová",J449,0)</f>
        <v>0</v>
      </c>
      <c r="BJ449" s="16" t="s">
        <v>23</v>
      </c>
      <c r="BK449" s="118">
        <f>ROUND(I449*H449,2)</f>
        <v>0</v>
      </c>
      <c r="BL449" s="16" t="s">
        <v>334</v>
      </c>
      <c r="BM449" s="16" t="s">
        <v>454</v>
      </c>
    </row>
    <row r="450" spans="2:51" s="124" customFormat="1" ht="13.5">
      <c r="B450" s="123"/>
      <c r="D450" s="125" t="s">
        <v>154</v>
      </c>
      <c r="E450" s="126" t="s">
        <v>3</v>
      </c>
      <c r="F450" s="127" t="s">
        <v>455</v>
      </c>
      <c r="H450" s="128">
        <v>1</v>
      </c>
      <c r="I450" s="4"/>
      <c r="L450" s="123"/>
      <c r="M450" s="129"/>
      <c r="N450" s="130"/>
      <c r="O450" s="130"/>
      <c r="P450" s="130"/>
      <c r="Q450" s="130"/>
      <c r="R450" s="130"/>
      <c r="S450" s="130"/>
      <c r="T450" s="131"/>
      <c r="AT450" s="132" t="s">
        <v>154</v>
      </c>
      <c r="AU450" s="132" t="s">
        <v>83</v>
      </c>
      <c r="AV450" s="124" t="s">
        <v>83</v>
      </c>
      <c r="AW450" s="124" t="s">
        <v>38</v>
      </c>
      <c r="AX450" s="124" t="s">
        <v>23</v>
      </c>
      <c r="AY450" s="132" t="s">
        <v>143</v>
      </c>
    </row>
    <row r="451" spans="2:65" s="26" customFormat="1" ht="22.5" customHeight="1">
      <c r="B451" s="27"/>
      <c r="C451" s="147" t="s">
        <v>456</v>
      </c>
      <c r="D451" s="147" t="s">
        <v>330</v>
      </c>
      <c r="E451" s="148" t="s">
        <v>457</v>
      </c>
      <c r="F451" s="149" t="s">
        <v>458</v>
      </c>
      <c r="G451" s="150" t="s">
        <v>394</v>
      </c>
      <c r="H451" s="151">
        <v>2</v>
      </c>
      <c r="I451" s="6"/>
      <c r="J451" s="152">
        <f>ROUND(I451*H451,2)</f>
        <v>0</v>
      </c>
      <c r="K451" s="149" t="s">
        <v>3</v>
      </c>
      <c r="L451" s="153"/>
      <c r="M451" s="154" t="s">
        <v>3</v>
      </c>
      <c r="N451" s="155" t="s">
        <v>46</v>
      </c>
      <c r="O451" s="28"/>
      <c r="P451" s="116">
        <f>O451*H451</f>
        <v>0</v>
      </c>
      <c r="Q451" s="116">
        <v>0.0099</v>
      </c>
      <c r="R451" s="116">
        <f>Q451*H451</f>
        <v>0.0198</v>
      </c>
      <c r="S451" s="116">
        <v>0</v>
      </c>
      <c r="T451" s="117">
        <f>S451*H451</f>
        <v>0</v>
      </c>
      <c r="AR451" s="16" t="s">
        <v>334</v>
      </c>
      <c r="AT451" s="16" t="s">
        <v>330</v>
      </c>
      <c r="AU451" s="16" t="s">
        <v>83</v>
      </c>
      <c r="AY451" s="16" t="s">
        <v>143</v>
      </c>
      <c r="BE451" s="118">
        <f>IF(N451="základní",J451,0)</f>
        <v>0</v>
      </c>
      <c r="BF451" s="118">
        <f>IF(N451="snížená",J451,0)</f>
        <v>0</v>
      </c>
      <c r="BG451" s="118">
        <f>IF(N451="zákl. přenesená",J451,0)</f>
        <v>0</v>
      </c>
      <c r="BH451" s="118">
        <f>IF(N451="sníž. přenesená",J451,0)</f>
        <v>0</v>
      </c>
      <c r="BI451" s="118">
        <f>IF(N451="nulová",J451,0)</f>
        <v>0</v>
      </c>
      <c r="BJ451" s="16" t="s">
        <v>23</v>
      </c>
      <c r="BK451" s="118">
        <f>ROUND(I451*H451,2)</f>
        <v>0</v>
      </c>
      <c r="BL451" s="16" t="s">
        <v>334</v>
      </c>
      <c r="BM451" s="16" t="s">
        <v>459</v>
      </c>
    </row>
    <row r="452" spans="2:51" s="124" customFormat="1" ht="13.5">
      <c r="B452" s="123"/>
      <c r="D452" s="125" t="s">
        <v>154</v>
      </c>
      <c r="E452" s="126" t="s">
        <v>3</v>
      </c>
      <c r="F452" s="127" t="s">
        <v>407</v>
      </c>
      <c r="H452" s="128">
        <v>2</v>
      </c>
      <c r="I452" s="4"/>
      <c r="L452" s="123"/>
      <c r="M452" s="129"/>
      <c r="N452" s="130"/>
      <c r="O452" s="130"/>
      <c r="P452" s="130"/>
      <c r="Q452" s="130"/>
      <c r="R452" s="130"/>
      <c r="S452" s="130"/>
      <c r="T452" s="131"/>
      <c r="AT452" s="132" t="s">
        <v>154</v>
      </c>
      <c r="AU452" s="132" t="s">
        <v>83</v>
      </c>
      <c r="AV452" s="124" t="s">
        <v>83</v>
      </c>
      <c r="AW452" s="124" t="s">
        <v>38</v>
      </c>
      <c r="AX452" s="124" t="s">
        <v>23</v>
      </c>
      <c r="AY452" s="132" t="s">
        <v>143</v>
      </c>
    </row>
    <row r="453" spans="2:65" s="26" customFormat="1" ht="22.5" customHeight="1">
      <c r="B453" s="27"/>
      <c r="C453" s="147" t="s">
        <v>460</v>
      </c>
      <c r="D453" s="147" t="s">
        <v>330</v>
      </c>
      <c r="E453" s="148" t="s">
        <v>461</v>
      </c>
      <c r="F453" s="149" t="s">
        <v>462</v>
      </c>
      <c r="G453" s="150" t="s">
        <v>394</v>
      </c>
      <c r="H453" s="151">
        <v>1</v>
      </c>
      <c r="I453" s="6"/>
      <c r="J453" s="152">
        <f>ROUND(I453*H453,2)</f>
        <v>0</v>
      </c>
      <c r="K453" s="149" t="s">
        <v>3</v>
      </c>
      <c r="L453" s="153"/>
      <c r="M453" s="154" t="s">
        <v>3</v>
      </c>
      <c r="N453" s="155" t="s">
        <v>46</v>
      </c>
      <c r="O453" s="28"/>
      <c r="P453" s="116">
        <f>O453*H453</f>
        <v>0</v>
      </c>
      <c r="Q453" s="116">
        <v>0.0074</v>
      </c>
      <c r="R453" s="116">
        <f>Q453*H453</f>
        <v>0.0074</v>
      </c>
      <c r="S453" s="116">
        <v>0</v>
      </c>
      <c r="T453" s="117">
        <f>S453*H453</f>
        <v>0</v>
      </c>
      <c r="AR453" s="16" t="s">
        <v>334</v>
      </c>
      <c r="AT453" s="16" t="s">
        <v>330</v>
      </c>
      <c r="AU453" s="16" t="s">
        <v>83</v>
      </c>
      <c r="AY453" s="16" t="s">
        <v>143</v>
      </c>
      <c r="BE453" s="118">
        <f>IF(N453="základní",J453,0)</f>
        <v>0</v>
      </c>
      <c r="BF453" s="118">
        <f>IF(N453="snížená",J453,0)</f>
        <v>0</v>
      </c>
      <c r="BG453" s="118">
        <f>IF(N453="zákl. přenesená",J453,0)</f>
        <v>0</v>
      </c>
      <c r="BH453" s="118">
        <f>IF(N453="sníž. přenesená",J453,0)</f>
        <v>0</v>
      </c>
      <c r="BI453" s="118">
        <f>IF(N453="nulová",J453,0)</f>
        <v>0</v>
      </c>
      <c r="BJ453" s="16" t="s">
        <v>23</v>
      </c>
      <c r="BK453" s="118">
        <f>ROUND(I453*H453,2)</f>
        <v>0</v>
      </c>
      <c r="BL453" s="16" t="s">
        <v>334</v>
      </c>
      <c r="BM453" s="16" t="s">
        <v>463</v>
      </c>
    </row>
    <row r="454" spans="2:51" s="124" customFormat="1" ht="13.5">
      <c r="B454" s="123"/>
      <c r="D454" s="125" t="s">
        <v>154</v>
      </c>
      <c r="E454" s="126" t="s">
        <v>3</v>
      </c>
      <c r="F454" s="127" t="s">
        <v>417</v>
      </c>
      <c r="H454" s="128">
        <v>1</v>
      </c>
      <c r="I454" s="4"/>
      <c r="L454" s="123"/>
      <c r="M454" s="129"/>
      <c r="N454" s="130"/>
      <c r="O454" s="130"/>
      <c r="P454" s="130"/>
      <c r="Q454" s="130"/>
      <c r="R454" s="130"/>
      <c r="S454" s="130"/>
      <c r="T454" s="131"/>
      <c r="AT454" s="132" t="s">
        <v>154</v>
      </c>
      <c r="AU454" s="132" t="s">
        <v>83</v>
      </c>
      <c r="AV454" s="124" t="s">
        <v>83</v>
      </c>
      <c r="AW454" s="124" t="s">
        <v>38</v>
      </c>
      <c r="AX454" s="124" t="s">
        <v>23</v>
      </c>
      <c r="AY454" s="132" t="s">
        <v>143</v>
      </c>
    </row>
    <row r="455" spans="2:65" s="26" customFormat="1" ht="31.5" customHeight="1">
      <c r="B455" s="27"/>
      <c r="C455" s="108" t="s">
        <v>464</v>
      </c>
      <c r="D455" s="108" t="s">
        <v>145</v>
      </c>
      <c r="E455" s="109" t="s">
        <v>465</v>
      </c>
      <c r="F455" s="110" t="s">
        <v>466</v>
      </c>
      <c r="G455" s="111" t="s">
        <v>162</v>
      </c>
      <c r="H455" s="112">
        <v>2.5</v>
      </c>
      <c r="I455" s="2"/>
      <c r="J455" s="113">
        <f>ROUND(I455*H455,2)</f>
        <v>0</v>
      </c>
      <c r="K455" s="110" t="s">
        <v>149</v>
      </c>
      <c r="L455" s="27"/>
      <c r="M455" s="114" t="s">
        <v>3</v>
      </c>
      <c r="N455" s="115" t="s">
        <v>46</v>
      </c>
      <c r="O455" s="28"/>
      <c r="P455" s="116">
        <f>O455*H455</f>
        <v>0</v>
      </c>
      <c r="Q455" s="116">
        <v>0</v>
      </c>
      <c r="R455" s="116">
        <f>Q455*H455</f>
        <v>0</v>
      </c>
      <c r="S455" s="116">
        <v>0</v>
      </c>
      <c r="T455" s="117">
        <f>S455*H455</f>
        <v>0</v>
      </c>
      <c r="AR455" s="16" t="s">
        <v>150</v>
      </c>
      <c r="AT455" s="16" t="s">
        <v>145</v>
      </c>
      <c r="AU455" s="16" t="s">
        <v>83</v>
      </c>
      <c r="AY455" s="16" t="s">
        <v>143</v>
      </c>
      <c r="BE455" s="118">
        <f>IF(N455="základní",J455,0)</f>
        <v>0</v>
      </c>
      <c r="BF455" s="118">
        <f>IF(N455="snížená",J455,0)</f>
        <v>0</v>
      </c>
      <c r="BG455" s="118">
        <f>IF(N455="zákl. přenesená",J455,0)</f>
        <v>0</v>
      </c>
      <c r="BH455" s="118">
        <f>IF(N455="sníž. přenesená",J455,0)</f>
        <v>0</v>
      </c>
      <c r="BI455" s="118">
        <f>IF(N455="nulová",J455,0)</f>
        <v>0</v>
      </c>
      <c r="BJ455" s="16" t="s">
        <v>23</v>
      </c>
      <c r="BK455" s="118">
        <f>ROUND(I455*H455,2)</f>
        <v>0</v>
      </c>
      <c r="BL455" s="16" t="s">
        <v>150</v>
      </c>
      <c r="BM455" s="16" t="s">
        <v>467</v>
      </c>
    </row>
    <row r="456" spans="2:47" s="26" customFormat="1" ht="60">
      <c r="B456" s="27"/>
      <c r="D456" s="119" t="s">
        <v>152</v>
      </c>
      <c r="F456" s="120" t="s">
        <v>468</v>
      </c>
      <c r="I456" s="3"/>
      <c r="L456" s="27"/>
      <c r="M456" s="121"/>
      <c r="N456" s="28"/>
      <c r="O456" s="28"/>
      <c r="P456" s="28"/>
      <c r="Q456" s="28"/>
      <c r="R456" s="28"/>
      <c r="S456" s="28"/>
      <c r="T456" s="122"/>
      <c r="AT456" s="16" t="s">
        <v>152</v>
      </c>
      <c r="AU456" s="16" t="s">
        <v>83</v>
      </c>
    </row>
    <row r="457" spans="2:51" s="124" customFormat="1" ht="13.5">
      <c r="B457" s="123"/>
      <c r="D457" s="125" t="s">
        <v>154</v>
      </c>
      <c r="E457" s="126" t="s">
        <v>3</v>
      </c>
      <c r="F457" s="127" t="s">
        <v>469</v>
      </c>
      <c r="H457" s="128">
        <v>2.5</v>
      </c>
      <c r="I457" s="4"/>
      <c r="L457" s="123"/>
      <c r="M457" s="129"/>
      <c r="N457" s="130"/>
      <c r="O457" s="130"/>
      <c r="P457" s="130"/>
      <c r="Q457" s="130"/>
      <c r="R457" s="130"/>
      <c r="S457" s="130"/>
      <c r="T457" s="131"/>
      <c r="AT457" s="132" t="s">
        <v>154</v>
      </c>
      <c r="AU457" s="132" t="s">
        <v>83</v>
      </c>
      <c r="AV457" s="124" t="s">
        <v>83</v>
      </c>
      <c r="AW457" s="124" t="s">
        <v>38</v>
      </c>
      <c r="AX457" s="124" t="s">
        <v>23</v>
      </c>
      <c r="AY457" s="132" t="s">
        <v>143</v>
      </c>
    </row>
    <row r="458" spans="2:65" s="26" customFormat="1" ht="22.5" customHeight="1">
      <c r="B458" s="27"/>
      <c r="C458" s="147" t="s">
        <v>470</v>
      </c>
      <c r="D458" s="147" t="s">
        <v>330</v>
      </c>
      <c r="E458" s="148" t="s">
        <v>471</v>
      </c>
      <c r="F458" s="149" t="s">
        <v>472</v>
      </c>
      <c r="G458" s="150" t="s">
        <v>162</v>
      </c>
      <c r="H458" s="151">
        <v>3</v>
      </c>
      <c r="I458" s="6"/>
      <c r="J458" s="152">
        <f>ROUND(I458*H458,2)</f>
        <v>0</v>
      </c>
      <c r="K458" s="149" t="s">
        <v>149</v>
      </c>
      <c r="L458" s="153"/>
      <c r="M458" s="154" t="s">
        <v>3</v>
      </c>
      <c r="N458" s="155" t="s">
        <v>46</v>
      </c>
      <c r="O458" s="28"/>
      <c r="P458" s="116">
        <f>O458*H458</f>
        <v>0</v>
      </c>
      <c r="Q458" s="116">
        <v>0.00105</v>
      </c>
      <c r="R458" s="116">
        <f>Q458*H458</f>
        <v>0.00315</v>
      </c>
      <c r="S458" s="116">
        <v>0</v>
      </c>
      <c r="T458" s="117">
        <f>S458*H458</f>
        <v>0</v>
      </c>
      <c r="AR458" s="16" t="s">
        <v>334</v>
      </c>
      <c r="AT458" s="16" t="s">
        <v>330</v>
      </c>
      <c r="AU458" s="16" t="s">
        <v>83</v>
      </c>
      <c r="AY458" s="16" t="s">
        <v>143</v>
      </c>
      <c r="BE458" s="118">
        <f>IF(N458="základní",J458,0)</f>
        <v>0</v>
      </c>
      <c r="BF458" s="118">
        <f>IF(N458="snížená",J458,0)</f>
        <v>0</v>
      </c>
      <c r="BG458" s="118">
        <f>IF(N458="zákl. přenesená",J458,0)</f>
        <v>0</v>
      </c>
      <c r="BH458" s="118">
        <f>IF(N458="sníž. přenesená",J458,0)</f>
        <v>0</v>
      </c>
      <c r="BI458" s="118">
        <f>IF(N458="nulová",J458,0)</f>
        <v>0</v>
      </c>
      <c r="BJ458" s="16" t="s">
        <v>23</v>
      </c>
      <c r="BK458" s="118">
        <f>ROUND(I458*H458,2)</f>
        <v>0</v>
      </c>
      <c r="BL458" s="16" t="s">
        <v>334</v>
      </c>
      <c r="BM458" s="16" t="s">
        <v>473</v>
      </c>
    </row>
    <row r="459" spans="2:51" s="124" customFormat="1" ht="13.5">
      <c r="B459" s="123"/>
      <c r="D459" s="125" t="s">
        <v>154</v>
      </c>
      <c r="E459" s="126" t="s">
        <v>3</v>
      </c>
      <c r="F459" s="127" t="s">
        <v>474</v>
      </c>
      <c r="H459" s="128">
        <v>3</v>
      </c>
      <c r="I459" s="4"/>
      <c r="L459" s="123"/>
      <c r="M459" s="129"/>
      <c r="N459" s="130"/>
      <c r="O459" s="130"/>
      <c r="P459" s="130"/>
      <c r="Q459" s="130"/>
      <c r="R459" s="130"/>
      <c r="S459" s="130"/>
      <c r="T459" s="131"/>
      <c r="AT459" s="132" t="s">
        <v>154</v>
      </c>
      <c r="AU459" s="132" t="s">
        <v>83</v>
      </c>
      <c r="AV459" s="124" t="s">
        <v>83</v>
      </c>
      <c r="AW459" s="124" t="s">
        <v>38</v>
      </c>
      <c r="AX459" s="124" t="s">
        <v>23</v>
      </c>
      <c r="AY459" s="132" t="s">
        <v>143</v>
      </c>
    </row>
    <row r="460" spans="2:65" s="26" customFormat="1" ht="31.5" customHeight="1">
      <c r="B460" s="27"/>
      <c r="C460" s="108" t="s">
        <v>475</v>
      </c>
      <c r="D460" s="108" t="s">
        <v>145</v>
      </c>
      <c r="E460" s="109" t="s">
        <v>476</v>
      </c>
      <c r="F460" s="110" t="s">
        <v>477</v>
      </c>
      <c r="G460" s="111" t="s">
        <v>162</v>
      </c>
      <c r="H460" s="112">
        <v>2526.1</v>
      </c>
      <c r="I460" s="2"/>
      <c r="J460" s="113">
        <f>ROUND(I460*H460,2)</f>
        <v>0</v>
      </c>
      <c r="K460" s="110" t="s">
        <v>149</v>
      </c>
      <c r="L460" s="27"/>
      <c r="M460" s="114" t="s">
        <v>3</v>
      </c>
      <c r="N460" s="115" t="s">
        <v>46</v>
      </c>
      <c r="O460" s="28"/>
      <c r="P460" s="116">
        <f>O460*H460</f>
        <v>0</v>
      </c>
      <c r="Q460" s="116">
        <v>0</v>
      </c>
      <c r="R460" s="116">
        <f>Q460*H460</f>
        <v>0</v>
      </c>
      <c r="S460" s="116">
        <v>0</v>
      </c>
      <c r="T460" s="117">
        <f>S460*H460</f>
        <v>0</v>
      </c>
      <c r="AR460" s="16" t="s">
        <v>150</v>
      </c>
      <c r="AT460" s="16" t="s">
        <v>145</v>
      </c>
      <c r="AU460" s="16" t="s">
        <v>83</v>
      </c>
      <c r="AY460" s="16" t="s">
        <v>143</v>
      </c>
      <c r="BE460" s="118">
        <f>IF(N460="základní",J460,0)</f>
        <v>0</v>
      </c>
      <c r="BF460" s="118">
        <f>IF(N460="snížená",J460,0)</f>
        <v>0</v>
      </c>
      <c r="BG460" s="118">
        <f>IF(N460="zákl. přenesená",J460,0)</f>
        <v>0</v>
      </c>
      <c r="BH460" s="118">
        <f>IF(N460="sníž. přenesená",J460,0)</f>
        <v>0</v>
      </c>
      <c r="BI460" s="118">
        <f>IF(N460="nulová",J460,0)</f>
        <v>0</v>
      </c>
      <c r="BJ460" s="16" t="s">
        <v>23</v>
      </c>
      <c r="BK460" s="118">
        <f>ROUND(I460*H460,2)</f>
        <v>0</v>
      </c>
      <c r="BL460" s="16" t="s">
        <v>150</v>
      </c>
      <c r="BM460" s="16" t="s">
        <v>478</v>
      </c>
    </row>
    <row r="461" spans="2:47" s="26" customFormat="1" ht="60">
      <c r="B461" s="27"/>
      <c r="D461" s="119" t="s">
        <v>152</v>
      </c>
      <c r="F461" s="120" t="s">
        <v>468</v>
      </c>
      <c r="I461" s="3"/>
      <c r="L461" s="27"/>
      <c r="M461" s="121"/>
      <c r="N461" s="28"/>
      <c r="O461" s="28"/>
      <c r="P461" s="28"/>
      <c r="Q461" s="28"/>
      <c r="R461" s="28"/>
      <c r="S461" s="28"/>
      <c r="T461" s="122"/>
      <c r="AT461" s="16" t="s">
        <v>152</v>
      </c>
      <c r="AU461" s="16" t="s">
        <v>83</v>
      </c>
    </row>
    <row r="462" spans="2:51" s="124" customFormat="1" ht="13.5">
      <c r="B462" s="123"/>
      <c r="D462" s="119" t="s">
        <v>154</v>
      </c>
      <c r="E462" s="132" t="s">
        <v>3</v>
      </c>
      <c r="F462" s="133" t="s">
        <v>479</v>
      </c>
      <c r="H462" s="134">
        <v>2523.3</v>
      </c>
      <c r="I462" s="4"/>
      <c r="L462" s="123"/>
      <c r="M462" s="129"/>
      <c r="N462" s="130"/>
      <c r="O462" s="130"/>
      <c r="P462" s="130"/>
      <c r="Q462" s="130"/>
      <c r="R462" s="130"/>
      <c r="S462" s="130"/>
      <c r="T462" s="131"/>
      <c r="AT462" s="132" t="s">
        <v>154</v>
      </c>
      <c r="AU462" s="132" t="s">
        <v>83</v>
      </c>
      <c r="AV462" s="124" t="s">
        <v>83</v>
      </c>
      <c r="AW462" s="124" t="s">
        <v>38</v>
      </c>
      <c r="AX462" s="124" t="s">
        <v>75</v>
      </c>
      <c r="AY462" s="132" t="s">
        <v>143</v>
      </c>
    </row>
    <row r="463" spans="2:51" s="124" customFormat="1" ht="13.5">
      <c r="B463" s="123"/>
      <c r="D463" s="119" t="s">
        <v>154</v>
      </c>
      <c r="E463" s="132" t="s">
        <v>3</v>
      </c>
      <c r="F463" s="133" t="s">
        <v>480</v>
      </c>
      <c r="H463" s="134">
        <v>2.8</v>
      </c>
      <c r="I463" s="4"/>
      <c r="L463" s="123"/>
      <c r="M463" s="129"/>
      <c r="N463" s="130"/>
      <c r="O463" s="130"/>
      <c r="P463" s="130"/>
      <c r="Q463" s="130"/>
      <c r="R463" s="130"/>
      <c r="S463" s="130"/>
      <c r="T463" s="131"/>
      <c r="AT463" s="132" t="s">
        <v>154</v>
      </c>
      <c r="AU463" s="132" t="s">
        <v>83</v>
      </c>
      <c r="AV463" s="124" t="s">
        <v>83</v>
      </c>
      <c r="AW463" s="124" t="s">
        <v>38</v>
      </c>
      <c r="AX463" s="124" t="s">
        <v>75</v>
      </c>
      <c r="AY463" s="132" t="s">
        <v>143</v>
      </c>
    </row>
    <row r="464" spans="2:51" s="136" customFormat="1" ht="13.5">
      <c r="B464" s="135"/>
      <c r="D464" s="125" t="s">
        <v>154</v>
      </c>
      <c r="E464" s="144" t="s">
        <v>3</v>
      </c>
      <c r="F464" s="145" t="s">
        <v>345</v>
      </c>
      <c r="H464" s="146">
        <v>2526.1</v>
      </c>
      <c r="I464" s="5"/>
      <c r="L464" s="135"/>
      <c r="M464" s="140"/>
      <c r="N464" s="141"/>
      <c r="O464" s="141"/>
      <c r="P464" s="141"/>
      <c r="Q464" s="141"/>
      <c r="R464" s="141"/>
      <c r="S464" s="141"/>
      <c r="T464" s="142"/>
      <c r="AT464" s="143" t="s">
        <v>154</v>
      </c>
      <c r="AU464" s="143" t="s">
        <v>83</v>
      </c>
      <c r="AV464" s="136" t="s">
        <v>150</v>
      </c>
      <c r="AW464" s="136" t="s">
        <v>38</v>
      </c>
      <c r="AX464" s="136" t="s">
        <v>23</v>
      </c>
      <c r="AY464" s="143" t="s">
        <v>143</v>
      </c>
    </row>
    <row r="465" spans="2:65" s="26" customFormat="1" ht="22.5" customHeight="1">
      <c r="B465" s="27"/>
      <c r="C465" s="147" t="s">
        <v>481</v>
      </c>
      <c r="D465" s="147" t="s">
        <v>330</v>
      </c>
      <c r="E465" s="148" t="s">
        <v>482</v>
      </c>
      <c r="F465" s="149" t="s">
        <v>483</v>
      </c>
      <c r="G465" s="150" t="s">
        <v>162</v>
      </c>
      <c r="H465" s="151">
        <v>2652.405</v>
      </c>
      <c r="I465" s="6"/>
      <c r="J465" s="152">
        <f>ROUND(I465*H465,2)</f>
        <v>0</v>
      </c>
      <c r="K465" s="149" t="s">
        <v>149</v>
      </c>
      <c r="L465" s="153"/>
      <c r="M465" s="154" t="s">
        <v>3</v>
      </c>
      <c r="N465" s="155" t="s">
        <v>46</v>
      </c>
      <c r="O465" s="28"/>
      <c r="P465" s="116">
        <f>O465*H465</f>
        <v>0</v>
      </c>
      <c r="Q465" s="116">
        <v>0.00146</v>
      </c>
      <c r="R465" s="116">
        <f>Q465*H465</f>
        <v>3.8725113</v>
      </c>
      <c r="S465" s="116">
        <v>0</v>
      </c>
      <c r="T465" s="117">
        <f>S465*H465</f>
        <v>0</v>
      </c>
      <c r="AR465" s="16" t="s">
        <v>334</v>
      </c>
      <c r="AT465" s="16" t="s">
        <v>330</v>
      </c>
      <c r="AU465" s="16" t="s">
        <v>83</v>
      </c>
      <c r="AY465" s="16" t="s">
        <v>143</v>
      </c>
      <c r="BE465" s="118">
        <f>IF(N465="základní",J465,0)</f>
        <v>0</v>
      </c>
      <c r="BF465" s="118">
        <f>IF(N465="snížená",J465,0)</f>
        <v>0</v>
      </c>
      <c r="BG465" s="118">
        <f>IF(N465="zákl. přenesená",J465,0)</f>
        <v>0</v>
      </c>
      <c r="BH465" s="118">
        <f>IF(N465="sníž. přenesená",J465,0)</f>
        <v>0</v>
      </c>
      <c r="BI465" s="118">
        <f>IF(N465="nulová",J465,0)</f>
        <v>0</v>
      </c>
      <c r="BJ465" s="16" t="s">
        <v>23</v>
      </c>
      <c r="BK465" s="118">
        <f>ROUND(I465*H465,2)</f>
        <v>0</v>
      </c>
      <c r="BL465" s="16" t="s">
        <v>334</v>
      </c>
      <c r="BM465" s="16" t="s">
        <v>484</v>
      </c>
    </row>
    <row r="466" spans="2:51" s="124" customFormat="1" ht="13.5">
      <c r="B466" s="123"/>
      <c r="D466" s="125" t="s">
        <v>154</v>
      </c>
      <c r="E466" s="126" t="s">
        <v>3</v>
      </c>
      <c r="F466" s="127" t="s">
        <v>485</v>
      </c>
      <c r="H466" s="128">
        <v>2652.405</v>
      </c>
      <c r="I466" s="4"/>
      <c r="L466" s="123"/>
      <c r="M466" s="129"/>
      <c r="N466" s="130"/>
      <c r="O466" s="130"/>
      <c r="P466" s="130"/>
      <c r="Q466" s="130"/>
      <c r="R466" s="130"/>
      <c r="S466" s="130"/>
      <c r="T466" s="131"/>
      <c r="AT466" s="132" t="s">
        <v>154</v>
      </c>
      <c r="AU466" s="132" t="s">
        <v>83</v>
      </c>
      <c r="AV466" s="124" t="s">
        <v>83</v>
      </c>
      <c r="AW466" s="124" t="s">
        <v>38</v>
      </c>
      <c r="AX466" s="124" t="s">
        <v>23</v>
      </c>
      <c r="AY466" s="132" t="s">
        <v>143</v>
      </c>
    </row>
    <row r="467" spans="2:65" s="26" customFormat="1" ht="31.5" customHeight="1">
      <c r="B467" s="27"/>
      <c r="C467" s="108" t="s">
        <v>486</v>
      </c>
      <c r="D467" s="108" t="s">
        <v>145</v>
      </c>
      <c r="E467" s="109" t="s">
        <v>487</v>
      </c>
      <c r="F467" s="110" t="s">
        <v>488</v>
      </c>
      <c r="G467" s="111" t="s">
        <v>394</v>
      </c>
      <c r="H467" s="112">
        <v>1</v>
      </c>
      <c r="I467" s="2"/>
      <c r="J467" s="113">
        <f>ROUND(I467*H467,2)</f>
        <v>0</v>
      </c>
      <c r="K467" s="110" t="s">
        <v>149</v>
      </c>
      <c r="L467" s="27"/>
      <c r="M467" s="114" t="s">
        <v>3</v>
      </c>
      <c r="N467" s="115" t="s">
        <v>46</v>
      </c>
      <c r="O467" s="28"/>
      <c r="P467" s="116">
        <f>O467*H467</f>
        <v>0</v>
      </c>
      <c r="Q467" s="116">
        <v>0.00069</v>
      </c>
      <c r="R467" s="116">
        <f>Q467*H467</f>
        <v>0.00069</v>
      </c>
      <c r="S467" s="116">
        <v>0</v>
      </c>
      <c r="T467" s="117">
        <f>S467*H467</f>
        <v>0</v>
      </c>
      <c r="AR467" s="16" t="s">
        <v>150</v>
      </c>
      <c r="AT467" s="16" t="s">
        <v>145</v>
      </c>
      <c r="AU467" s="16" t="s">
        <v>83</v>
      </c>
      <c r="AY467" s="16" t="s">
        <v>143</v>
      </c>
      <c r="BE467" s="118">
        <f>IF(N467="základní",J467,0)</f>
        <v>0</v>
      </c>
      <c r="BF467" s="118">
        <f>IF(N467="snížená",J467,0)</f>
        <v>0</v>
      </c>
      <c r="BG467" s="118">
        <f>IF(N467="zákl. přenesená",J467,0)</f>
        <v>0</v>
      </c>
      <c r="BH467" s="118">
        <f>IF(N467="sníž. přenesená",J467,0)</f>
        <v>0</v>
      </c>
      <c r="BI467" s="118">
        <f>IF(N467="nulová",J467,0)</f>
        <v>0</v>
      </c>
      <c r="BJ467" s="16" t="s">
        <v>23</v>
      </c>
      <c r="BK467" s="118">
        <f>ROUND(I467*H467,2)</f>
        <v>0</v>
      </c>
      <c r="BL467" s="16" t="s">
        <v>150</v>
      </c>
      <c r="BM467" s="16" t="s">
        <v>489</v>
      </c>
    </row>
    <row r="468" spans="2:47" s="26" customFormat="1" ht="240">
      <c r="B468" s="27"/>
      <c r="D468" s="119" t="s">
        <v>152</v>
      </c>
      <c r="F468" s="120" t="s">
        <v>490</v>
      </c>
      <c r="I468" s="3"/>
      <c r="L468" s="27"/>
      <c r="M468" s="121"/>
      <c r="N468" s="28"/>
      <c r="O468" s="28"/>
      <c r="P468" s="28"/>
      <c r="Q468" s="28"/>
      <c r="R468" s="28"/>
      <c r="S468" s="28"/>
      <c r="T468" s="122"/>
      <c r="AT468" s="16" t="s">
        <v>152</v>
      </c>
      <c r="AU468" s="16" t="s">
        <v>83</v>
      </c>
    </row>
    <row r="469" spans="2:51" s="124" customFormat="1" ht="13.5">
      <c r="B469" s="123"/>
      <c r="D469" s="125" t="s">
        <v>154</v>
      </c>
      <c r="E469" s="126" t="s">
        <v>3</v>
      </c>
      <c r="F469" s="127" t="s">
        <v>417</v>
      </c>
      <c r="H469" s="128">
        <v>1</v>
      </c>
      <c r="I469" s="4"/>
      <c r="L469" s="123"/>
      <c r="M469" s="129"/>
      <c r="N469" s="130"/>
      <c r="O469" s="130"/>
      <c r="P469" s="130"/>
      <c r="Q469" s="130"/>
      <c r="R469" s="130"/>
      <c r="S469" s="130"/>
      <c r="T469" s="131"/>
      <c r="AT469" s="132" t="s">
        <v>154</v>
      </c>
      <c r="AU469" s="132" t="s">
        <v>83</v>
      </c>
      <c r="AV469" s="124" t="s">
        <v>83</v>
      </c>
      <c r="AW469" s="124" t="s">
        <v>38</v>
      </c>
      <c r="AX469" s="124" t="s">
        <v>23</v>
      </c>
      <c r="AY469" s="132" t="s">
        <v>143</v>
      </c>
    </row>
    <row r="470" spans="2:65" s="26" customFormat="1" ht="22.5" customHeight="1">
      <c r="B470" s="27"/>
      <c r="C470" s="147" t="s">
        <v>491</v>
      </c>
      <c r="D470" s="147" t="s">
        <v>330</v>
      </c>
      <c r="E470" s="148" t="s">
        <v>492</v>
      </c>
      <c r="F470" s="149" t="s">
        <v>493</v>
      </c>
      <c r="G470" s="150" t="s">
        <v>394</v>
      </c>
      <c r="H470" s="151">
        <v>1</v>
      </c>
      <c r="I470" s="6"/>
      <c r="J470" s="152">
        <f>ROUND(I470*H470,2)</f>
        <v>0</v>
      </c>
      <c r="K470" s="149" t="s">
        <v>3</v>
      </c>
      <c r="L470" s="153"/>
      <c r="M470" s="154" t="s">
        <v>3</v>
      </c>
      <c r="N470" s="155" t="s">
        <v>46</v>
      </c>
      <c r="O470" s="28"/>
      <c r="P470" s="116">
        <f>O470*H470</f>
        <v>0</v>
      </c>
      <c r="Q470" s="116">
        <v>0.002</v>
      </c>
      <c r="R470" s="116">
        <f>Q470*H470</f>
        <v>0.002</v>
      </c>
      <c r="S470" s="116">
        <v>0</v>
      </c>
      <c r="T470" s="117">
        <f>S470*H470</f>
        <v>0</v>
      </c>
      <c r="AR470" s="16" t="s">
        <v>334</v>
      </c>
      <c r="AT470" s="16" t="s">
        <v>330</v>
      </c>
      <c r="AU470" s="16" t="s">
        <v>83</v>
      </c>
      <c r="AY470" s="16" t="s">
        <v>143</v>
      </c>
      <c r="BE470" s="118">
        <f>IF(N470="základní",J470,0)</f>
        <v>0</v>
      </c>
      <c r="BF470" s="118">
        <f>IF(N470="snížená",J470,0)</f>
        <v>0</v>
      </c>
      <c r="BG470" s="118">
        <f>IF(N470="zákl. přenesená",J470,0)</f>
        <v>0</v>
      </c>
      <c r="BH470" s="118">
        <f>IF(N470="sníž. přenesená",J470,0)</f>
        <v>0</v>
      </c>
      <c r="BI470" s="118">
        <f>IF(N470="nulová",J470,0)</f>
        <v>0</v>
      </c>
      <c r="BJ470" s="16" t="s">
        <v>23</v>
      </c>
      <c r="BK470" s="118">
        <f>ROUND(I470*H470,2)</f>
        <v>0</v>
      </c>
      <c r="BL470" s="16" t="s">
        <v>334</v>
      </c>
      <c r="BM470" s="16" t="s">
        <v>494</v>
      </c>
    </row>
    <row r="471" spans="2:51" s="124" customFormat="1" ht="13.5">
      <c r="B471" s="123"/>
      <c r="D471" s="125" t="s">
        <v>154</v>
      </c>
      <c r="E471" s="126" t="s">
        <v>3</v>
      </c>
      <c r="F471" s="127" t="s">
        <v>417</v>
      </c>
      <c r="H471" s="128">
        <v>1</v>
      </c>
      <c r="I471" s="4"/>
      <c r="L471" s="123"/>
      <c r="M471" s="129"/>
      <c r="N471" s="130"/>
      <c r="O471" s="130"/>
      <c r="P471" s="130"/>
      <c r="Q471" s="130"/>
      <c r="R471" s="130"/>
      <c r="S471" s="130"/>
      <c r="T471" s="131"/>
      <c r="AT471" s="132" t="s">
        <v>154</v>
      </c>
      <c r="AU471" s="132" t="s">
        <v>83</v>
      </c>
      <c r="AV471" s="124" t="s">
        <v>83</v>
      </c>
      <c r="AW471" s="124" t="s">
        <v>38</v>
      </c>
      <c r="AX471" s="124" t="s">
        <v>23</v>
      </c>
      <c r="AY471" s="132" t="s">
        <v>143</v>
      </c>
    </row>
    <row r="472" spans="2:65" s="26" customFormat="1" ht="22.5" customHeight="1">
      <c r="B472" s="27"/>
      <c r="C472" s="108" t="s">
        <v>495</v>
      </c>
      <c r="D472" s="108" t="s">
        <v>145</v>
      </c>
      <c r="E472" s="109" t="s">
        <v>496</v>
      </c>
      <c r="F472" s="110" t="s">
        <v>497</v>
      </c>
      <c r="G472" s="111" t="s">
        <v>394</v>
      </c>
      <c r="H472" s="112">
        <v>4</v>
      </c>
      <c r="I472" s="2"/>
      <c r="J472" s="113">
        <f>ROUND(I472*H472,2)</f>
        <v>0</v>
      </c>
      <c r="K472" s="110" t="s">
        <v>149</v>
      </c>
      <c r="L472" s="27"/>
      <c r="M472" s="114" t="s">
        <v>3</v>
      </c>
      <c r="N472" s="115" t="s">
        <v>46</v>
      </c>
      <c r="O472" s="28"/>
      <c r="P472" s="116">
        <f>O472*H472</f>
        <v>0</v>
      </c>
      <c r="Q472" s="116">
        <v>0.0008</v>
      </c>
      <c r="R472" s="116">
        <f>Q472*H472</f>
        <v>0.0032</v>
      </c>
      <c r="S472" s="116">
        <v>0</v>
      </c>
      <c r="T472" s="117">
        <f>S472*H472</f>
        <v>0</v>
      </c>
      <c r="AR472" s="16" t="s">
        <v>150</v>
      </c>
      <c r="AT472" s="16" t="s">
        <v>145</v>
      </c>
      <c r="AU472" s="16" t="s">
        <v>83</v>
      </c>
      <c r="AY472" s="16" t="s">
        <v>143</v>
      </c>
      <c r="BE472" s="118">
        <f>IF(N472="základní",J472,0)</f>
        <v>0</v>
      </c>
      <c r="BF472" s="118">
        <f>IF(N472="snížená",J472,0)</f>
        <v>0</v>
      </c>
      <c r="BG472" s="118">
        <f>IF(N472="zákl. přenesená",J472,0)</f>
        <v>0</v>
      </c>
      <c r="BH472" s="118">
        <f>IF(N472="sníž. přenesená",J472,0)</f>
        <v>0</v>
      </c>
      <c r="BI472" s="118">
        <f>IF(N472="nulová",J472,0)</f>
        <v>0</v>
      </c>
      <c r="BJ472" s="16" t="s">
        <v>23</v>
      </c>
      <c r="BK472" s="118">
        <f>ROUND(I472*H472,2)</f>
        <v>0</v>
      </c>
      <c r="BL472" s="16" t="s">
        <v>150</v>
      </c>
      <c r="BM472" s="16" t="s">
        <v>498</v>
      </c>
    </row>
    <row r="473" spans="2:47" s="26" customFormat="1" ht="240">
      <c r="B473" s="27"/>
      <c r="D473" s="119" t="s">
        <v>152</v>
      </c>
      <c r="F473" s="120" t="s">
        <v>490</v>
      </c>
      <c r="I473" s="3"/>
      <c r="L473" s="27"/>
      <c r="M473" s="121"/>
      <c r="N473" s="28"/>
      <c r="O473" s="28"/>
      <c r="P473" s="28"/>
      <c r="Q473" s="28"/>
      <c r="R473" s="28"/>
      <c r="S473" s="28"/>
      <c r="T473" s="122"/>
      <c r="AT473" s="16" t="s">
        <v>152</v>
      </c>
      <c r="AU473" s="16" t="s">
        <v>83</v>
      </c>
    </row>
    <row r="474" spans="2:51" s="124" customFormat="1" ht="13.5">
      <c r="B474" s="123"/>
      <c r="D474" s="119" t="s">
        <v>154</v>
      </c>
      <c r="E474" s="132" t="s">
        <v>3</v>
      </c>
      <c r="F474" s="133" t="s">
        <v>438</v>
      </c>
      <c r="H474" s="134">
        <v>3</v>
      </c>
      <c r="I474" s="4"/>
      <c r="L474" s="123"/>
      <c r="M474" s="129"/>
      <c r="N474" s="130"/>
      <c r="O474" s="130"/>
      <c r="P474" s="130"/>
      <c r="Q474" s="130"/>
      <c r="R474" s="130"/>
      <c r="S474" s="130"/>
      <c r="T474" s="131"/>
      <c r="AT474" s="132" t="s">
        <v>154</v>
      </c>
      <c r="AU474" s="132" t="s">
        <v>83</v>
      </c>
      <c r="AV474" s="124" t="s">
        <v>83</v>
      </c>
      <c r="AW474" s="124" t="s">
        <v>38</v>
      </c>
      <c r="AX474" s="124" t="s">
        <v>75</v>
      </c>
      <c r="AY474" s="132" t="s">
        <v>143</v>
      </c>
    </row>
    <row r="475" spans="2:51" s="124" customFormat="1" ht="13.5">
      <c r="B475" s="123"/>
      <c r="D475" s="119" t="s">
        <v>154</v>
      </c>
      <c r="E475" s="132" t="s">
        <v>3</v>
      </c>
      <c r="F475" s="133" t="s">
        <v>455</v>
      </c>
      <c r="H475" s="134">
        <v>1</v>
      </c>
      <c r="I475" s="4"/>
      <c r="L475" s="123"/>
      <c r="M475" s="129"/>
      <c r="N475" s="130"/>
      <c r="O475" s="130"/>
      <c r="P475" s="130"/>
      <c r="Q475" s="130"/>
      <c r="R475" s="130"/>
      <c r="S475" s="130"/>
      <c r="T475" s="131"/>
      <c r="AT475" s="132" t="s">
        <v>154</v>
      </c>
      <c r="AU475" s="132" t="s">
        <v>83</v>
      </c>
      <c r="AV475" s="124" t="s">
        <v>83</v>
      </c>
      <c r="AW475" s="124" t="s">
        <v>38</v>
      </c>
      <c r="AX475" s="124" t="s">
        <v>75</v>
      </c>
      <c r="AY475" s="132" t="s">
        <v>143</v>
      </c>
    </row>
    <row r="476" spans="2:51" s="136" customFormat="1" ht="13.5">
      <c r="B476" s="135"/>
      <c r="D476" s="125" t="s">
        <v>154</v>
      </c>
      <c r="E476" s="144" t="s">
        <v>3</v>
      </c>
      <c r="F476" s="145" t="s">
        <v>345</v>
      </c>
      <c r="H476" s="146">
        <v>4</v>
      </c>
      <c r="I476" s="5"/>
      <c r="L476" s="135"/>
      <c r="M476" s="140"/>
      <c r="N476" s="141"/>
      <c r="O476" s="141"/>
      <c r="P476" s="141"/>
      <c r="Q476" s="141"/>
      <c r="R476" s="141"/>
      <c r="S476" s="141"/>
      <c r="T476" s="142"/>
      <c r="AT476" s="143" t="s">
        <v>154</v>
      </c>
      <c r="AU476" s="143" t="s">
        <v>83</v>
      </c>
      <c r="AV476" s="136" t="s">
        <v>150</v>
      </c>
      <c r="AW476" s="136" t="s">
        <v>38</v>
      </c>
      <c r="AX476" s="136" t="s">
        <v>23</v>
      </c>
      <c r="AY476" s="143" t="s">
        <v>143</v>
      </c>
    </row>
    <row r="477" spans="2:65" s="26" customFormat="1" ht="22.5" customHeight="1">
      <c r="B477" s="27"/>
      <c r="C477" s="147" t="s">
        <v>499</v>
      </c>
      <c r="D477" s="147" t="s">
        <v>330</v>
      </c>
      <c r="E477" s="148" t="s">
        <v>500</v>
      </c>
      <c r="F477" s="149" t="s">
        <v>501</v>
      </c>
      <c r="G477" s="150" t="s">
        <v>394</v>
      </c>
      <c r="H477" s="151">
        <v>4</v>
      </c>
      <c r="I477" s="6"/>
      <c r="J477" s="152">
        <f>ROUND(I477*H477,2)</f>
        <v>0</v>
      </c>
      <c r="K477" s="149" t="s">
        <v>3</v>
      </c>
      <c r="L477" s="153"/>
      <c r="M477" s="154" t="s">
        <v>3</v>
      </c>
      <c r="N477" s="155" t="s">
        <v>46</v>
      </c>
      <c r="O477" s="28"/>
      <c r="P477" s="116">
        <f>O477*H477</f>
        <v>0</v>
      </c>
      <c r="Q477" s="116">
        <v>0.0053</v>
      </c>
      <c r="R477" s="116">
        <f>Q477*H477</f>
        <v>0.0212</v>
      </c>
      <c r="S477" s="116">
        <v>0</v>
      </c>
      <c r="T477" s="117">
        <f>S477*H477</f>
        <v>0</v>
      </c>
      <c r="AR477" s="16" t="s">
        <v>334</v>
      </c>
      <c r="AT477" s="16" t="s">
        <v>330</v>
      </c>
      <c r="AU477" s="16" t="s">
        <v>83</v>
      </c>
      <c r="AY477" s="16" t="s">
        <v>143</v>
      </c>
      <c r="BE477" s="118">
        <f>IF(N477="základní",J477,0)</f>
        <v>0</v>
      </c>
      <c r="BF477" s="118">
        <f>IF(N477="snížená",J477,0)</f>
        <v>0</v>
      </c>
      <c r="BG477" s="118">
        <f>IF(N477="zákl. přenesená",J477,0)</f>
        <v>0</v>
      </c>
      <c r="BH477" s="118">
        <f>IF(N477="sníž. přenesená",J477,0)</f>
        <v>0</v>
      </c>
      <c r="BI477" s="118">
        <f>IF(N477="nulová",J477,0)</f>
        <v>0</v>
      </c>
      <c r="BJ477" s="16" t="s">
        <v>23</v>
      </c>
      <c r="BK477" s="118">
        <f>ROUND(I477*H477,2)</f>
        <v>0</v>
      </c>
      <c r="BL477" s="16" t="s">
        <v>334</v>
      </c>
      <c r="BM477" s="16" t="s">
        <v>502</v>
      </c>
    </row>
    <row r="478" spans="2:51" s="124" customFormat="1" ht="13.5">
      <c r="B478" s="123"/>
      <c r="D478" s="119" t="s">
        <v>154</v>
      </c>
      <c r="E478" s="132" t="s">
        <v>3</v>
      </c>
      <c r="F478" s="133" t="s">
        <v>474</v>
      </c>
      <c r="H478" s="134">
        <v>3</v>
      </c>
      <c r="I478" s="4"/>
      <c r="L478" s="123"/>
      <c r="M478" s="129"/>
      <c r="N478" s="130"/>
      <c r="O478" s="130"/>
      <c r="P478" s="130"/>
      <c r="Q478" s="130"/>
      <c r="R478" s="130"/>
      <c r="S478" s="130"/>
      <c r="T478" s="131"/>
      <c r="AT478" s="132" t="s">
        <v>154</v>
      </c>
      <c r="AU478" s="132" t="s">
        <v>83</v>
      </c>
      <c r="AV478" s="124" t="s">
        <v>83</v>
      </c>
      <c r="AW478" s="124" t="s">
        <v>38</v>
      </c>
      <c r="AX478" s="124" t="s">
        <v>75</v>
      </c>
      <c r="AY478" s="132" t="s">
        <v>143</v>
      </c>
    </row>
    <row r="479" spans="2:51" s="124" customFormat="1" ht="13.5">
      <c r="B479" s="123"/>
      <c r="D479" s="119" t="s">
        <v>154</v>
      </c>
      <c r="E479" s="132" t="s">
        <v>3</v>
      </c>
      <c r="F479" s="133" t="s">
        <v>455</v>
      </c>
      <c r="H479" s="134">
        <v>1</v>
      </c>
      <c r="I479" s="4"/>
      <c r="L479" s="123"/>
      <c r="M479" s="129"/>
      <c r="N479" s="130"/>
      <c r="O479" s="130"/>
      <c r="P479" s="130"/>
      <c r="Q479" s="130"/>
      <c r="R479" s="130"/>
      <c r="S479" s="130"/>
      <c r="T479" s="131"/>
      <c r="AT479" s="132" t="s">
        <v>154</v>
      </c>
      <c r="AU479" s="132" t="s">
        <v>83</v>
      </c>
      <c r="AV479" s="124" t="s">
        <v>83</v>
      </c>
      <c r="AW479" s="124" t="s">
        <v>38</v>
      </c>
      <c r="AX479" s="124" t="s">
        <v>75</v>
      </c>
      <c r="AY479" s="132" t="s">
        <v>143</v>
      </c>
    </row>
    <row r="480" spans="2:51" s="136" customFormat="1" ht="13.5">
      <c r="B480" s="135"/>
      <c r="D480" s="125" t="s">
        <v>154</v>
      </c>
      <c r="E480" s="144" t="s">
        <v>3</v>
      </c>
      <c r="F480" s="145" t="s">
        <v>345</v>
      </c>
      <c r="H480" s="146">
        <v>4</v>
      </c>
      <c r="I480" s="5"/>
      <c r="L480" s="135"/>
      <c r="M480" s="140"/>
      <c r="N480" s="141"/>
      <c r="O480" s="141"/>
      <c r="P480" s="141"/>
      <c r="Q480" s="141"/>
      <c r="R480" s="141"/>
      <c r="S480" s="141"/>
      <c r="T480" s="142"/>
      <c r="AT480" s="143" t="s">
        <v>154</v>
      </c>
      <c r="AU480" s="143" t="s">
        <v>83</v>
      </c>
      <c r="AV480" s="136" t="s">
        <v>150</v>
      </c>
      <c r="AW480" s="136" t="s">
        <v>38</v>
      </c>
      <c r="AX480" s="136" t="s">
        <v>23</v>
      </c>
      <c r="AY480" s="143" t="s">
        <v>143</v>
      </c>
    </row>
    <row r="481" spans="2:65" s="26" customFormat="1" ht="22.5" customHeight="1">
      <c r="B481" s="27"/>
      <c r="C481" s="147" t="s">
        <v>503</v>
      </c>
      <c r="D481" s="147" t="s">
        <v>330</v>
      </c>
      <c r="E481" s="148" t="s">
        <v>504</v>
      </c>
      <c r="F481" s="149" t="s">
        <v>505</v>
      </c>
      <c r="G481" s="150" t="s">
        <v>394</v>
      </c>
      <c r="H481" s="151">
        <v>1</v>
      </c>
      <c r="I481" s="6"/>
      <c r="J481" s="152">
        <f>ROUND(I481*H481,2)</f>
        <v>0</v>
      </c>
      <c r="K481" s="149" t="s">
        <v>3</v>
      </c>
      <c r="L481" s="153"/>
      <c r="M481" s="154" t="s">
        <v>3</v>
      </c>
      <c r="N481" s="155" t="s">
        <v>46</v>
      </c>
      <c r="O481" s="28"/>
      <c r="P481" s="116">
        <f>O481*H481</f>
        <v>0</v>
      </c>
      <c r="Q481" s="116">
        <v>0.0106</v>
      </c>
      <c r="R481" s="116">
        <f>Q481*H481</f>
        <v>0.0106</v>
      </c>
      <c r="S481" s="116">
        <v>0</v>
      </c>
      <c r="T481" s="117">
        <f>S481*H481</f>
        <v>0</v>
      </c>
      <c r="AR481" s="16" t="s">
        <v>334</v>
      </c>
      <c r="AT481" s="16" t="s">
        <v>330</v>
      </c>
      <c r="AU481" s="16" t="s">
        <v>83</v>
      </c>
      <c r="AY481" s="16" t="s">
        <v>143</v>
      </c>
      <c r="BE481" s="118">
        <f>IF(N481="základní",J481,0)</f>
        <v>0</v>
      </c>
      <c r="BF481" s="118">
        <f>IF(N481="snížená",J481,0)</f>
        <v>0</v>
      </c>
      <c r="BG481" s="118">
        <f>IF(N481="zákl. přenesená",J481,0)</f>
        <v>0</v>
      </c>
      <c r="BH481" s="118">
        <f>IF(N481="sníž. přenesená",J481,0)</f>
        <v>0</v>
      </c>
      <c r="BI481" s="118">
        <f>IF(N481="nulová",J481,0)</f>
        <v>0</v>
      </c>
      <c r="BJ481" s="16" t="s">
        <v>23</v>
      </c>
      <c r="BK481" s="118">
        <f>ROUND(I481*H481,2)</f>
        <v>0</v>
      </c>
      <c r="BL481" s="16" t="s">
        <v>334</v>
      </c>
      <c r="BM481" s="16" t="s">
        <v>506</v>
      </c>
    </row>
    <row r="482" spans="2:51" s="124" customFormat="1" ht="13.5">
      <c r="B482" s="123"/>
      <c r="D482" s="125" t="s">
        <v>154</v>
      </c>
      <c r="E482" s="126" t="s">
        <v>3</v>
      </c>
      <c r="F482" s="127" t="s">
        <v>417</v>
      </c>
      <c r="H482" s="128">
        <v>1</v>
      </c>
      <c r="I482" s="4"/>
      <c r="L482" s="123"/>
      <c r="M482" s="129"/>
      <c r="N482" s="130"/>
      <c r="O482" s="130"/>
      <c r="P482" s="130"/>
      <c r="Q482" s="130"/>
      <c r="R482" s="130"/>
      <c r="S482" s="130"/>
      <c r="T482" s="131"/>
      <c r="AT482" s="132" t="s">
        <v>154</v>
      </c>
      <c r="AU482" s="132" t="s">
        <v>83</v>
      </c>
      <c r="AV482" s="124" t="s">
        <v>83</v>
      </c>
      <c r="AW482" s="124" t="s">
        <v>38</v>
      </c>
      <c r="AX482" s="124" t="s">
        <v>23</v>
      </c>
      <c r="AY482" s="132" t="s">
        <v>143</v>
      </c>
    </row>
    <row r="483" spans="2:65" s="26" customFormat="1" ht="22.5" customHeight="1">
      <c r="B483" s="27"/>
      <c r="C483" s="147" t="s">
        <v>507</v>
      </c>
      <c r="D483" s="147" t="s">
        <v>330</v>
      </c>
      <c r="E483" s="148" t="s">
        <v>508</v>
      </c>
      <c r="F483" s="149" t="s">
        <v>509</v>
      </c>
      <c r="G483" s="150" t="s">
        <v>394</v>
      </c>
      <c r="H483" s="151">
        <v>1</v>
      </c>
      <c r="I483" s="6"/>
      <c r="J483" s="152">
        <f>ROUND(I483*H483,2)</f>
        <v>0</v>
      </c>
      <c r="K483" s="149" t="s">
        <v>3</v>
      </c>
      <c r="L483" s="153"/>
      <c r="M483" s="154" t="s">
        <v>3</v>
      </c>
      <c r="N483" s="155" t="s">
        <v>46</v>
      </c>
      <c r="O483" s="28"/>
      <c r="P483" s="116">
        <f>O483*H483</f>
        <v>0</v>
      </c>
      <c r="Q483" s="116">
        <v>0.01847</v>
      </c>
      <c r="R483" s="116">
        <f>Q483*H483</f>
        <v>0.01847</v>
      </c>
      <c r="S483" s="116">
        <v>0</v>
      </c>
      <c r="T483" s="117">
        <f>S483*H483</f>
        <v>0</v>
      </c>
      <c r="AR483" s="16" t="s">
        <v>334</v>
      </c>
      <c r="AT483" s="16" t="s">
        <v>330</v>
      </c>
      <c r="AU483" s="16" t="s">
        <v>83</v>
      </c>
      <c r="AY483" s="16" t="s">
        <v>143</v>
      </c>
      <c r="BE483" s="118">
        <f>IF(N483="základní",J483,0)</f>
        <v>0</v>
      </c>
      <c r="BF483" s="118">
        <f>IF(N483="snížená",J483,0)</f>
        <v>0</v>
      </c>
      <c r="BG483" s="118">
        <f>IF(N483="zákl. přenesená",J483,0)</f>
        <v>0</v>
      </c>
      <c r="BH483" s="118">
        <f>IF(N483="sníž. přenesená",J483,0)</f>
        <v>0</v>
      </c>
      <c r="BI483" s="118">
        <f>IF(N483="nulová",J483,0)</f>
        <v>0</v>
      </c>
      <c r="BJ483" s="16" t="s">
        <v>23</v>
      </c>
      <c r="BK483" s="118">
        <f>ROUND(I483*H483,2)</f>
        <v>0</v>
      </c>
      <c r="BL483" s="16" t="s">
        <v>334</v>
      </c>
      <c r="BM483" s="16" t="s">
        <v>510</v>
      </c>
    </row>
    <row r="484" spans="2:51" s="124" customFormat="1" ht="13.5">
      <c r="B484" s="123"/>
      <c r="D484" s="125" t="s">
        <v>154</v>
      </c>
      <c r="E484" s="126" t="s">
        <v>3</v>
      </c>
      <c r="F484" s="127" t="s">
        <v>455</v>
      </c>
      <c r="H484" s="128">
        <v>1</v>
      </c>
      <c r="I484" s="4"/>
      <c r="L484" s="123"/>
      <c r="M484" s="129"/>
      <c r="N484" s="130"/>
      <c r="O484" s="130"/>
      <c r="P484" s="130"/>
      <c r="Q484" s="130"/>
      <c r="R484" s="130"/>
      <c r="S484" s="130"/>
      <c r="T484" s="131"/>
      <c r="AT484" s="132" t="s">
        <v>154</v>
      </c>
      <c r="AU484" s="132" t="s">
        <v>83</v>
      </c>
      <c r="AV484" s="124" t="s">
        <v>83</v>
      </c>
      <c r="AW484" s="124" t="s">
        <v>38</v>
      </c>
      <c r="AX484" s="124" t="s">
        <v>23</v>
      </c>
      <c r="AY484" s="132" t="s">
        <v>143</v>
      </c>
    </row>
    <row r="485" spans="2:65" s="26" customFormat="1" ht="22.5" customHeight="1">
      <c r="B485" s="27"/>
      <c r="C485" s="147" t="s">
        <v>511</v>
      </c>
      <c r="D485" s="147" t="s">
        <v>330</v>
      </c>
      <c r="E485" s="148" t="s">
        <v>512</v>
      </c>
      <c r="F485" s="149" t="s">
        <v>513</v>
      </c>
      <c r="G485" s="150" t="s">
        <v>394</v>
      </c>
      <c r="H485" s="151">
        <v>2</v>
      </c>
      <c r="I485" s="6"/>
      <c r="J485" s="152">
        <f>ROUND(I485*H485,2)</f>
        <v>0</v>
      </c>
      <c r="K485" s="149" t="s">
        <v>3</v>
      </c>
      <c r="L485" s="153"/>
      <c r="M485" s="154" t="s">
        <v>3</v>
      </c>
      <c r="N485" s="155" t="s">
        <v>46</v>
      </c>
      <c r="O485" s="28"/>
      <c r="P485" s="116">
        <f>O485*H485</f>
        <v>0</v>
      </c>
      <c r="Q485" s="116">
        <v>0.01758</v>
      </c>
      <c r="R485" s="116">
        <f>Q485*H485</f>
        <v>0.03516</v>
      </c>
      <c r="S485" s="116">
        <v>0</v>
      </c>
      <c r="T485" s="117">
        <f>S485*H485</f>
        <v>0</v>
      </c>
      <c r="AR485" s="16" t="s">
        <v>334</v>
      </c>
      <c r="AT485" s="16" t="s">
        <v>330</v>
      </c>
      <c r="AU485" s="16" t="s">
        <v>83</v>
      </c>
      <c r="AY485" s="16" t="s">
        <v>143</v>
      </c>
      <c r="BE485" s="118">
        <f>IF(N485="základní",J485,0)</f>
        <v>0</v>
      </c>
      <c r="BF485" s="118">
        <f>IF(N485="snížená",J485,0)</f>
        <v>0</v>
      </c>
      <c r="BG485" s="118">
        <f>IF(N485="zákl. přenesená",J485,0)</f>
        <v>0</v>
      </c>
      <c r="BH485" s="118">
        <f>IF(N485="sníž. přenesená",J485,0)</f>
        <v>0</v>
      </c>
      <c r="BI485" s="118">
        <f>IF(N485="nulová",J485,0)</f>
        <v>0</v>
      </c>
      <c r="BJ485" s="16" t="s">
        <v>23</v>
      </c>
      <c r="BK485" s="118">
        <f>ROUND(I485*H485,2)</f>
        <v>0</v>
      </c>
      <c r="BL485" s="16" t="s">
        <v>334</v>
      </c>
      <c r="BM485" s="16" t="s">
        <v>514</v>
      </c>
    </row>
    <row r="486" spans="2:51" s="124" customFormat="1" ht="13.5">
      <c r="B486" s="123"/>
      <c r="D486" s="125" t="s">
        <v>154</v>
      </c>
      <c r="E486" s="126" t="s">
        <v>3</v>
      </c>
      <c r="F486" s="127" t="s">
        <v>412</v>
      </c>
      <c r="H486" s="128">
        <v>2</v>
      </c>
      <c r="I486" s="4"/>
      <c r="L486" s="123"/>
      <c r="M486" s="129"/>
      <c r="N486" s="130"/>
      <c r="O486" s="130"/>
      <c r="P486" s="130"/>
      <c r="Q486" s="130"/>
      <c r="R486" s="130"/>
      <c r="S486" s="130"/>
      <c r="T486" s="131"/>
      <c r="AT486" s="132" t="s">
        <v>154</v>
      </c>
      <c r="AU486" s="132" t="s">
        <v>83</v>
      </c>
      <c r="AV486" s="124" t="s">
        <v>83</v>
      </c>
      <c r="AW486" s="124" t="s">
        <v>38</v>
      </c>
      <c r="AX486" s="124" t="s">
        <v>23</v>
      </c>
      <c r="AY486" s="132" t="s">
        <v>143</v>
      </c>
    </row>
    <row r="487" spans="2:65" s="26" customFormat="1" ht="31.5" customHeight="1">
      <c r="B487" s="27"/>
      <c r="C487" s="108" t="s">
        <v>515</v>
      </c>
      <c r="D487" s="108" t="s">
        <v>145</v>
      </c>
      <c r="E487" s="109" t="s">
        <v>516</v>
      </c>
      <c r="F487" s="110" t="s">
        <v>517</v>
      </c>
      <c r="G487" s="111" t="s">
        <v>394</v>
      </c>
      <c r="H487" s="112">
        <v>1</v>
      </c>
      <c r="I487" s="2"/>
      <c r="J487" s="113">
        <f>ROUND(I487*H487,2)</f>
        <v>0</v>
      </c>
      <c r="K487" s="110" t="s">
        <v>149</v>
      </c>
      <c r="L487" s="27"/>
      <c r="M487" s="114" t="s">
        <v>3</v>
      </c>
      <c r="N487" s="115" t="s">
        <v>46</v>
      </c>
      <c r="O487" s="28"/>
      <c r="P487" s="116">
        <f>O487*H487</f>
        <v>0</v>
      </c>
      <c r="Q487" s="116">
        <v>0</v>
      </c>
      <c r="R487" s="116">
        <f>Q487*H487</f>
        <v>0</v>
      </c>
      <c r="S487" s="116">
        <v>0</v>
      </c>
      <c r="T487" s="117">
        <f>S487*H487</f>
        <v>0</v>
      </c>
      <c r="AR487" s="16" t="s">
        <v>150</v>
      </c>
      <c r="AT487" s="16" t="s">
        <v>145</v>
      </c>
      <c r="AU487" s="16" t="s">
        <v>83</v>
      </c>
      <c r="AY487" s="16" t="s">
        <v>143</v>
      </c>
      <c r="BE487" s="118">
        <f>IF(N487="základní",J487,0)</f>
        <v>0</v>
      </c>
      <c r="BF487" s="118">
        <f>IF(N487="snížená",J487,0)</f>
        <v>0</v>
      </c>
      <c r="BG487" s="118">
        <f>IF(N487="zákl. přenesená",J487,0)</f>
        <v>0</v>
      </c>
      <c r="BH487" s="118">
        <f>IF(N487="sníž. přenesená",J487,0)</f>
        <v>0</v>
      </c>
      <c r="BI487" s="118">
        <f>IF(N487="nulová",J487,0)</f>
        <v>0</v>
      </c>
      <c r="BJ487" s="16" t="s">
        <v>23</v>
      </c>
      <c r="BK487" s="118">
        <f>ROUND(I487*H487,2)</f>
        <v>0</v>
      </c>
      <c r="BL487" s="16" t="s">
        <v>150</v>
      </c>
      <c r="BM487" s="16" t="s">
        <v>518</v>
      </c>
    </row>
    <row r="488" spans="2:47" s="26" customFormat="1" ht="240">
      <c r="B488" s="27"/>
      <c r="D488" s="119" t="s">
        <v>152</v>
      </c>
      <c r="F488" s="120" t="s">
        <v>490</v>
      </c>
      <c r="I488" s="3"/>
      <c r="L488" s="27"/>
      <c r="M488" s="121"/>
      <c r="N488" s="28"/>
      <c r="O488" s="28"/>
      <c r="P488" s="28"/>
      <c r="Q488" s="28"/>
      <c r="R488" s="28"/>
      <c r="S488" s="28"/>
      <c r="T488" s="122"/>
      <c r="AT488" s="16" t="s">
        <v>152</v>
      </c>
      <c r="AU488" s="16" t="s">
        <v>83</v>
      </c>
    </row>
    <row r="489" spans="2:51" s="124" customFormat="1" ht="13.5">
      <c r="B489" s="123"/>
      <c r="D489" s="125" t="s">
        <v>154</v>
      </c>
      <c r="E489" s="126" t="s">
        <v>3</v>
      </c>
      <c r="F489" s="127" t="s">
        <v>455</v>
      </c>
      <c r="H489" s="128">
        <v>1</v>
      </c>
      <c r="I489" s="4"/>
      <c r="L489" s="123"/>
      <c r="M489" s="129"/>
      <c r="N489" s="130"/>
      <c r="O489" s="130"/>
      <c r="P489" s="130"/>
      <c r="Q489" s="130"/>
      <c r="R489" s="130"/>
      <c r="S489" s="130"/>
      <c r="T489" s="131"/>
      <c r="AT489" s="132" t="s">
        <v>154</v>
      </c>
      <c r="AU489" s="132" t="s">
        <v>83</v>
      </c>
      <c r="AV489" s="124" t="s">
        <v>83</v>
      </c>
      <c r="AW489" s="124" t="s">
        <v>38</v>
      </c>
      <c r="AX489" s="124" t="s">
        <v>23</v>
      </c>
      <c r="AY489" s="132" t="s">
        <v>143</v>
      </c>
    </row>
    <row r="490" spans="2:65" s="26" customFormat="1" ht="22.5" customHeight="1">
      <c r="B490" s="27"/>
      <c r="C490" s="147" t="s">
        <v>519</v>
      </c>
      <c r="D490" s="147" t="s">
        <v>330</v>
      </c>
      <c r="E490" s="148" t="s">
        <v>520</v>
      </c>
      <c r="F490" s="149" t="s">
        <v>1825</v>
      </c>
      <c r="G490" s="150" t="s">
        <v>394</v>
      </c>
      <c r="H490" s="151">
        <v>1</v>
      </c>
      <c r="I490" s="6"/>
      <c r="J490" s="152">
        <f>ROUND(I490*H490,2)</f>
        <v>0</v>
      </c>
      <c r="K490" s="149" t="s">
        <v>3</v>
      </c>
      <c r="L490" s="153"/>
      <c r="M490" s="154" t="s">
        <v>3</v>
      </c>
      <c r="N490" s="155" t="s">
        <v>46</v>
      </c>
      <c r="O490" s="28"/>
      <c r="P490" s="116">
        <f>O490*H490</f>
        <v>0</v>
      </c>
      <c r="Q490" s="116">
        <v>0</v>
      </c>
      <c r="R490" s="116">
        <f>Q490*H490</f>
        <v>0</v>
      </c>
      <c r="S490" s="116">
        <v>0</v>
      </c>
      <c r="T490" s="117">
        <f>S490*H490</f>
        <v>0</v>
      </c>
      <c r="AR490" s="16" t="s">
        <v>334</v>
      </c>
      <c r="AT490" s="16" t="s">
        <v>330</v>
      </c>
      <c r="AU490" s="16" t="s">
        <v>83</v>
      </c>
      <c r="AY490" s="16" t="s">
        <v>143</v>
      </c>
      <c r="BE490" s="118">
        <f>IF(N490="základní",J490,0)</f>
        <v>0</v>
      </c>
      <c r="BF490" s="118">
        <f>IF(N490="snížená",J490,0)</f>
        <v>0</v>
      </c>
      <c r="BG490" s="118">
        <f>IF(N490="zákl. přenesená",J490,0)</f>
        <v>0</v>
      </c>
      <c r="BH490" s="118">
        <f>IF(N490="sníž. přenesená",J490,0)</f>
        <v>0</v>
      </c>
      <c r="BI490" s="118">
        <f>IF(N490="nulová",J490,0)</f>
        <v>0</v>
      </c>
      <c r="BJ490" s="16" t="s">
        <v>23</v>
      </c>
      <c r="BK490" s="118">
        <f>ROUND(I490*H490,2)</f>
        <v>0</v>
      </c>
      <c r="BL490" s="16" t="s">
        <v>334</v>
      </c>
      <c r="BM490" s="16" t="s">
        <v>521</v>
      </c>
    </row>
    <row r="491" spans="2:51" s="124" customFormat="1" ht="13.5">
      <c r="B491" s="123"/>
      <c r="D491" s="125" t="s">
        <v>154</v>
      </c>
      <c r="E491" s="126" t="s">
        <v>3</v>
      </c>
      <c r="F491" s="127" t="s">
        <v>455</v>
      </c>
      <c r="H491" s="128">
        <v>1</v>
      </c>
      <c r="I491" s="4"/>
      <c r="L491" s="123"/>
      <c r="M491" s="129"/>
      <c r="N491" s="130"/>
      <c r="O491" s="130"/>
      <c r="P491" s="130"/>
      <c r="Q491" s="130"/>
      <c r="R491" s="130"/>
      <c r="S491" s="130"/>
      <c r="T491" s="131"/>
      <c r="AT491" s="132" t="s">
        <v>154</v>
      </c>
      <c r="AU491" s="132" t="s">
        <v>83</v>
      </c>
      <c r="AV491" s="124" t="s">
        <v>83</v>
      </c>
      <c r="AW491" s="124" t="s">
        <v>38</v>
      </c>
      <c r="AX491" s="124" t="s">
        <v>23</v>
      </c>
      <c r="AY491" s="132" t="s">
        <v>143</v>
      </c>
    </row>
    <row r="492" spans="2:65" s="26" customFormat="1" ht="22.5" customHeight="1">
      <c r="B492" s="27"/>
      <c r="C492" s="108" t="s">
        <v>522</v>
      </c>
      <c r="D492" s="108" t="s">
        <v>145</v>
      </c>
      <c r="E492" s="109" t="s">
        <v>523</v>
      </c>
      <c r="F492" s="110" t="s">
        <v>524</v>
      </c>
      <c r="G492" s="111" t="s">
        <v>162</v>
      </c>
      <c r="H492" s="112">
        <v>2528.6</v>
      </c>
      <c r="I492" s="2"/>
      <c r="J492" s="113">
        <f>ROUND(I492*H492,2)</f>
        <v>0</v>
      </c>
      <c r="K492" s="110" t="s">
        <v>149</v>
      </c>
      <c r="L492" s="27"/>
      <c r="M492" s="114" t="s">
        <v>3</v>
      </c>
      <c r="N492" s="115" t="s">
        <v>46</v>
      </c>
      <c r="O492" s="28"/>
      <c r="P492" s="116">
        <f>O492*H492</f>
        <v>0</v>
      </c>
      <c r="Q492" s="116">
        <v>0</v>
      </c>
      <c r="R492" s="116">
        <f>Q492*H492</f>
        <v>0</v>
      </c>
      <c r="S492" s="116">
        <v>0</v>
      </c>
      <c r="T492" s="117">
        <f>S492*H492</f>
        <v>0</v>
      </c>
      <c r="AR492" s="16" t="s">
        <v>150</v>
      </c>
      <c r="AT492" s="16" t="s">
        <v>145</v>
      </c>
      <c r="AU492" s="16" t="s">
        <v>83</v>
      </c>
      <c r="AY492" s="16" t="s">
        <v>143</v>
      </c>
      <c r="BE492" s="118">
        <f>IF(N492="základní",J492,0)</f>
        <v>0</v>
      </c>
      <c r="BF492" s="118">
        <f>IF(N492="snížená",J492,0)</f>
        <v>0</v>
      </c>
      <c r="BG492" s="118">
        <f>IF(N492="zákl. přenesená",J492,0)</f>
        <v>0</v>
      </c>
      <c r="BH492" s="118">
        <f>IF(N492="sníž. přenesená",J492,0)</f>
        <v>0</v>
      </c>
      <c r="BI492" s="118">
        <f>IF(N492="nulová",J492,0)</f>
        <v>0</v>
      </c>
      <c r="BJ492" s="16" t="s">
        <v>23</v>
      </c>
      <c r="BK492" s="118">
        <f>ROUND(I492*H492,2)</f>
        <v>0</v>
      </c>
      <c r="BL492" s="16" t="s">
        <v>150</v>
      </c>
      <c r="BM492" s="16" t="s">
        <v>525</v>
      </c>
    </row>
    <row r="493" spans="2:47" s="26" customFormat="1" ht="96">
      <c r="B493" s="27"/>
      <c r="D493" s="119" t="s">
        <v>152</v>
      </c>
      <c r="F493" s="120" t="s">
        <v>526</v>
      </c>
      <c r="I493" s="3"/>
      <c r="L493" s="27"/>
      <c r="M493" s="121"/>
      <c r="N493" s="28"/>
      <c r="O493" s="28"/>
      <c r="P493" s="28"/>
      <c r="Q493" s="28"/>
      <c r="R493" s="28"/>
      <c r="S493" s="28"/>
      <c r="T493" s="122"/>
      <c r="AT493" s="16" t="s">
        <v>152</v>
      </c>
      <c r="AU493" s="16" t="s">
        <v>83</v>
      </c>
    </row>
    <row r="494" spans="2:51" s="124" customFormat="1" ht="13.5">
      <c r="B494" s="123"/>
      <c r="D494" s="125" t="s">
        <v>154</v>
      </c>
      <c r="E494" s="126" t="s">
        <v>3</v>
      </c>
      <c r="F494" s="127" t="s">
        <v>527</v>
      </c>
      <c r="H494" s="128">
        <v>2528.6</v>
      </c>
      <c r="I494" s="4"/>
      <c r="L494" s="123"/>
      <c r="M494" s="129"/>
      <c r="N494" s="130"/>
      <c r="O494" s="130"/>
      <c r="P494" s="130"/>
      <c r="Q494" s="130"/>
      <c r="R494" s="130"/>
      <c r="S494" s="130"/>
      <c r="T494" s="131"/>
      <c r="AT494" s="132" t="s">
        <v>154</v>
      </c>
      <c r="AU494" s="132" t="s">
        <v>83</v>
      </c>
      <c r="AV494" s="124" t="s">
        <v>83</v>
      </c>
      <c r="AW494" s="124" t="s">
        <v>38</v>
      </c>
      <c r="AX494" s="124" t="s">
        <v>23</v>
      </c>
      <c r="AY494" s="132" t="s">
        <v>143</v>
      </c>
    </row>
    <row r="495" spans="2:65" s="26" customFormat="1" ht="22.5" customHeight="1">
      <c r="B495" s="27"/>
      <c r="C495" s="108" t="s">
        <v>528</v>
      </c>
      <c r="D495" s="108" t="s">
        <v>145</v>
      </c>
      <c r="E495" s="109" t="s">
        <v>529</v>
      </c>
      <c r="F495" s="110" t="s">
        <v>530</v>
      </c>
      <c r="G495" s="111" t="s">
        <v>162</v>
      </c>
      <c r="H495" s="112">
        <v>2528.6</v>
      </c>
      <c r="I495" s="2"/>
      <c r="J495" s="113">
        <f>ROUND(I495*H495,2)</f>
        <v>0</v>
      </c>
      <c r="K495" s="110" t="s">
        <v>149</v>
      </c>
      <c r="L495" s="27"/>
      <c r="M495" s="114" t="s">
        <v>3</v>
      </c>
      <c r="N495" s="115" t="s">
        <v>46</v>
      </c>
      <c r="O495" s="28"/>
      <c r="P495" s="116">
        <f>O495*H495</f>
        <v>0</v>
      </c>
      <c r="Q495" s="116">
        <v>0</v>
      </c>
      <c r="R495" s="116">
        <f>Q495*H495</f>
        <v>0</v>
      </c>
      <c r="S495" s="116">
        <v>0</v>
      </c>
      <c r="T495" s="117">
        <f>S495*H495</f>
        <v>0</v>
      </c>
      <c r="AR495" s="16" t="s">
        <v>150</v>
      </c>
      <c r="AT495" s="16" t="s">
        <v>145</v>
      </c>
      <c r="AU495" s="16" t="s">
        <v>83</v>
      </c>
      <c r="AY495" s="16" t="s">
        <v>143</v>
      </c>
      <c r="BE495" s="118">
        <f>IF(N495="základní",J495,0)</f>
        <v>0</v>
      </c>
      <c r="BF495" s="118">
        <f>IF(N495="snížená",J495,0)</f>
        <v>0</v>
      </c>
      <c r="BG495" s="118">
        <f>IF(N495="zákl. přenesená",J495,0)</f>
        <v>0</v>
      </c>
      <c r="BH495" s="118">
        <f>IF(N495="sníž. přenesená",J495,0)</f>
        <v>0</v>
      </c>
      <c r="BI495" s="118">
        <f>IF(N495="nulová",J495,0)</f>
        <v>0</v>
      </c>
      <c r="BJ495" s="16" t="s">
        <v>23</v>
      </c>
      <c r="BK495" s="118">
        <f>ROUND(I495*H495,2)</f>
        <v>0</v>
      </c>
      <c r="BL495" s="16" t="s">
        <v>150</v>
      </c>
      <c r="BM495" s="16" t="s">
        <v>531</v>
      </c>
    </row>
    <row r="496" spans="2:47" s="26" customFormat="1" ht="36">
      <c r="B496" s="27"/>
      <c r="D496" s="119" t="s">
        <v>152</v>
      </c>
      <c r="F496" s="120" t="s">
        <v>532</v>
      </c>
      <c r="I496" s="3"/>
      <c r="L496" s="27"/>
      <c r="M496" s="121"/>
      <c r="N496" s="28"/>
      <c r="O496" s="28"/>
      <c r="P496" s="28"/>
      <c r="Q496" s="28"/>
      <c r="R496" s="28"/>
      <c r="S496" s="28"/>
      <c r="T496" s="122"/>
      <c r="AT496" s="16" t="s">
        <v>152</v>
      </c>
      <c r="AU496" s="16" t="s">
        <v>83</v>
      </c>
    </row>
    <row r="497" spans="2:51" s="124" customFormat="1" ht="13.5">
      <c r="B497" s="123"/>
      <c r="D497" s="125" t="s">
        <v>154</v>
      </c>
      <c r="E497" s="126" t="s">
        <v>3</v>
      </c>
      <c r="F497" s="127" t="s">
        <v>527</v>
      </c>
      <c r="H497" s="128">
        <v>2528.6</v>
      </c>
      <c r="I497" s="4"/>
      <c r="L497" s="123"/>
      <c r="M497" s="129"/>
      <c r="N497" s="130"/>
      <c r="O497" s="130"/>
      <c r="P497" s="130"/>
      <c r="Q497" s="130"/>
      <c r="R497" s="130"/>
      <c r="S497" s="130"/>
      <c r="T497" s="131"/>
      <c r="AT497" s="132" t="s">
        <v>154</v>
      </c>
      <c r="AU497" s="132" t="s">
        <v>83</v>
      </c>
      <c r="AV497" s="124" t="s">
        <v>83</v>
      </c>
      <c r="AW497" s="124" t="s">
        <v>38</v>
      </c>
      <c r="AX497" s="124" t="s">
        <v>23</v>
      </c>
      <c r="AY497" s="132" t="s">
        <v>143</v>
      </c>
    </row>
    <row r="498" spans="2:65" s="26" customFormat="1" ht="31.5" customHeight="1">
      <c r="B498" s="27"/>
      <c r="C498" s="108" t="s">
        <v>533</v>
      </c>
      <c r="D498" s="108" t="s">
        <v>145</v>
      </c>
      <c r="E498" s="109" t="s">
        <v>534</v>
      </c>
      <c r="F498" s="110" t="s">
        <v>535</v>
      </c>
      <c r="G498" s="111" t="s">
        <v>168</v>
      </c>
      <c r="H498" s="112">
        <v>1.28</v>
      </c>
      <c r="I498" s="2"/>
      <c r="J498" s="113">
        <f>ROUND(I498*H498,2)</f>
        <v>0</v>
      </c>
      <c r="K498" s="110" t="s">
        <v>149</v>
      </c>
      <c r="L498" s="27"/>
      <c r="M498" s="114" t="s">
        <v>3</v>
      </c>
      <c r="N498" s="115" t="s">
        <v>46</v>
      </c>
      <c r="O498" s="28"/>
      <c r="P498" s="116">
        <f>O498*H498</f>
        <v>0</v>
      </c>
      <c r="Q498" s="116">
        <v>0</v>
      </c>
      <c r="R498" s="116">
        <f>Q498*H498</f>
        <v>0</v>
      </c>
      <c r="S498" s="116">
        <v>0</v>
      </c>
      <c r="T498" s="117">
        <f>S498*H498</f>
        <v>0</v>
      </c>
      <c r="AR498" s="16" t="s">
        <v>150</v>
      </c>
      <c r="AT498" s="16" t="s">
        <v>145</v>
      </c>
      <c r="AU498" s="16" t="s">
        <v>83</v>
      </c>
      <c r="AY498" s="16" t="s">
        <v>143</v>
      </c>
      <c r="BE498" s="118">
        <f>IF(N498="základní",J498,0)</f>
        <v>0</v>
      </c>
      <c r="BF498" s="118">
        <f>IF(N498="snížená",J498,0)</f>
        <v>0</v>
      </c>
      <c r="BG498" s="118">
        <f>IF(N498="zákl. přenesená",J498,0)</f>
        <v>0</v>
      </c>
      <c r="BH498" s="118">
        <f>IF(N498="sníž. přenesená",J498,0)</f>
        <v>0</v>
      </c>
      <c r="BI498" s="118">
        <f>IF(N498="nulová",J498,0)</f>
        <v>0</v>
      </c>
      <c r="BJ498" s="16" t="s">
        <v>23</v>
      </c>
      <c r="BK498" s="118">
        <f>ROUND(I498*H498,2)</f>
        <v>0</v>
      </c>
      <c r="BL498" s="16" t="s">
        <v>150</v>
      </c>
      <c r="BM498" s="16" t="s">
        <v>536</v>
      </c>
    </row>
    <row r="499" spans="2:47" s="26" customFormat="1" ht="48">
      <c r="B499" s="27"/>
      <c r="D499" s="119" t="s">
        <v>152</v>
      </c>
      <c r="F499" s="120" t="s">
        <v>537</v>
      </c>
      <c r="I499" s="3"/>
      <c r="L499" s="27"/>
      <c r="M499" s="121"/>
      <c r="N499" s="28"/>
      <c r="O499" s="28"/>
      <c r="P499" s="28"/>
      <c r="Q499" s="28"/>
      <c r="R499" s="28"/>
      <c r="S499" s="28"/>
      <c r="T499" s="122"/>
      <c r="AT499" s="16" t="s">
        <v>152</v>
      </c>
      <c r="AU499" s="16" t="s">
        <v>83</v>
      </c>
    </row>
    <row r="500" spans="2:51" s="124" customFormat="1" ht="13.5">
      <c r="B500" s="123"/>
      <c r="D500" s="125" t="s">
        <v>154</v>
      </c>
      <c r="E500" s="126" t="s">
        <v>3</v>
      </c>
      <c r="F500" s="127" t="s">
        <v>538</v>
      </c>
      <c r="H500" s="128">
        <v>1.28</v>
      </c>
      <c r="I500" s="4"/>
      <c r="L500" s="123"/>
      <c r="M500" s="129"/>
      <c r="N500" s="130"/>
      <c r="O500" s="130"/>
      <c r="P500" s="130"/>
      <c r="Q500" s="130"/>
      <c r="R500" s="130"/>
      <c r="S500" s="130"/>
      <c r="T500" s="131"/>
      <c r="AT500" s="132" t="s">
        <v>154</v>
      </c>
      <c r="AU500" s="132" t="s">
        <v>83</v>
      </c>
      <c r="AV500" s="124" t="s">
        <v>83</v>
      </c>
      <c r="AW500" s="124" t="s">
        <v>38</v>
      </c>
      <c r="AX500" s="124" t="s">
        <v>23</v>
      </c>
      <c r="AY500" s="132" t="s">
        <v>143</v>
      </c>
    </row>
    <row r="501" spans="2:65" s="26" customFormat="1" ht="22.5" customHeight="1">
      <c r="B501" s="27"/>
      <c r="C501" s="108" t="s">
        <v>539</v>
      </c>
      <c r="D501" s="108" t="s">
        <v>145</v>
      </c>
      <c r="E501" s="109" t="s">
        <v>540</v>
      </c>
      <c r="F501" s="110" t="s">
        <v>541</v>
      </c>
      <c r="G501" s="111" t="s">
        <v>394</v>
      </c>
      <c r="H501" s="112">
        <v>3</v>
      </c>
      <c r="I501" s="2"/>
      <c r="J501" s="113">
        <f>ROUND(I501*H501,2)</f>
        <v>0</v>
      </c>
      <c r="K501" s="110" t="s">
        <v>149</v>
      </c>
      <c r="L501" s="27"/>
      <c r="M501" s="114" t="s">
        <v>3</v>
      </c>
      <c r="N501" s="115" t="s">
        <v>46</v>
      </c>
      <c r="O501" s="28"/>
      <c r="P501" s="116">
        <f>O501*H501</f>
        <v>0</v>
      </c>
      <c r="Q501" s="116">
        <v>0.01424</v>
      </c>
      <c r="R501" s="116">
        <f>Q501*H501</f>
        <v>0.042719999999999994</v>
      </c>
      <c r="S501" s="116">
        <v>0</v>
      </c>
      <c r="T501" s="117">
        <f>S501*H501</f>
        <v>0</v>
      </c>
      <c r="AR501" s="16" t="s">
        <v>150</v>
      </c>
      <c r="AT501" s="16" t="s">
        <v>145</v>
      </c>
      <c r="AU501" s="16" t="s">
        <v>83</v>
      </c>
      <c r="AY501" s="16" t="s">
        <v>143</v>
      </c>
      <c r="BE501" s="118">
        <f>IF(N501="základní",J501,0)</f>
        <v>0</v>
      </c>
      <c r="BF501" s="118">
        <f>IF(N501="snížená",J501,0)</f>
        <v>0</v>
      </c>
      <c r="BG501" s="118">
        <f>IF(N501="zákl. přenesená",J501,0)</f>
        <v>0</v>
      </c>
      <c r="BH501" s="118">
        <f>IF(N501="sníž. přenesená",J501,0)</f>
        <v>0</v>
      </c>
      <c r="BI501" s="118">
        <f>IF(N501="nulová",J501,0)</f>
        <v>0</v>
      </c>
      <c r="BJ501" s="16" t="s">
        <v>23</v>
      </c>
      <c r="BK501" s="118">
        <f>ROUND(I501*H501,2)</f>
        <v>0</v>
      </c>
      <c r="BL501" s="16" t="s">
        <v>150</v>
      </c>
      <c r="BM501" s="16" t="s">
        <v>542</v>
      </c>
    </row>
    <row r="502" spans="2:47" s="26" customFormat="1" ht="36">
      <c r="B502" s="27"/>
      <c r="D502" s="119" t="s">
        <v>152</v>
      </c>
      <c r="F502" s="120" t="s">
        <v>543</v>
      </c>
      <c r="I502" s="3"/>
      <c r="L502" s="27"/>
      <c r="M502" s="121"/>
      <c r="N502" s="28"/>
      <c r="O502" s="28"/>
      <c r="P502" s="28"/>
      <c r="Q502" s="28"/>
      <c r="R502" s="28"/>
      <c r="S502" s="28"/>
      <c r="T502" s="122"/>
      <c r="AT502" s="16" t="s">
        <v>152</v>
      </c>
      <c r="AU502" s="16" t="s">
        <v>83</v>
      </c>
    </row>
    <row r="503" spans="2:51" s="124" customFormat="1" ht="13.5">
      <c r="B503" s="123"/>
      <c r="D503" s="125" t="s">
        <v>154</v>
      </c>
      <c r="E503" s="126" t="s">
        <v>3</v>
      </c>
      <c r="F503" s="127" t="s">
        <v>474</v>
      </c>
      <c r="H503" s="128">
        <v>3</v>
      </c>
      <c r="I503" s="4"/>
      <c r="L503" s="123"/>
      <c r="M503" s="129"/>
      <c r="N503" s="130"/>
      <c r="O503" s="130"/>
      <c r="P503" s="130"/>
      <c r="Q503" s="130"/>
      <c r="R503" s="130"/>
      <c r="S503" s="130"/>
      <c r="T503" s="131"/>
      <c r="AT503" s="132" t="s">
        <v>154</v>
      </c>
      <c r="AU503" s="132" t="s">
        <v>83</v>
      </c>
      <c r="AV503" s="124" t="s">
        <v>83</v>
      </c>
      <c r="AW503" s="124" t="s">
        <v>38</v>
      </c>
      <c r="AX503" s="124" t="s">
        <v>23</v>
      </c>
      <c r="AY503" s="132" t="s">
        <v>143</v>
      </c>
    </row>
    <row r="504" spans="2:65" s="26" customFormat="1" ht="22.5" customHeight="1">
      <c r="B504" s="27"/>
      <c r="C504" s="147" t="s">
        <v>544</v>
      </c>
      <c r="D504" s="147" t="s">
        <v>330</v>
      </c>
      <c r="E504" s="148" t="s">
        <v>545</v>
      </c>
      <c r="F504" s="149" t="s">
        <v>546</v>
      </c>
      <c r="G504" s="150" t="s">
        <v>394</v>
      </c>
      <c r="H504" s="151">
        <v>3</v>
      </c>
      <c r="I504" s="6"/>
      <c r="J504" s="152">
        <f>ROUND(I504*H504,2)</f>
        <v>0</v>
      </c>
      <c r="K504" s="149" t="s">
        <v>149</v>
      </c>
      <c r="L504" s="153"/>
      <c r="M504" s="154" t="s">
        <v>3</v>
      </c>
      <c r="N504" s="155" t="s">
        <v>46</v>
      </c>
      <c r="O504" s="28"/>
      <c r="P504" s="116">
        <f>O504*H504</f>
        <v>0</v>
      </c>
      <c r="Q504" s="116">
        <v>1</v>
      </c>
      <c r="R504" s="116">
        <f>Q504*H504</f>
        <v>3</v>
      </c>
      <c r="S504" s="116">
        <v>0</v>
      </c>
      <c r="T504" s="117">
        <f>S504*H504</f>
        <v>0</v>
      </c>
      <c r="AR504" s="16" t="s">
        <v>334</v>
      </c>
      <c r="AT504" s="16" t="s">
        <v>330</v>
      </c>
      <c r="AU504" s="16" t="s">
        <v>83</v>
      </c>
      <c r="AY504" s="16" t="s">
        <v>143</v>
      </c>
      <c r="BE504" s="118">
        <f>IF(N504="základní",J504,0)</f>
        <v>0</v>
      </c>
      <c r="BF504" s="118">
        <f>IF(N504="snížená",J504,0)</f>
        <v>0</v>
      </c>
      <c r="BG504" s="118">
        <f>IF(N504="zákl. přenesená",J504,0)</f>
        <v>0</v>
      </c>
      <c r="BH504" s="118">
        <f>IF(N504="sníž. přenesená",J504,0)</f>
        <v>0</v>
      </c>
      <c r="BI504" s="118">
        <f>IF(N504="nulová",J504,0)</f>
        <v>0</v>
      </c>
      <c r="BJ504" s="16" t="s">
        <v>23</v>
      </c>
      <c r="BK504" s="118">
        <f>ROUND(I504*H504,2)</f>
        <v>0</v>
      </c>
      <c r="BL504" s="16" t="s">
        <v>334</v>
      </c>
      <c r="BM504" s="16" t="s">
        <v>547</v>
      </c>
    </row>
    <row r="505" spans="2:51" s="124" customFormat="1" ht="13.5">
      <c r="B505" s="123"/>
      <c r="D505" s="125" t="s">
        <v>154</v>
      </c>
      <c r="E505" s="126" t="s">
        <v>3</v>
      </c>
      <c r="F505" s="127" t="s">
        <v>474</v>
      </c>
      <c r="H505" s="128">
        <v>3</v>
      </c>
      <c r="I505" s="4"/>
      <c r="L505" s="123"/>
      <c r="M505" s="129"/>
      <c r="N505" s="130"/>
      <c r="O505" s="130"/>
      <c r="P505" s="130"/>
      <c r="Q505" s="130"/>
      <c r="R505" s="130"/>
      <c r="S505" s="130"/>
      <c r="T505" s="131"/>
      <c r="AT505" s="132" t="s">
        <v>154</v>
      </c>
      <c r="AU505" s="132" t="s">
        <v>83</v>
      </c>
      <c r="AV505" s="124" t="s">
        <v>83</v>
      </c>
      <c r="AW505" s="124" t="s">
        <v>38</v>
      </c>
      <c r="AX505" s="124" t="s">
        <v>23</v>
      </c>
      <c r="AY505" s="132" t="s">
        <v>143</v>
      </c>
    </row>
    <row r="506" spans="2:65" s="26" customFormat="1" ht="22.5" customHeight="1">
      <c r="B506" s="27"/>
      <c r="C506" s="108" t="s">
        <v>548</v>
      </c>
      <c r="D506" s="108" t="s">
        <v>145</v>
      </c>
      <c r="E506" s="109" t="s">
        <v>549</v>
      </c>
      <c r="F506" s="110" t="s">
        <v>550</v>
      </c>
      <c r="G506" s="111" t="s">
        <v>394</v>
      </c>
      <c r="H506" s="112">
        <v>4</v>
      </c>
      <c r="I506" s="2"/>
      <c r="J506" s="113">
        <f>ROUND(I506*H506,2)</f>
        <v>0</v>
      </c>
      <c r="K506" s="110" t="s">
        <v>149</v>
      </c>
      <c r="L506" s="27"/>
      <c r="M506" s="114" t="s">
        <v>3</v>
      </c>
      <c r="N506" s="115" t="s">
        <v>46</v>
      </c>
      <c r="O506" s="28"/>
      <c r="P506" s="116">
        <f>O506*H506</f>
        <v>0</v>
      </c>
      <c r="Q506" s="116">
        <v>0.12303</v>
      </c>
      <c r="R506" s="116">
        <f>Q506*H506</f>
        <v>0.49212</v>
      </c>
      <c r="S506" s="116">
        <v>0</v>
      </c>
      <c r="T506" s="117">
        <f>S506*H506</f>
        <v>0</v>
      </c>
      <c r="AR506" s="16" t="s">
        <v>150</v>
      </c>
      <c r="AT506" s="16" t="s">
        <v>145</v>
      </c>
      <c r="AU506" s="16" t="s">
        <v>83</v>
      </c>
      <c r="AY506" s="16" t="s">
        <v>143</v>
      </c>
      <c r="BE506" s="118">
        <f>IF(N506="základní",J506,0)</f>
        <v>0</v>
      </c>
      <c r="BF506" s="118">
        <f>IF(N506="snížená",J506,0)</f>
        <v>0</v>
      </c>
      <c r="BG506" s="118">
        <f>IF(N506="zákl. přenesená",J506,0)</f>
        <v>0</v>
      </c>
      <c r="BH506" s="118">
        <f>IF(N506="sníž. přenesená",J506,0)</f>
        <v>0</v>
      </c>
      <c r="BI506" s="118">
        <f>IF(N506="nulová",J506,0)</f>
        <v>0</v>
      </c>
      <c r="BJ506" s="16" t="s">
        <v>23</v>
      </c>
      <c r="BK506" s="118">
        <f>ROUND(I506*H506,2)</f>
        <v>0</v>
      </c>
      <c r="BL506" s="16" t="s">
        <v>150</v>
      </c>
      <c r="BM506" s="16" t="s">
        <v>551</v>
      </c>
    </row>
    <row r="507" spans="2:47" s="26" customFormat="1" ht="48">
      <c r="B507" s="27"/>
      <c r="D507" s="119" t="s">
        <v>152</v>
      </c>
      <c r="F507" s="120" t="s">
        <v>552</v>
      </c>
      <c r="I507" s="3"/>
      <c r="L507" s="27"/>
      <c r="M507" s="121"/>
      <c r="N507" s="28"/>
      <c r="O507" s="28"/>
      <c r="P507" s="28"/>
      <c r="Q507" s="28"/>
      <c r="R507" s="28"/>
      <c r="S507" s="28"/>
      <c r="T507" s="122"/>
      <c r="AT507" s="16" t="s">
        <v>152</v>
      </c>
      <c r="AU507" s="16" t="s">
        <v>83</v>
      </c>
    </row>
    <row r="508" spans="2:51" s="124" customFormat="1" ht="13.5">
      <c r="B508" s="123"/>
      <c r="D508" s="119" t="s">
        <v>154</v>
      </c>
      <c r="E508" s="132" t="s">
        <v>3</v>
      </c>
      <c r="F508" s="133" t="s">
        <v>474</v>
      </c>
      <c r="H508" s="134">
        <v>3</v>
      </c>
      <c r="I508" s="4"/>
      <c r="L508" s="123"/>
      <c r="M508" s="129"/>
      <c r="N508" s="130"/>
      <c r="O508" s="130"/>
      <c r="P508" s="130"/>
      <c r="Q508" s="130"/>
      <c r="R508" s="130"/>
      <c r="S508" s="130"/>
      <c r="T508" s="131"/>
      <c r="AT508" s="132" t="s">
        <v>154</v>
      </c>
      <c r="AU508" s="132" t="s">
        <v>83</v>
      </c>
      <c r="AV508" s="124" t="s">
        <v>83</v>
      </c>
      <c r="AW508" s="124" t="s">
        <v>38</v>
      </c>
      <c r="AX508" s="124" t="s">
        <v>75</v>
      </c>
      <c r="AY508" s="132" t="s">
        <v>143</v>
      </c>
    </row>
    <row r="509" spans="2:51" s="124" customFormat="1" ht="13.5">
      <c r="B509" s="123"/>
      <c r="D509" s="119" t="s">
        <v>154</v>
      </c>
      <c r="E509" s="132" t="s">
        <v>3</v>
      </c>
      <c r="F509" s="133" t="s">
        <v>455</v>
      </c>
      <c r="H509" s="134">
        <v>1</v>
      </c>
      <c r="I509" s="4"/>
      <c r="L509" s="123"/>
      <c r="M509" s="129"/>
      <c r="N509" s="130"/>
      <c r="O509" s="130"/>
      <c r="P509" s="130"/>
      <c r="Q509" s="130"/>
      <c r="R509" s="130"/>
      <c r="S509" s="130"/>
      <c r="T509" s="131"/>
      <c r="AT509" s="132" t="s">
        <v>154</v>
      </c>
      <c r="AU509" s="132" t="s">
        <v>83</v>
      </c>
      <c r="AV509" s="124" t="s">
        <v>83</v>
      </c>
      <c r="AW509" s="124" t="s">
        <v>38</v>
      </c>
      <c r="AX509" s="124" t="s">
        <v>75</v>
      </c>
      <c r="AY509" s="132" t="s">
        <v>143</v>
      </c>
    </row>
    <row r="510" spans="2:51" s="136" customFormat="1" ht="13.5">
      <c r="B510" s="135"/>
      <c r="D510" s="125" t="s">
        <v>154</v>
      </c>
      <c r="E510" s="144" t="s">
        <v>3</v>
      </c>
      <c r="F510" s="145" t="s">
        <v>345</v>
      </c>
      <c r="H510" s="146">
        <v>4</v>
      </c>
      <c r="I510" s="5"/>
      <c r="L510" s="135"/>
      <c r="M510" s="140"/>
      <c r="N510" s="141"/>
      <c r="O510" s="141"/>
      <c r="P510" s="141"/>
      <c r="Q510" s="141"/>
      <c r="R510" s="141"/>
      <c r="S510" s="141"/>
      <c r="T510" s="142"/>
      <c r="AT510" s="143" t="s">
        <v>154</v>
      </c>
      <c r="AU510" s="143" t="s">
        <v>83</v>
      </c>
      <c r="AV510" s="136" t="s">
        <v>150</v>
      </c>
      <c r="AW510" s="136" t="s">
        <v>38</v>
      </c>
      <c r="AX510" s="136" t="s">
        <v>23</v>
      </c>
      <c r="AY510" s="143" t="s">
        <v>143</v>
      </c>
    </row>
    <row r="511" spans="2:65" s="26" customFormat="1" ht="22.5" customHeight="1">
      <c r="B511" s="27"/>
      <c r="C511" s="147" t="s">
        <v>553</v>
      </c>
      <c r="D511" s="147" t="s">
        <v>330</v>
      </c>
      <c r="E511" s="148" t="s">
        <v>554</v>
      </c>
      <c r="F511" s="149" t="s">
        <v>555</v>
      </c>
      <c r="G511" s="150" t="s">
        <v>394</v>
      </c>
      <c r="H511" s="151">
        <v>4</v>
      </c>
      <c r="I511" s="6"/>
      <c r="J511" s="152">
        <f>ROUND(I511*H511,2)</f>
        <v>0</v>
      </c>
      <c r="K511" s="149" t="s">
        <v>149</v>
      </c>
      <c r="L511" s="153"/>
      <c r="M511" s="154" t="s">
        <v>3</v>
      </c>
      <c r="N511" s="155" t="s">
        <v>46</v>
      </c>
      <c r="O511" s="28"/>
      <c r="P511" s="116">
        <f>O511*H511</f>
        <v>0</v>
      </c>
      <c r="Q511" s="116">
        <v>0.0133</v>
      </c>
      <c r="R511" s="116">
        <f>Q511*H511</f>
        <v>0.0532</v>
      </c>
      <c r="S511" s="116">
        <v>0</v>
      </c>
      <c r="T511" s="117">
        <f>S511*H511</f>
        <v>0</v>
      </c>
      <c r="AR511" s="16" t="s">
        <v>334</v>
      </c>
      <c r="AT511" s="16" t="s">
        <v>330</v>
      </c>
      <c r="AU511" s="16" t="s">
        <v>83</v>
      </c>
      <c r="AY511" s="16" t="s">
        <v>143</v>
      </c>
      <c r="BE511" s="118">
        <f>IF(N511="základní",J511,0)</f>
        <v>0</v>
      </c>
      <c r="BF511" s="118">
        <f>IF(N511="snížená",J511,0)</f>
        <v>0</v>
      </c>
      <c r="BG511" s="118">
        <f>IF(N511="zákl. přenesená",J511,0)</f>
        <v>0</v>
      </c>
      <c r="BH511" s="118">
        <f>IF(N511="sníž. přenesená",J511,0)</f>
        <v>0</v>
      </c>
      <c r="BI511" s="118">
        <f>IF(N511="nulová",J511,0)</f>
        <v>0</v>
      </c>
      <c r="BJ511" s="16" t="s">
        <v>23</v>
      </c>
      <c r="BK511" s="118">
        <f>ROUND(I511*H511,2)</f>
        <v>0</v>
      </c>
      <c r="BL511" s="16" t="s">
        <v>334</v>
      </c>
      <c r="BM511" s="16" t="s">
        <v>556</v>
      </c>
    </row>
    <row r="512" spans="2:51" s="124" customFormat="1" ht="13.5">
      <c r="B512" s="123"/>
      <c r="D512" s="119" t="s">
        <v>154</v>
      </c>
      <c r="E512" s="132" t="s">
        <v>3</v>
      </c>
      <c r="F512" s="133" t="s">
        <v>474</v>
      </c>
      <c r="H512" s="134">
        <v>3</v>
      </c>
      <c r="I512" s="4"/>
      <c r="L512" s="123"/>
      <c r="M512" s="129"/>
      <c r="N512" s="130"/>
      <c r="O512" s="130"/>
      <c r="P512" s="130"/>
      <c r="Q512" s="130"/>
      <c r="R512" s="130"/>
      <c r="S512" s="130"/>
      <c r="T512" s="131"/>
      <c r="AT512" s="132" t="s">
        <v>154</v>
      </c>
      <c r="AU512" s="132" t="s">
        <v>83</v>
      </c>
      <c r="AV512" s="124" t="s">
        <v>83</v>
      </c>
      <c r="AW512" s="124" t="s">
        <v>38</v>
      </c>
      <c r="AX512" s="124" t="s">
        <v>75</v>
      </c>
      <c r="AY512" s="132" t="s">
        <v>143</v>
      </c>
    </row>
    <row r="513" spans="2:51" s="124" customFormat="1" ht="13.5">
      <c r="B513" s="123"/>
      <c r="D513" s="119" t="s">
        <v>154</v>
      </c>
      <c r="E513" s="132" t="s">
        <v>3</v>
      </c>
      <c r="F513" s="133" t="s">
        <v>455</v>
      </c>
      <c r="H513" s="134">
        <v>1</v>
      </c>
      <c r="I513" s="4"/>
      <c r="L513" s="123"/>
      <c r="M513" s="129"/>
      <c r="N513" s="130"/>
      <c r="O513" s="130"/>
      <c r="P513" s="130"/>
      <c r="Q513" s="130"/>
      <c r="R513" s="130"/>
      <c r="S513" s="130"/>
      <c r="T513" s="131"/>
      <c r="AT513" s="132" t="s">
        <v>154</v>
      </c>
      <c r="AU513" s="132" t="s">
        <v>83</v>
      </c>
      <c r="AV513" s="124" t="s">
        <v>83</v>
      </c>
      <c r="AW513" s="124" t="s">
        <v>38</v>
      </c>
      <c r="AX513" s="124" t="s">
        <v>75</v>
      </c>
      <c r="AY513" s="132" t="s">
        <v>143</v>
      </c>
    </row>
    <row r="514" spans="2:51" s="136" customFormat="1" ht="13.5">
      <c r="B514" s="135"/>
      <c r="D514" s="125" t="s">
        <v>154</v>
      </c>
      <c r="E514" s="144" t="s">
        <v>3</v>
      </c>
      <c r="F514" s="145" t="s">
        <v>345</v>
      </c>
      <c r="H514" s="146">
        <v>4</v>
      </c>
      <c r="I514" s="5"/>
      <c r="L514" s="135"/>
      <c r="M514" s="140"/>
      <c r="N514" s="141"/>
      <c r="O514" s="141"/>
      <c r="P514" s="141"/>
      <c r="Q514" s="141"/>
      <c r="R514" s="141"/>
      <c r="S514" s="141"/>
      <c r="T514" s="142"/>
      <c r="AT514" s="143" t="s">
        <v>154</v>
      </c>
      <c r="AU514" s="143" t="s">
        <v>83</v>
      </c>
      <c r="AV514" s="136" t="s">
        <v>150</v>
      </c>
      <c r="AW514" s="136" t="s">
        <v>38</v>
      </c>
      <c r="AX514" s="136" t="s">
        <v>23</v>
      </c>
      <c r="AY514" s="143" t="s">
        <v>143</v>
      </c>
    </row>
    <row r="515" spans="2:65" s="26" customFormat="1" ht="22.5" customHeight="1">
      <c r="B515" s="27"/>
      <c r="C515" s="108" t="s">
        <v>557</v>
      </c>
      <c r="D515" s="108" t="s">
        <v>145</v>
      </c>
      <c r="E515" s="109" t="s">
        <v>558</v>
      </c>
      <c r="F515" s="110" t="s">
        <v>559</v>
      </c>
      <c r="G515" s="111" t="s">
        <v>394</v>
      </c>
      <c r="H515" s="112">
        <v>1</v>
      </c>
      <c r="I515" s="2"/>
      <c r="J515" s="113">
        <f>ROUND(I515*H515,2)</f>
        <v>0</v>
      </c>
      <c r="K515" s="110" t="s">
        <v>3</v>
      </c>
      <c r="L515" s="27"/>
      <c r="M515" s="114" t="s">
        <v>3</v>
      </c>
      <c r="N515" s="115" t="s">
        <v>46</v>
      </c>
      <c r="O515" s="28"/>
      <c r="P515" s="116">
        <f>O515*H515</f>
        <v>0</v>
      </c>
      <c r="Q515" s="116">
        <v>0</v>
      </c>
      <c r="R515" s="116">
        <f>Q515*H515</f>
        <v>0</v>
      </c>
      <c r="S515" s="116">
        <v>0</v>
      </c>
      <c r="T515" s="117">
        <f>S515*H515</f>
        <v>0</v>
      </c>
      <c r="AR515" s="16" t="s">
        <v>150</v>
      </c>
      <c r="AT515" s="16" t="s">
        <v>145</v>
      </c>
      <c r="AU515" s="16" t="s">
        <v>83</v>
      </c>
      <c r="AY515" s="16" t="s">
        <v>143</v>
      </c>
      <c r="BE515" s="118">
        <f>IF(N515="základní",J515,0)</f>
        <v>0</v>
      </c>
      <c r="BF515" s="118">
        <f>IF(N515="snížená",J515,0)</f>
        <v>0</v>
      </c>
      <c r="BG515" s="118">
        <f>IF(N515="zákl. přenesená",J515,0)</f>
        <v>0</v>
      </c>
      <c r="BH515" s="118">
        <f>IF(N515="sníž. přenesená",J515,0)</f>
        <v>0</v>
      </c>
      <c r="BI515" s="118">
        <f>IF(N515="nulová",J515,0)</f>
        <v>0</v>
      </c>
      <c r="BJ515" s="16" t="s">
        <v>23</v>
      </c>
      <c r="BK515" s="118">
        <f>ROUND(I515*H515,2)</f>
        <v>0</v>
      </c>
      <c r="BL515" s="16" t="s">
        <v>150</v>
      </c>
      <c r="BM515" s="16" t="s">
        <v>560</v>
      </c>
    </row>
    <row r="516" spans="2:51" s="124" customFormat="1" ht="13.5">
      <c r="B516" s="123"/>
      <c r="D516" s="125" t="s">
        <v>154</v>
      </c>
      <c r="E516" s="126" t="s">
        <v>3</v>
      </c>
      <c r="F516" s="127" t="s">
        <v>561</v>
      </c>
      <c r="H516" s="128">
        <v>1</v>
      </c>
      <c r="I516" s="4"/>
      <c r="L516" s="123"/>
      <c r="M516" s="129"/>
      <c r="N516" s="130"/>
      <c r="O516" s="130"/>
      <c r="P516" s="130"/>
      <c r="Q516" s="130"/>
      <c r="R516" s="130"/>
      <c r="S516" s="130"/>
      <c r="T516" s="131"/>
      <c r="AT516" s="132" t="s">
        <v>154</v>
      </c>
      <c r="AU516" s="132" t="s">
        <v>83</v>
      </c>
      <c r="AV516" s="124" t="s">
        <v>83</v>
      </c>
      <c r="AW516" s="124" t="s">
        <v>38</v>
      </c>
      <c r="AX516" s="124" t="s">
        <v>23</v>
      </c>
      <c r="AY516" s="132" t="s">
        <v>143</v>
      </c>
    </row>
    <row r="517" spans="2:65" s="26" customFormat="1" ht="22.5" customHeight="1">
      <c r="B517" s="27"/>
      <c r="C517" s="108" t="s">
        <v>562</v>
      </c>
      <c r="D517" s="108" t="s">
        <v>145</v>
      </c>
      <c r="E517" s="109" t="s">
        <v>563</v>
      </c>
      <c r="F517" s="110" t="s">
        <v>564</v>
      </c>
      <c r="G517" s="111" t="s">
        <v>394</v>
      </c>
      <c r="H517" s="112">
        <v>1</v>
      </c>
      <c r="I517" s="2"/>
      <c r="J517" s="113">
        <f>ROUND(I517*H517,2)</f>
        <v>0</v>
      </c>
      <c r="K517" s="110" t="s">
        <v>3</v>
      </c>
      <c r="L517" s="27"/>
      <c r="M517" s="114" t="s">
        <v>3</v>
      </c>
      <c r="N517" s="115" t="s">
        <v>46</v>
      </c>
      <c r="O517" s="28"/>
      <c r="P517" s="116">
        <f>O517*H517</f>
        <v>0</v>
      </c>
      <c r="Q517" s="116">
        <v>0</v>
      </c>
      <c r="R517" s="116">
        <f>Q517*H517</f>
        <v>0</v>
      </c>
      <c r="S517" s="116">
        <v>0</v>
      </c>
      <c r="T517" s="117">
        <f>S517*H517</f>
        <v>0</v>
      </c>
      <c r="AR517" s="16" t="s">
        <v>150</v>
      </c>
      <c r="AT517" s="16" t="s">
        <v>145</v>
      </c>
      <c r="AU517" s="16" t="s">
        <v>83</v>
      </c>
      <c r="AY517" s="16" t="s">
        <v>143</v>
      </c>
      <c r="BE517" s="118">
        <f>IF(N517="základní",J517,0)</f>
        <v>0</v>
      </c>
      <c r="BF517" s="118">
        <f>IF(N517="snížená",J517,0)</f>
        <v>0</v>
      </c>
      <c r="BG517" s="118">
        <f>IF(N517="zákl. přenesená",J517,0)</f>
        <v>0</v>
      </c>
      <c r="BH517" s="118">
        <f>IF(N517="sníž. přenesená",J517,0)</f>
        <v>0</v>
      </c>
      <c r="BI517" s="118">
        <f>IF(N517="nulová",J517,0)</f>
        <v>0</v>
      </c>
      <c r="BJ517" s="16" t="s">
        <v>23</v>
      </c>
      <c r="BK517" s="118">
        <f>ROUND(I517*H517,2)</f>
        <v>0</v>
      </c>
      <c r="BL517" s="16" t="s">
        <v>150</v>
      </c>
      <c r="BM517" s="16" t="s">
        <v>565</v>
      </c>
    </row>
    <row r="518" spans="2:51" s="124" customFormat="1" ht="13.5">
      <c r="B518" s="123"/>
      <c r="D518" s="125" t="s">
        <v>154</v>
      </c>
      <c r="E518" s="126" t="s">
        <v>3</v>
      </c>
      <c r="F518" s="127" t="s">
        <v>561</v>
      </c>
      <c r="H518" s="128">
        <v>1</v>
      </c>
      <c r="I518" s="4"/>
      <c r="L518" s="123"/>
      <c r="M518" s="129"/>
      <c r="N518" s="130"/>
      <c r="O518" s="130"/>
      <c r="P518" s="130"/>
      <c r="Q518" s="130"/>
      <c r="R518" s="130"/>
      <c r="S518" s="130"/>
      <c r="T518" s="131"/>
      <c r="AT518" s="132" t="s">
        <v>154</v>
      </c>
      <c r="AU518" s="132" t="s">
        <v>83</v>
      </c>
      <c r="AV518" s="124" t="s">
        <v>83</v>
      </c>
      <c r="AW518" s="124" t="s">
        <v>38</v>
      </c>
      <c r="AX518" s="124" t="s">
        <v>23</v>
      </c>
      <c r="AY518" s="132" t="s">
        <v>143</v>
      </c>
    </row>
    <row r="519" spans="2:65" s="26" customFormat="1" ht="22.5" customHeight="1">
      <c r="B519" s="27"/>
      <c r="C519" s="108" t="s">
        <v>566</v>
      </c>
      <c r="D519" s="108" t="s">
        <v>145</v>
      </c>
      <c r="E519" s="109" t="s">
        <v>567</v>
      </c>
      <c r="F519" s="110" t="s">
        <v>568</v>
      </c>
      <c r="G519" s="111" t="s">
        <v>394</v>
      </c>
      <c r="H519" s="112">
        <v>1</v>
      </c>
      <c r="I519" s="2"/>
      <c r="J519" s="113">
        <f>ROUND(I519*H519,2)</f>
        <v>0</v>
      </c>
      <c r="K519" s="110" t="s">
        <v>3</v>
      </c>
      <c r="L519" s="27"/>
      <c r="M519" s="114" t="s">
        <v>3</v>
      </c>
      <c r="N519" s="115" t="s">
        <v>46</v>
      </c>
      <c r="O519" s="28"/>
      <c r="P519" s="116">
        <f>O519*H519</f>
        <v>0</v>
      </c>
      <c r="Q519" s="116">
        <v>0</v>
      </c>
      <c r="R519" s="116">
        <f>Q519*H519</f>
        <v>0</v>
      </c>
      <c r="S519" s="116">
        <v>0</v>
      </c>
      <c r="T519" s="117">
        <f>S519*H519</f>
        <v>0</v>
      </c>
      <c r="AR519" s="16" t="s">
        <v>150</v>
      </c>
      <c r="AT519" s="16" t="s">
        <v>145</v>
      </c>
      <c r="AU519" s="16" t="s">
        <v>83</v>
      </c>
      <c r="AY519" s="16" t="s">
        <v>143</v>
      </c>
      <c r="BE519" s="118">
        <f>IF(N519="základní",J519,0)</f>
        <v>0</v>
      </c>
      <c r="BF519" s="118">
        <f>IF(N519="snížená",J519,0)</f>
        <v>0</v>
      </c>
      <c r="BG519" s="118">
        <f>IF(N519="zákl. přenesená",J519,0)</f>
        <v>0</v>
      </c>
      <c r="BH519" s="118">
        <f>IF(N519="sníž. přenesená",J519,0)</f>
        <v>0</v>
      </c>
      <c r="BI519" s="118">
        <f>IF(N519="nulová",J519,0)</f>
        <v>0</v>
      </c>
      <c r="BJ519" s="16" t="s">
        <v>23</v>
      </c>
      <c r="BK519" s="118">
        <f>ROUND(I519*H519,2)</f>
        <v>0</v>
      </c>
      <c r="BL519" s="16" t="s">
        <v>150</v>
      </c>
      <c r="BM519" s="16" t="s">
        <v>569</v>
      </c>
    </row>
    <row r="520" spans="2:51" s="124" customFormat="1" ht="13.5">
      <c r="B520" s="123"/>
      <c r="D520" s="125" t="s">
        <v>154</v>
      </c>
      <c r="E520" s="126" t="s">
        <v>3</v>
      </c>
      <c r="F520" s="127" t="s">
        <v>417</v>
      </c>
      <c r="H520" s="128">
        <v>1</v>
      </c>
      <c r="I520" s="4"/>
      <c r="L520" s="123"/>
      <c r="M520" s="129"/>
      <c r="N520" s="130"/>
      <c r="O520" s="130"/>
      <c r="P520" s="130"/>
      <c r="Q520" s="130"/>
      <c r="R520" s="130"/>
      <c r="S520" s="130"/>
      <c r="T520" s="131"/>
      <c r="AT520" s="132" t="s">
        <v>154</v>
      </c>
      <c r="AU520" s="132" t="s">
        <v>83</v>
      </c>
      <c r="AV520" s="124" t="s">
        <v>83</v>
      </c>
      <c r="AW520" s="124" t="s">
        <v>38</v>
      </c>
      <c r="AX520" s="124" t="s">
        <v>23</v>
      </c>
      <c r="AY520" s="132" t="s">
        <v>143</v>
      </c>
    </row>
    <row r="521" spans="2:65" s="26" customFormat="1" ht="31.5" customHeight="1">
      <c r="B521" s="27"/>
      <c r="C521" s="108" t="s">
        <v>570</v>
      </c>
      <c r="D521" s="108" t="s">
        <v>145</v>
      </c>
      <c r="E521" s="109" t="s">
        <v>571</v>
      </c>
      <c r="F521" s="110" t="s">
        <v>572</v>
      </c>
      <c r="G521" s="111" t="s">
        <v>394</v>
      </c>
      <c r="H521" s="112">
        <v>3</v>
      </c>
      <c r="I521" s="2"/>
      <c r="J521" s="113">
        <f>ROUND(I521*H521,2)</f>
        <v>0</v>
      </c>
      <c r="K521" s="110" t="s">
        <v>149</v>
      </c>
      <c r="L521" s="27"/>
      <c r="M521" s="114" t="s">
        <v>3</v>
      </c>
      <c r="N521" s="115" t="s">
        <v>46</v>
      </c>
      <c r="O521" s="28"/>
      <c r="P521" s="116">
        <f>O521*H521</f>
        <v>0</v>
      </c>
      <c r="Q521" s="116">
        <v>0.00016</v>
      </c>
      <c r="R521" s="116">
        <f>Q521*H521</f>
        <v>0.00048000000000000007</v>
      </c>
      <c r="S521" s="116">
        <v>0</v>
      </c>
      <c r="T521" s="117">
        <f>S521*H521</f>
        <v>0</v>
      </c>
      <c r="AR521" s="16" t="s">
        <v>150</v>
      </c>
      <c r="AT521" s="16" t="s">
        <v>145</v>
      </c>
      <c r="AU521" s="16" t="s">
        <v>83</v>
      </c>
      <c r="AY521" s="16" t="s">
        <v>143</v>
      </c>
      <c r="BE521" s="118">
        <f>IF(N521="základní",J521,0)</f>
        <v>0</v>
      </c>
      <c r="BF521" s="118">
        <f>IF(N521="snížená",J521,0)</f>
        <v>0</v>
      </c>
      <c r="BG521" s="118">
        <f>IF(N521="zákl. přenesená",J521,0)</f>
        <v>0</v>
      </c>
      <c r="BH521" s="118">
        <f>IF(N521="sníž. přenesená",J521,0)</f>
        <v>0</v>
      </c>
      <c r="BI521" s="118">
        <f>IF(N521="nulová",J521,0)</f>
        <v>0</v>
      </c>
      <c r="BJ521" s="16" t="s">
        <v>23</v>
      </c>
      <c r="BK521" s="118">
        <f>ROUND(I521*H521,2)</f>
        <v>0</v>
      </c>
      <c r="BL521" s="16" t="s">
        <v>150</v>
      </c>
      <c r="BM521" s="16" t="s">
        <v>573</v>
      </c>
    </row>
    <row r="522" spans="2:47" s="26" customFormat="1" ht="60">
      <c r="B522" s="27"/>
      <c r="D522" s="119" t="s">
        <v>152</v>
      </c>
      <c r="F522" s="120" t="s">
        <v>574</v>
      </c>
      <c r="I522" s="3"/>
      <c r="L522" s="27"/>
      <c r="M522" s="121"/>
      <c r="N522" s="28"/>
      <c r="O522" s="28"/>
      <c r="P522" s="28"/>
      <c r="Q522" s="28"/>
      <c r="R522" s="28"/>
      <c r="S522" s="28"/>
      <c r="T522" s="122"/>
      <c r="AT522" s="16" t="s">
        <v>152</v>
      </c>
      <c r="AU522" s="16" t="s">
        <v>83</v>
      </c>
    </row>
    <row r="523" spans="2:51" s="124" customFormat="1" ht="13.5">
      <c r="B523" s="123"/>
      <c r="D523" s="125" t="s">
        <v>154</v>
      </c>
      <c r="E523" s="126" t="s">
        <v>3</v>
      </c>
      <c r="F523" s="127" t="s">
        <v>575</v>
      </c>
      <c r="H523" s="128">
        <v>3</v>
      </c>
      <c r="I523" s="4"/>
      <c r="L523" s="123"/>
      <c r="M523" s="129"/>
      <c r="N523" s="130"/>
      <c r="O523" s="130"/>
      <c r="P523" s="130"/>
      <c r="Q523" s="130"/>
      <c r="R523" s="130"/>
      <c r="S523" s="130"/>
      <c r="T523" s="131"/>
      <c r="AT523" s="132" t="s">
        <v>154</v>
      </c>
      <c r="AU523" s="132" t="s">
        <v>83</v>
      </c>
      <c r="AV523" s="124" t="s">
        <v>83</v>
      </c>
      <c r="AW523" s="124" t="s">
        <v>38</v>
      </c>
      <c r="AX523" s="124" t="s">
        <v>23</v>
      </c>
      <c r="AY523" s="132" t="s">
        <v>143</v>
      </c>
    </row>
    <row r="524" spans="2:65" s="26" customFormat="1" ht="22.5" customHeight="1">
      <c r="B524" s="27"/>
      <c r="C524" s="108" t="s">
        <v>576</v>
      </c>
      <c r="D524" s="108" t="s">
        <v>145</v>
      </c>
      <c r="E524" s="109" t="s">
        <v>577</v>
      </c>
      <c r="F524" s="110" t="s">
        <v>578</v>
      </c>
      <c r="G524" s="111" t="s">
        <v>162</v>
      </c>
      <c r="H524" s="112">
        <v>2517.8</v>
      </c>
      <c r="I524" s="2"/>
      <c r="J524" s="113">
        <f>ROUND(I524*H524,2)</f>
        <v>0</v>
      </c>
      <c r="K524" s="110" t="s">
        <v>149</v>
      </c>
      <c r="L524" s="27"/>
      <c r="M524" s="114" t="s">
        <v>3</v>
      </c>
      <c r="N524" s="115" t="s">
        <v>46</v>
      </c>
      <c r="O524" s="28"/>
      <c r="P524" s="116">
        <f>O524*H524</f>
        <v>0</v>
      </c>
      <c r="Q524" s="116">
        <v>0.00019</v>
      </c>
      <c r="R524" s="116">
        <f>Q524*H524</f>
        <v>0.4783820000000001</v>
      </c>
      <c r="S524" s="116">
        <v>0</v>
      </c>
      <c r="T524" s="117">
        <f>S524*H524</f>
        <v>0</v>
      </c>
      <c r="AR524" s="16" t="s">
        <v>150</v>
      </c>
      <c r="AT524" s="16" t="s">
        <v>145</v>
      </c>
      <c r="AU524" s="16" t="s">
        <v>83</v>
      </c>
      <c r="AY524" s="16" t="s">
        <v>143</v>
      </c>
      <c r="BE524" s="118">
        <f>IF(N524="základní",J524,0)</f>
        <v>0</v>
      </c>
      <c r="BF524" s="118">
        <f>IF(N524="snížená",J524,0)</f>
        <v>0</v>
      </c>
      <c r="BG524" s="118">
        <f>IF(N524="zákl. přenesená",J524,0)</f>
        <v>0</v>
      </c>
      <c r="BH524" s="118">
        <f>IF(N524="sníž. přenesená",J524,0)</f>
        <v>0</v>
      </c>
      <c r="BI524" s="118">
        <f>IF(N524="nulová",J524,0)</f>
        <v>0</v>
      </c>
      <c r="BJ524" s="16" t="s">
        <v>23</v>
      </c>
      <c r="BK524" s="118">
        <f>ROUND(I524*H524,2)</f>
        <v>0</v>
      </c>
      <c r="BL524" s="16" t="s">
        <v>150</v>
      </c>
      <c r="BM524" s="16" t="s">
        <v>579</v>
      </c>
    </row>
    <row r="525" spans="2:51" s="124" customFormat="1" ht="13.5">
      <c r="B525" s="123"/>
      <c r="D525" s="125" t="s">
        <v>154</v>
      </c>
      <c r="E525" s="126" t="s">
        <v>3</v>
      </c>
      <c r="F525" s="127" t="s">
        <v>580</v>
      </c>
      <c r="H525" s="128">
        <v>2517.8</v>
      </c>
      <c r="I525" s="4"/>
      <c r="L525" s="123"/>
      <c r="M525" s="129"/>
      <c r="N525" s="130"/>
      <c r="O525" s="130"/>
      <c r="P525" s="130"/>
      <c r="Q525" s="130"/>
      <c r="R525" s="130"/>
      <c r="S525" s="130"/>
      <c r="T525" s="131"/>
      <c r="AT525" s="132" t="s">
        <v>154</v>
      </c>
      <c r="AU525" s="132" t="s">
        <v>83</v>
      </c>
      <c r="AV525" s="124" t="s">
        <v>83</v>
      </c>
      <c r="AW525" s="124" t="s">
        <v>38</v>
      </c>
      <c r="AX525" s="124" t="s">
        <v>23</v>
      </c>
      <c r="AY525" s="132" t="s">
        <v>143</v>
      </c>
    </row>
    <row r="526" spans="2:65" s="26" customFormat="1" ht="22.5" customHeight="1">
      <c r="B526" s="27"/>
      <c r="C526" s="108" t="s">
        <v>581</v>
      </c>
      <c r="D526" s="108" t="s">
        <v>145</v>
      </c>
      <c r="E526" s="109" t="s">
        <v>582</v>
      </c>
      <c r="F526" s="110" t="s">
        <v>583</v>
      </c>
      <c r="G526" s="111" t="s">
        <v>162</v>
      </c>
      <c r="H526" s="112">
        <v>2517.8</v>
      </c>
      <c r="I526" s="2"/>
      <c r="J526" s="113">
        <f>ROUND(I526*H526,2)</f>
        <v>0</v>
      </c>
      <c r="K526" s="110" t="s">
        <v>149</v>
      </c>
      <c r="L526" s="27"/>
      <c r="M526" s="114" t="s">
        <v>3</v>
      </c>
      <c r="N526" s="115" t="s">
        <v>46</v>
      </c>
      <c r="O526" s="28"/>
      <c r="P526" s="116">
        <f>O526*H526</f>
        <v>0</v>
      </c>
      <c r="Q526" s="116">
        <v>7E-05</v>
      </c>
      <c r="R526" s="116">
        <f>Q526*H526</f>
        <v>0.17624599999999999</v>
      </c>
      <c r="S526" s="116">
        <v>0</v>
      </c>
      <c r="T526" s="117">
        <f>S526*H526</f>
        <v>0</v>
      </c>
      <c r="AR526" s="16" t="s">
        <v>150</v>
      </c>
      <c r="AT526" s="16" t="s">
        <v>145</v>
      </c>
      <c r="AU526" s="16" t="s">
        <v>83</v>
      </c>
      <c r="AY526" s="16" t="s">
        <v>143</v>
      </c>
      <c r="BE526" s="118">
        <f>IF(N526="základní",J526,0)</f>
        <v>0</v>
      </c>
      <c r="BF526" s="118">
        <f>IF(N526="snížená",J526,0)</f>
        <v>0</v>
      </c>
      <c r="BG526" s="118">
        <f>IF(N526="zákl. přenesená",J526,0)</f>
        <v>0</v>
      </c>
      <c r="BH526" s="118">
        <f>IF(N526="sníž. přenesená",J526,0)</f>
        <v>0</v>
      </c>
      <c r="BI526" s="118">
        <f>IF(N526="nulová",J526,0)</f>
        <v>0</v>
      </c>
      <c r="BJ526" s="16" t="s">
        <v>23</v>
      </c>
      <c r="BK526" s="118">
        <f>ROUND(I526*H526,2)</f>
        <v>0</v>
      </c>
      <c r="BL526" s="16" t="s">
        <v>150</v>
      </c>
      <c r="BM526" s="16" t="s">
        <v>584</v>
      </c>
    </row>
    <row r="527" spans="2:51" s="124" customFormat="1" ht="13.5">
      <c r="B527" s="123"/>
      <c r="D527" s="125" t="s">
        <v>154</v>
      </c>
      <c r="E527" s="126" t="s">
        <v>3</v>
      </c>
      <c r="F527" s="127" t="s">
        <v>585</v>
      </c>
      <c r="H527" s="128">
        <v>2517.8</v>
      </c>
      <c r="I527" s="4"/>
      <c r="L527" s="123"/>
      <c r="M527" s="129"/>
      <c r="N527" s="130"/>
      <c r="O527" s="130"/>
      <c r="P527" s="130"/>
      <c r="Q527" s="130"/>
      <c r="R527" s="130"/>
      <c r="S527" s="130"/>
      <c r="T527" s="131"/>
      <c r="AT527" s="132" t="s">
        <v>154</v>
      </c>
      <c r="AU527" s="132" t="s">
        <v>83</v>
      </c>
      <c r="AV527" s="124" t="s">
        <v>83</v>
      </c>
      <c r="AW527" s="124" t="s">
        <v>38</v>
      </c>
      <c r="AX527" s="124" t="s">
        <v>23</v>
      </c>
      <c r="AY527" s="132" t="s">
        <v>143</v>
      </c>
    </row>
    <row r="528" spans="2:65" s="26" customFormat="1" ht="31.5" customHeight="1">
      <c r="B528" s="27"/>
      <c r="C528" s="108" t="s">
        <v>586</v>
      </c>
      <c r="D528" s="108" t="s">
        <v>145</v>
      </c>
      <c r="E528" s="109" t="s">
        <v>587</v>
      </c>
      <c r="F528" s="110" t="s">
        <v>588</v>
      </c>
      <c r="G528" s="111" t="s">
        <v>394</v>
      </c>
      <c r="H528" s="112">
        <v>18</v>
      </c>
      <c r="I528" s="2"/>
      <c r="J528" s="113">
        <f>ROUND(I528*H528,2)</f>
        <v>0</v>
      </c>
      <c r="K528" s="110" t="s">
        <v>149</v>
      </c>
      <c r="L528" s="27"/>
      <c r="M528" s="114" t="s">
        <v>3</v>
      </c>
      <c r="N528" s="115" t="s">
        <v>46</v>
      </c>
      <c r="O528" s="28"/>
      <c r="P528" s="116">
        <f>O528*H528</f>
        <v>0</v>
      </c>
      <c r="Q528" s="116">
        <v>0.0001</v>
      </c>
      <c r="R528" s="116">
        <f>Q528*H528</f>
        <v>0.0018000000000000002</v>
      </c>
      <c r="S528" s="116">
        <v>0</v>
      </c>
      <c r="T528" s="117">
        <f>S528*H528</f>
        <v>0</v>
      </c>
      <c r="AR528" s="16" t="s">
        <v>150</v>
      </c>
      <c r="AT528" s="16" t="s">
        <v>145</v>
      </c>
      <c r="AU528" s="16" t="s">
        <v>83</v>
      </c>
      <c r="AY528" s="16" t="s">
        <v>143</v>
      </c>
      <c r="BE528" s="118">
        <f>IF(N528="základní",J528,0)</f>
        <v>0</v>
      </c>
      <c r="BF528" s="118">
        <f>IF(N528="snížená",J528,0)</f>
        <v>0</v>
      </c>
      <c r="BG528" s="118">
        <f>IF(N528="zákl. přenesená",J528,0)</f>
        <v>0</v>
      </c>
      <c r="BH528" s="118">
        <f>IF(N528="sníž. přenesená",J528,0)</f>
        <v>0</v>
      </c>
      <c r="BI528" s="118">
        <f>IF(N528="nulová",J528,0)</f>
        <v>0</v>
      </c>
      <c r="BJ528" s="16" t="s">
        <v>23</v>
      </c>
      <c r="BK528" s="118">
        <f>ROUND(I528*H528,2)</f>
        <v>0</v>
      </c>
      <c r="BL528" s="16" t="s">
        <v>150</v>
      </c>
      <c r="BM528" s="16" t="s">
        <v>589</v>
      </c>
    </row>
    <row r="529" spans="2:51" s="124" customFormat="1" ht="13.5">
      <c r="B529" s="123"/>
      <c r="D529" s="125" t="s">
        <v>154</v>
      </c>
      <c r="E529" s="126" t="s">
        <v>3</v>
      </c>
      <c r="F529" s="127" t="s">
        <v>590</v>
      </c>
      <c r="H529" s="128">
        <v>18</v>
      </c>
      <c r="I529" s="4"/>
      <c r="L529" s="123"/>
      <c r="M529" s="129"/>
      <c r="N529" s="130"/>
      <c r="O529" s="130"/>
      <c r="P529" s="130"/>
      <c r="Q529" s="130"/>
      <c r="R529" s="130"/>
      <c r="S529" s="130"/>
      <c r="T529" s="131"/>
      <c r="AT529" s="132" t="s">
        <v>154</v>
      </c>
      <c r="AU529" s="132" t="s">
        <v>83</v>
      </c>
      <c r="AV529" s="124" t="s">
        <v>83</v>
      </c>
      <c r="AW529" s="124" t="s">
        <v>38</v>
      </c>
      <c r="AX529" s="124" t="s">
        <v>23</v>
      </c>
      <c r="AY529" s="132" t="s">
        <v>143</v>
      </c>
    </row>
    <row r="530" spans="2:65" s="26" customFormat="1" ht="22.5" customHeight="1">
      <c r="B530" s="27"/>
      <c r="C530" s="108" t="s">
        <v>591</v>
      </c>
      <c r="D530" s="108" t="s">
        <v>145</v>
      </c>
      <c r="E530" s="109" t="s">
        <v>592</v>
      </c>
      <c r="F530" s="110" t="s">
        <v>593</v>
      </c>
      <c r="G530" s="111" t="s">
        <v>394</v>
      </c>
      <c r="H530" s="112">
        <v>4</v>
      </c>
      <c r="I530" s="2"/>
      <c r="J530" s="113">
        <f>ROUND(I530*H530,2)</f>
        <v>0</v>
      </c>
      <c r="K530" s="110" t="s">
        <v>149</v>
      </c>
      <c r="L530" s="27"/>
      <c r="M530" s="114" t="s">
        <v>3</v>
      </c>
      <c r="N530" s="115" t="s">
        <v>46</v>
      </c>
      <c r="O530" s="28"/>
      <c r="P530" s="116">
        <f>O530*H530</f>
        <v>0</v>
      </c>
      <c r="Q530" s="116">
        <v>0.00046</v>
      </c>
      <c r="R530" s="116">
        <f>Q530*H530</f>
        <v>0.00184</v>
      </c>
      <c r="S530" s="116">
        <v>0</v>
      </c>
      <c r="T530" s="117">
        <f>S530*H530</f>
        <v>0</v>
      </c>
      <c r="AR530" s="16" t="s">
        <v>150</v>
      </c>
      <c r="AT530" s="16" t="s">
        <v>145</v>
      </c>
      <c r="AU530" s="16" t="s">
        <v>83</v>
      </c>
      <c r="AY530" s="16" t="s">
        <v>143</v>
      </c>
      <c r="BE530" s="118">
        <f>IF(N530="základní",J530,0)</f>
        <v>0</v>
      </c>
      <c r="BF530" s="118">
        <f>IF(N530="snížená",J530,0)</f>
        <v>0</v>
      </c>
      <c r="BG530" s="118">
        <f>IF(N530="zákl. přenesená",J530,0)</f>
        <v>0</v>
      </c>
      <c r="BH530" s="118">
        <f>IF(N530="sníž. přenesená",J530,0)</f>
        <v>0</v>
      </c>
      <c r="BI530" s="118">
        <f>IF(N530="nulová",J530,0)</f>
        <v>0</v>
      </c>
      <c r="BJ530" s="16" t="s">
        <v>23</v>
      </c>
      <c r="BK530" s="118">
        <f>ROUND(I530*H530,2)</f>
        <v>0</v>
      </c>
      <c r="BL530" s="16" t="s">
        <v>150</v>
      </c>
      <c r="BM530" s="16" t="s">
        <v>594</v>
      </c>
    </row>
    <row r="531" spans="2:47" s="26" customFormat="1" ht="24">
      <c r="B531" s="27"/>
      <c r="D531" s="119" t="s">
        <v>152</v>
      </c>
      <c r="F531" s="120" t="s">
        <v>595</v>
      </c>
      <c r="I531" s="3"/>
      <c r="L531" s="27"/>
      <c r="M531" s="121"/>
      <c r="N531" s="28"/>
      <c r="O531" s="28"/>
      <c r="P531" s="28"/>
      <c r="Q531" s="28"/>
      <c r="R531" s="28"/>
      <c r="S531" s="28"/>
      <c r="T531" s="122"/>
      <c r="AT531" s="16" t="s">
        <v>152</v>
      </c>
      <c r="AU531" s="16" t="s">
        <v>83</v>
      </c>
    </row>
    <row r="532" spans="2:51" s="124" customFormat="1" ht="13.5">
      <c r="B532" s="123"/>
      <c r="D532" s="125" t="s">
        <v>154</v>
      </c>
      <c r="E532" s="126" t="s">
        <v>3</v>
      </c>
      <c r="F532" s="127" t="s">
        <v>596</v>
      </c>
      <c r="H532" s="128">
        <v>4</v>
      </c>
      <c r="I532" s="4"/>
      <c r="L532" s="123"/>
      <c r="M532" s="129"/>
      <c r="N532" s="130"/>
      <c r="O532" s="130"/>
      <c r="P532" s="130"/>
      <c r="Q532" s="130"/>
      <c r="R532" s="130"/>
      <c r="S532" s="130"/>
      <c r="T532" s="131"/>
      <c r="AT532" s="132" t="s">
        <v>154</v>
      </c>
      <c r="AU532" s="132" t="s">
        <v>83</v>
      </c>
      <c r="AV532" s="124" t="s">
        <v>83</v>
      </c>
      <c r="AW532" s="124" t="s">
        <v>38</v>
      </c>
      <c r="AX532" s="124" t="s">
        <v>23</v>
      </c>
      <c r="AY532" s="132" t="s">
        <v>143</v>
      </c>
    </row>
    <row r="533" spans="2:65" s="26" customFormat="1" ht="22.5" customHeight="1">
      <c r="B533" s="27"/>
      <c r="C533" s="108" t="s">
        <v>597</v>
      </c>
      <c r="D533" s="108" t="s">
        <v>145</v>
      </c>
      <c r="E533" s="109" t="s">
        <v>598</v>
      </c>
      <c r="F533" s="110" t="s">
        <v>599</v>
      </c>
      <c r="G533" s="111" t="s">
        <v>162</v>
      </c>
      <c r="H533" s="112">
        <v>11.5</v>
      </c>
      <c r="I533" s="2"/>
      <c r="J533" s="113">
        <f>ROUND(I533*H533,2)</f>
        <v>0</v>
      </c>
      <c r="K533" s="110" t="s">
        <v>149</v>
      </c>
      <c r="L533" s="27"/>
      <c r="M533" s="114" t="s">
        <v>3</v>
      </c>
      <c r="N533" s="115" t="s">
        <v>46</v>
      </c>
      <c r="O533" s="28"/>
      <c r="P533" s="116">
        <f>O533*H533</f>
        <v>0</v>
      </c>
      <c r="Q533" s="116">
        <v>0.00047</v>
      </c>
      <c r="R533" s="116">
        <f>Q533*H533</f>
        <v>0.005405</v>
      </c>
      <c r="S533" s="116">
        <v>0</v>
      </c>
      <c r="T533" s="117">
        <f>S533*H533</f>
        <v>0</v>
      </c>
      <c r="AR533" s="16" t="s">
        <v>150</v>
      </c>
      <c r="AT533" s="16" t="s">
        <v>145</v>
      </c>
      <c r="AU533" s="16" t="s">
        <v>83</v>
      </c>
      <c r="AY533" s="16" t="s">
        <v>143</v>
      </c>
      <c r="BE533" s="118">
        <f>IF(N533="základní",J533,0)</f>
        <v>0</v>
      </c>
      <c r="BF533" s="118">
        <f>IF(N533="snížená",J533,0)</f>
        <v>0</v>
      </c>
      <c r="BG533" s="118">
        <f>IF(N533="zákl. přenesená",J533,0)</f>
        <v>0</v>
      </c>
      <c r="BH533" s="118">
        <f>IF(N533="sníž. přenesená",J533,0)</f>
        <v>0</v>
      </c>
      <c r="BI533" s="118">
        <f>IF(N533="nulová",J533,0)</f>
        <v>0</v>
      </c>
      <c r="BJ533" s="16" t="s">
        <v>23</v>
      </c>
      <c r="BK533" s="118">
        <f>ROUND(I533*H533,2)</f>
        <v>0</v>
      </c>
      <c r="BL533" s="16" t="s">
        <v>150</v>
      </c>
      <c r="BM533" s="16" t="s">
        <v>600</v>
      </c>
    </row>
    <row r="534" spans="2:51" s="124" customFormat="1" ht="13.5">
      <c r="B534" s="123"/>
      <c r="D534" s="125" t="s">
        <v>154</v>
      </c>
      <c r="E534" s="126" t="s">
        <v>3</v>
      </c>
      <c r="F534" s="127" t="s">
        <v>601</v>
      </c>
      <c r="H534" s="128">
        <v>11.5</v>
      </c>
      <c r="I534" s="4"/>
      <c r="L534" s="123"/>
      <c r="M534" s="129"/>
      <c r="N534" s="130"/>
      <c r="O534" s="130"/>
      <c r="P534" s="130"/>
      <c r="Q534" s="130"/>
      <c r="R534" s="130"/>
      <c r="S534" s="130"/>
      <c r="T534" s="131"/>
      <c r="AT534" s="132" t="s">
        <v>154</v>
      </c>
      <c r="AU534" s="132" t="s">
        <v>83</v>
      </c>
      <c r="AV534" s="124" t="s">
        <v>83</v>
      </c>
      <c r="AW534" s="124" t="s">
        <v>38</v>
      </c>
      <c r="AX534" s="124" t="s">
        <v>23</v>
      </c>
      <c r="AY534" s="132" t="s">
        <v>143</v>
      </c>
    </row>
    <row r="535" spans="2:65" s="26" customFormat="1" ht="22.5" customHeight="1">
      <c r="B535" s="27"/>
      <c r="C535" s="147" t="s">
        <v>602</v>
      </c>
      <c r="D535" s="147" t="s">
        <v>330</v>
      </c>
      <c r="E535" s="148" t="s">
        <v>603</v>
      </c>
      <c r="F535" s="149" t="s">
        <v>604</v>
      </c>
      <c r="G535" s="150" t="s">
        <v>162</v>
      </c>
      <c r="H535" s="151">
        <v>11.5</v>
      </c>
      <c r="I535" s="6"/>
      <c r="J535" s="152">
        <f>ROUND(I535*H535,2)</f>
        <v>0</v>
      </c>
      <c r="K535" s="149" t="s">
        <v>149</v>
      </c>
      <c r="L535" s="153"/>
      <c r="M535" s="154" t="s">
        <v>3</v>
      </c>
      <c r="N535" s="155" t="s">
        <v>46</v>
      </c>
      <c r="O535" s="28"/>
      <c r="P535" s="116">
        <f>O535*H535</f>
        <v>0</v>
      </c>
      <c r="Q535" s="116">
        <v>0.01715</v>
      </c>
      <c r="R535" s="116">
        <f>Q535*H535</f>
        <v>0.19722499999999998</v>
      </c>
      <c r="S535" s="116">
        <v>0</v>
      </c>
      <c r="T535" s="117">
        <f>S535*H535</f>
        <v>0</v>
      </c>
      <c r="AR535" s="16" t="s">
        <v>334</v>
      </c>
      <c r="AT535" s="16" t="s">
        <v>330</v>
      </c>
      <c r="AU535" s="16" t="s">
        <v>83</v>
      </c>
      <c r="AY535" s="16" t="s">
        <v>143</v>
      </c>
      <c r="BE535" s="118">
        <f>IF(N535="základní",J535,0)</f>
        <v>0</v>
      </c>
      <c r="BF535" s="118">
        <f>IF(N535="snížená",J535,0)</f>
        <v>0</v>
      </c>
      <c r="BG535" s="118">
        <f>IF(N535="zákl. přenesená",J535,0)</f>
        <v>0</v>
      </c>
      <c r="BH535" s="118">
        <f>IF(N535="sníž. přenesená",J535,0)</f>
        <v>0</v>
      </c>
      <c r="BI535" s="118">
        <f>IF(N535="nulová",J535,0)</f>
        <v>0</v>
      </c>
      <c r="BJ535" s="16" t="s">
        <v>23</v>
      </c>
      <c r="BK535" s="118">
        <f>ROUND(I535*H535,2)</f>
        <v>0</v>
      </c>
      <c r="BL535" s="16" t="s">
        <v>334</v>
      </c>
      <c r="BM535" s="16" t="s">
        <v>605</v>
      </c>
    </row>
    <row r="536" spans="2:51" s="124" customFormat="1" ht="13.5">
      <c r="B536" s="123"/>
      <c r="D536" s="125" t="s">
        <v>154</v>
      </c>
      <c r="E536" s="126" t="s">
        <v>3</v>
      </c>
      <c r="F536" s="127" t="s">
        <v>601</v>
      </c>
      <c r="H536" s="128">
        <v>11.5</v>
      </c>
      <c r="I536" s="4"/>
      <c r="L536" s="123"/>
      <c r="M536" s="129"/>
      <c r="N536" s="130"/>
      <c r="O536" s="130"/>
      <c r="P536" s="130"/>
      <c r="Q536" s="130"/>
      <c r="R536" s="130"/>
      <c r="S536" s="130"/>
      <c r="T536" s="131"/>
      <c r="AT536" s="132" t="s">
        <v>154</v>
      </c>
      <c r="AU536" s="132" t="s">
        <v>83</v>
      </c>
      <c r="AV536" s="124" t="s">
        <v>83</v>
      </c>
      <c r="AW536" s="124" t="s">
        <v>38</v>
      </c>
      <c r="AX536" s="124" t="s">
        <v>23</v>
      </c>
      <c r="AY536" s="132" t="s">
        <v>143</v>
      </c>
    </row>
    <row r="537" spans="2:65" s="26" customFormat="1" ht="22.5" customHeight="1">
      <c r="B537" s="27"/>
      <c r="C537" s="108" t="s">
        <v>606</v>
      </c>
      <c r="D537" s="108" t="s">
        <v>145</v>
      </c>
      <c r="E537" s="109" t="s">
        <v>607</v>
      </c>
      <c r="F537" s="110" t="s">
        <v>608</v>
      </c>
      <c r="G537" s="111" t="s">
        <v>394</v>
      </c>
      <c r="H537" s="112">
        <v>2</v>
      </c>
      <c r="I537" s="2"/>
      <c r="J537" s="113">
        <f>ROUND(I537*H537,2)</f>
        <v>0</v>
      </c>
      <c r="K537" s="110" t="s">
        <v>3</v>
      </c>
      <c r="L537" s="27"/>
      <c r="M537" s="114" t="s">
        <v>3</v>
      </c>
      <c r="N537" s="115" t="s">
        <v>46</v>
      </c>
      <c r="O537" s="28"/>
      <c r="P537" s="116">
        <f>O537*H537</f>
        <v>0</v>
      </c>
      <c r="Q537" s="116">
        <v>0</v>
      </c>
      <c r="R537" s="116">
        <f>Q537*H537</f>
        <v>0</v>
      </c>
      <c r="S537" s="116">
        <v>0</v>
      </c>
      <c r="T537" s="117">
        <f>S537*H537</f>
        <v>0</v>
      </c>
      <c r="AR537" s="16" t="s">
        <v>150</v>
      </c>
      <c r="AT537" s="16" t="s">
        <v>145</v>
      </c>
      <c r="AU537" s="16" t="s">
        <v>83</v>
      </c>
      <c r="AY537" s="16" t="s">
        <v>143</v>
      </c>
      <c r="BE537" s="118">
        <f>IF(N537="základní",J537,0)</f>
        <v>0</v>
      </c>
      <c r="BF537" s="118">
        <f>IF(N537="snížená",J537,0)</f>
        <v>0</v>
      </c>
      <c r="BG537" s="118">
        <f>IF(N537="zákl. přenesená",J537,0)</f>
        <v>0</v>
      </c>
      <c r="BH537" s="118">
        <f>IF(N537="sníž. přenesená",J537,0)</f>
        <v>0</v>
      </c>
      <c r="BI537" s="118">
        <f>IF(N537="nulová",J537,0)</f>
        <v>0</v>
      </c>
      <c r="BJ537" s="16" t="s">
        <v>23</v>
      </c>
      <c r="BK537" s="118">
        <f>ROUND(I537*H537,2)</f>
        <v>0</v>
      </c>
      <c r="BL537" s="16" t="s">
        <v>150</v>
      </c>
      <c r="BM537" s="16" t="s">
        <v>609</v>
      </c>
    </row>
    <row r="538" spans="2:51" s="124" customFormat="1" ht="13.5">
      <c r="B538" s="123"/>
      <c r="D538" s="125" t="s">
        <v>154</v>
      </c>
      <c r="E538" s="126" t="s">
        <v>3</v>
      </c>
      <c r="F538" s="127" t="s">
        <v>412</v>
      </c>
      <c r="H538" s="128">
        <v>2</v>
      </c>
      <c r="I538" s="4"/>
      <c r="L538" s="123"/>
      <c r="M538" s="129"/>
      <c r="N538" s="130"/>
      <c r="O538" s="130"/>
      <c r="P538" s="130"/>
      <c r="Q538" s="130"/>
      <c r="R538" s="130"/>
      <c r="S538" s="130"/>
      <c r="T538" s="131"/>
      <c r="AT538" s="132" t="s">
        <v>154</v>
      </c>
      <c r="AU538" s="132" t="s">
        <v>83</v>
      </c>
      <c r="AV538" s="124" t="s">
        <v>83</v>
      </c>
      <c r="AW538" s="124" t="s">
        <v>38</v>
      </c>
      <c r="AX538" s="124" t="s">
        <v>23</v>
      </c>
      <c r="AY538" s="132" t="s">
        <v>143</v>
      </c>
    </row>
    <row r="539" spans="2:65" s="26" customFormat="1" ht="22.5" customHeight="1">
      <c r="B539" s="27"/>
      <c r="C539" s="108" t="s">
        <v>610</v>
      </c>
      <c r="D539" s="108" t="s">
        <v>145</v>
      </c>
      <c r="E539" s="109" t="s">
        <v>611</v>
      </c>
      <c r="F539" s="110" t="s">
        <v>612</v>
      </c>
      <c r="G539" s="111" t="s">
        <v>394</v>
      </c>
      <c r="H539" s="112">
        <v>1</v>
      </c>
      <c r="I539" s="2"/>
      <c r="J539" s="113">
        <f>ROUND(I539*H539,2)</f>
        <v>0</v>
      </c>
      <c r="K539" s="110" t="s">
        <v>3</v>
      </c>
      <c r="L539" s="27"/>
      <c r="M539" s="114" t="s">
        <v>3</v>
      </c>
      <c r="N539" s="115" t="s">
        <v>46</v>
      </c>
      <c r="O539" s="28"/>
      <c r="P539" s="116">
        <f>O539*H539</f>
        <v>0</v>
      </c>
      <c r="Q539" s="116">
        <v>0</v>
      </c>
      <c r="R539" s="116">
        <f>Q539*H539</f>
        <v>0</v>
      </c>
      <c r="S539" s="116">
        <v>0</v>
      </c>
      <c r="T539" s="117">
        <f>S539*H539</f>
        <v>0</v>
      </c>
      <c r="AR539" s="16" t="s">
        <v>150</v>
      </c>
      <c r="AT539" s="16" t="s">
        <v>145</v>
      </c>
      <c r="AU539" s="16" t="s">
        <v>83</v>
      </c>
      <c r="AY539" s="16" t="s">
        <v>143</v>
      </c>
      <c r="BE539" s="118">
        <f>IF(N539="základní",J539,0)</f>
        <v>0</v>
      </c>
      <c r="BF539" s="118">
        <f>IF(N539="snížená",J539,0)</f>
        <v>0</v>
      </c>
      <c r="BG539" s="118">
        <f>IF(N539="zákl. přenesená",J539,0)</f>
        <v>0</v>
      </c>
      <c r="BH539" s="118">
        <f>IF(N539="sníž. přenesená",J539,0)</f>
        <v>0</v>
      </c>
      <c r="BI539" s="118">
        <f>IF(N539="nulová",J539,0)</f>
        <v>0</v>
      </c>
      <c r="BJ539" s="16" t="s">
        <v>23</v>
      </c>
      <c r="BK539" s="118">
        <f>ROUND(I539*H539,2)</f>
        <v>0</v>
      </c>
      <c r="BL539" s="16" t="s">
        <v>150</v>
      </c>
      <c r="BM539" s="16" t="s">
        <v>613</v>
      </c>
    </row>
    <row r="540" spans="2:51" s="124" customFormat="1" ht="13.5">
      <c r="B540" s="123"/>
      <c r="D540" s="125" t="s">
        <v>154</v>
      </c>
      <c r="E540" s="126" t="s">
        <v>3</v>
      </c>
      <c r="F540" s="127" t="s">
        <v>417</v>
      </c>
      <c r="H540" s="128">
        <v>1</v>
      </c>
      <c r="I540" s="4"/>
      <c r="L540" s="123"/>
      <c r="M540" s="129"/>
      <c r="N540" s="130"/>
      <c r="O540" s="130"/>
      <c r="P540" s="130"/>
      <c r="Q540" s="130"/>
      <c r="R540" s="130"/>
      <c r="S540" s="130"/>
      <c r="T540" s="131"/>
      <c r="AT540" s="132" t="s">
        <v>154</v>
      </c>
      <c r="AU540" s="132" t="s">
        <v>83</v>
      </c>
      <c r="AV540" s="124" t="s">
        <v>83</v>
      </c>
      <c r="AW540" s="124" t="s">
        <v>38</v>
      </c>
      <c r="AX540" s="124" t="s">
        <v>23</v>
      </c>
      <c r="AY540" s="132" t="s">
        <v>143</v>
      </c>
    </row>
    <row r="541" spans="2:65" s="26" customFormat="1" ht="22.5" customHeight="1">
      <c r="B541" s="27"/>
      <c r="C541" s="108" t="s">
        <v>614</v>
      </c>
      <c r="D541" s="108" t="s">
        <v>145</v>
      </c>
      <c r="E541" s="109" t="s">
        <v>615</v>
      </c>
      <c r="F541" s="110" t="s">
        <v>616</v>
      </c>
      <c r="G541" s="111" t="s">
        <v>394</v>
      </c>
      <c r="H541" s="112">
        <v>2</v>
      </c>
      <c r="I541" s="2"/>
      <c r="J541" s="113">
        <f>ROUND(I541*H541,2)</f>
        <v>0</v>
      </c>
      <c r="K541" s="110" t="s">
        <v>3</v>
      </c>
      <c r="L541" s="27"/>
      <c r="M541" s="114" t="s">
        <v>3</v>
      </c>
      <c r="N541" s="115" t="s">
        <v>46</v>
      </c>
      <c r="O541" s="28"/>
      <c r="P541" s="116">
        <f>O541*H541</f>
        <v>0</v>
      </c>
      <c r="Q541" s="116">
        <v>0</v>
      </c>
      <c r="R541" s="116">
        <f>Q541*H541</f>
        <v>0</v>
      </c>
      <c r="S541" s="116">
        <v>0</v>
      </c>
      <c r="T541" s="117">
        <f>S541*H541</f>
        <v>0</v>
      </c>
      <c r="AR541" s="16" t="s">
        <v>150</v>
      </c>
      <c r="AT541" s="16" t="s">
        <v>145</v>
      </c>
      <c r="AU541" s="16" t="s">
        <v>83</v>
      </c>
      <c r="AY541" s="16" t="s">
        <v>143</v>
      </c>
      <c r="BE541" s="118">
        <f>IF(N541="základní",J541,0)</f>
        <v>0</v>
      </c>
      <c r="BF541" s="118">
        <f>IF(N541="snížená",J541,0)</f>
        <v>0</v>
      </c>
      <c r="BG541" s="118">
        <f>IF(N541="zákl. přenesená",J541,0)</f>
        <v>0</v>
      </c>
      <c r="BH541" s="118">
        <f>IF(N541="sníž. přenesená",J541,0)</f>
        <v>0</v>
      </c>
      <c r="BI541" s="118">
        <f>IF(N541="nulová",J541,0)</f>
        <v>0</v>
      </c>
      <c r="BJ541" s="16" t="s">
        <v>23</v>
      </c>
      <c r="BK541" s="118">
        <f>ROUND(I541*H541,2)</f>
        <v>0</v>
      </c>
      <c r="BL541" s="16" t="s">
        <v>150</v>
      </c>
      <c r="BM541" s="16" t="s">
        <v>617</v>
      </c>
    </row>
    <row r="542" spans="2:51" s="124" customFormat="1" ht="13.5">
      <c r="B542" s="123"/>
      <c r="D542" s="125" t="s">
        <v>154</v>
      </c>
      <c r="E542" s="126" t="s">
        <v>3</v>
      </c>
      <c r="F542" s="127" t="s">
        <v>412</v>
      </c>
      <c r="H542" s="128">
        <v>2</v>
      </c>
      <c r="I542" s="4"/>
      <c r="L542" s="123"/>
      <c r="M542" s="129"/>
      <c r="N542" s="130"/>
      <c r="O542" s="130"/>
      <c r="P542" s="130"/>
      <c r="Q542" s="130"/>
      <c r="R542" s="130"/>
      <c r="S542" s="130"/>
      <c r="T542" s="131"/>
      <c r="AT542" s="132" t="s">
        <v>154</v>
      </c>
      <c r="AU542" s="132" t="s">
        <v>83</v>
      </c>
      <c r="AV542" s="124" t="s">
        <v>83</v>
      </c>
      <c r="AW542" s="124" t="s">
        <v>38</v>
      </c>
      <c r="AX542" s="124" t="s">
        <v>23</v>
      </c>
      <c r="AY542" s="132" t="s">
        <v>143</v>
      </c>
    </row>
    <row r="543" spans="2:65" s="26" customFormat="1" ht="22.5" customHeight="1">
      <c r="B543" s="27"/>
      <c r="C543" s="108" t="s">
        <v>618</v>
      </c>
      <c r="D543" s="108" t="s">
        <v>145</v>
      </c>
      <c r="E543" s="109" t="s">
        <v>619</v>
      </c>
      <c r="F543" s="110" t="s">
        <v>620</v>
      </c>
      <c r="G543" s="111" t="s">
        <v>394</v>
      </c>
      <c r="H543" s="112">
        <v>1</v>
      </c>
      <c r="I543" s="2"/>
      <c r="J543" s="113">
        <f>ROUND(I543*H543,2)</f>
        <v>0</v>
      </c>
      <c r="K543" s="110" t="s">
        <v>3</v>
      </c>
      <c r="L543" s="27"/>
      <c r="M543" s="114" t="s">
        <v>3</v>
      </c>
      <c r="N543" s="115" t="s">
        <v>46</v>
      </c>
      <c r="O543" s="28"/>
      <c r="P543" s="116">
        <f>O543*H543</f>
        <v>0</v>
      </c>
      <c r="Q543" s="116">
        <v>0</v>
      </c>
      <c r="R543" s="116">
        <f>Q543*H543</f>
        <v>0</v>
      </c>
      <c r="S543" s="116">
        <v>0</v>
      </c>
      <c r="T543" s="117">
        <f>S543*H543</f>
        <v>0</v>
      </c>
      <c r="AR543" s="16" t="s">
        <v>150</v>
      </c>
      <c r="AT543" s="16" t="s">
        <v>145</v>
      </c>
      <c r="AU543" s="16" t="s">
        <v>83</v>
      </c>
      <c r="AY543" s="16" t="s">
        <v>143</v>
      </c>
      <c r="BE543" s="118">
        <f>IF(N543="základní",J543,0)</f>
        <v>0</v>
      </c>
      <c r="BF543" s="118">
        <f>IF(N543="snížená",J543,0)</f>
        <v>0</v>
      </c>
      <c r="BG543" s="118">
        <f>IF(N543="zákl. přenesená",J543,0)</f>
        <v>0</v>
      </c>
      <c r="BH543" s="118">
        <f>IF(N543="sníž. přenesená",J543,0)</f>
        <v>0</v>
      </c>
      <c r="BI543" s="118">
        <f>IF(N543="nulová",J543,0)</f>
        <v>0</v>
      </c>
      <c r="BJ543" s="16" t="s">
        <v>23</v>
      </c>
      <c r="BK543" s="118">
        <f>ROUND(I543*H543,2)</f>
        <v>0</v>
      </c>
      <c r="BL543" s="16" t="s">
        <v>150</v>
      </c>
      <c r="BM543" s="16" t="s">
        <v>621</v>
      </c>
    </row>
    <row r="544" spans="2:51" s="124" customFormat="1" ht="13.5">
      <c r="B544" s="123"/>
      <c r="D544" s="119" t="s">
        <v>154</v>
      </c>
      <c r="E544" s="132" t="s">
        <v>3</v>
      </c>
      <c r="F544" s="133" t="s">
        <v>622</v>
      </c>
      <c r="H544" s="134">
        <v>1</v>
      </c>
      <c r="I544" s="4"/>
      <c r="L544" s="123"/>
      <c r="M544" s="129"/>
      <c r="N544" s="130"/>
      <c r="O544" s="130"/>
      <c r="P544" s="130"/>
      <c r="Q544" s="130"/>
      <c r="R544" s="130"/>
      <c r="S544" s="130"/>
      <c r="T544" s="131"/>
      <c r="AT544" s="132" t="s">
        <v>154</v>
      </c>
      <c r="AU544" s="132" t="s">
        <v>83</v>
      </c>
      <c r="AV544" s="124" t="s">
        <v>83</v>
      </c>
      <c r="AW544" s="124" t="s">
        <v>38</v>
      </c>
      <c r="AX544" s="124" t="s">
        <v>23</v>
      </c>
      <c r="AY544" s="132" t="s">
        <v>143</v>
      </c>
    </row>
    <row r="545" spans="2:63" s="95" customFormat="1" ht="29.85" customHeight="1">
      <c r="B545" s="94"/>
      <c r="D545" s="105" t="s">
        <v>74</v>
      </c>
      <c r="E545" s="106" t="s">
        <v>227</v>
      </c>
      <c r="F545" s="106" t="s">
        <v>623</v>
      </c>
      <c r="I545" s="1"/>
      <c r="J545" s="107">
        <f>BK545</f>
        <v>0</v>
      </c>
      <c r="L545" s="94"/>
      <c r="M545" s="99"/>
      <c r="N545" s="100"/>
      <c r="O545" s="100"/>
      <c r="P545" s="101">
        <f>SUM(P546:P548)</f>
        <v>0</v>
      </c>
      <c r="Q545" s="100"/>
      <c r="R545" s="101">
        <f>SUM(R546:R548)</f>
        <v>0</v>
      </c>
      <c r="S545" s="100"/>
      <c r="T545" s="102">
        <f>SUM(T546:T548)</f>
        <v>0</v>
      </c>
      <c r="AR545" s="96" t="s">
        <v>23</v>
      </c>
      <c r="AT545" s="103" t="s">
        <v>74</v>
      </c>
      <c r="AU545" s="103" t="s">
        <v>23</v>
      </c>
      <c r="AY545" s="96" t="s">
        <v>143</v>
      </c>
      <c r="BK545" s="104">
        <f>SUM(BK546:BK548)</f>
        <v>0</v>
      </c>
    </row>
    <row r="546" spans="2:65" s="26" customFormat="1" ht="22.5" customHeight="1">
      <c r="B546" s="27"/>
      <c r="C546" s="108" t="s">
        <v>624</v>
      </c>
      <c r="D546" s="108" t="s">
        <v>145</v>
      </c>
      <c r="E546" s="109" t="s">
        <v>625</v>
      </c>
      <c r="F546" s="110" t="s">
        <v>626</v>
      </c>
      <c r="G546" s="111" t="s">
        <v>162</v>
      </c>
      <c r="H546" s="112">
        <v>25.8</v>
      </c>
      <c r="I546" s="2"/>
      <c r="J546" s="113">
        <f>ROUND(I546*H546,2)</f>
        <v>0</v>
      </c>
      <c r="K546" s="110" t="s">
        <v>149</v>
      </c>
      <c r="L546" s="27"/>
      <c r="M546" s="114" t="s">
        <v>3</v>
      </c>
      <c r="N546" s="115" t="s">
        <v>46</v>
      </c>
      <c r="O546" s="28"/>
      <c r="P546" s="116">
        <f>O546*H546</f>
        <v>0</v>
      </c>
      <c r="Q546" s="116">
        <v>0</v>
      </c>
      <c r="R546" s="116">
        <f>Q546*H546</f>
        <v>0</v>
      </c>
      <c r="S546" s="116">
        <v>0</v>
      </c>
      <c r="T546" s="117">
        <f>S546*H546</f>
        <v>0</v>
      </c>
      <c r="AR546" s="16" t="s">
        <v>150</v>
      </c>
      <c r="AT546" s="16" t="s">
        <v>145</v>
      </c>
      <c r="AU546" s="16" t="s">
        <v>83</v>
      </c>
      <c r="AY546" s="16" t="s">
        <v>143</v>
      </c>
      <c r="BE546" s="118">
        <f>IF(N546="základní",J546,0)</f>
        <v>0</v>
      </c>
      <c r="BF546" s="118">
        <f>IF(N546="snížená",J546,0)</f>
        <v>0</v>
      </c>
      <c r="BG546" s="118">
        <f>IF(N546="zákl. přenesená",J546,0)</f>
        <v>0</v>
      </c>
      <c r="BH546" s="118">
        <f>IF(N546="sníž. přenesená",J546,0)</f>
        <v>0</v>
      </c>
      <c r="BI546" s="118">
        <f>IF(N546="nulová",J546,0)</f>
        <v>0</v>
      </c>
      <c r="BJ546" s="16" t="s">
        <v>23</v>
      </c>
      <c r="BK546" s="118">
        <f>ROUND(I546*H546,2)</f>
        <v>0</v>
      </c>
      <c r="BL546" s="16" t="s">
        <v>150</v>
      </c>
      <c r="BM546" s="16" t="s">
        <v>627</v>
      </c>
    </row>
    <row r="547" spans="2:47" s="26" customFormat="1" ht="24">
      <c r="B547" s="27"/>
      <c r="D547" s="119" t="s">
        <v>152</v>
      </c>
      <c r="F547" s="120" t="s">
        <v>628</v>
      </c>
      <c r="I547" s="3"/>
      <c r="L547" s="27"/>
      <c r="M547" s="121"/>
      <c r="N547" s="28"/>
      <c r="O547" s="28"/>
      <c r="P547" s="28"/>
      <c r="Q547" s="28"/>
      <c r="R547" s="28"/>
      <c r="S547" s="28"/>
      <c r="T547" s="122"/>
      <c r="AT547" s="16" t="s">
        <v>152</v>
      </c>
      <c r="AU547" s="16" t="s">
        <v>83</v>
      </c>
    </row>
    <row r="548" spans="2:51" s="124" customFormat="1" ht="13.5">
      <c r="B548" s="123"/>
      <c r="D548" s="119" t="s">
        <v>154</v>
      </c>
      <c r="E548" s="132" t="s">
        <v>3</v>
      </c>
      <c r="F548" s="133" t="s">
        <v>389</v>
      </c>
      <c r="H548" s="134">
        <v>25.8</v>
      </c>
      <c r="I548" s="4"/>
      <c r="L548" s="123"/>
      <c r="M548" s="129"/>
      <c r="N548" s="130"/>
      <c r="O548" s="130"/>
      <c r="P548" s="130"/>
      <c r="Q548" s="130"/>
      <c r="R548" s="130"/>
      <c r="S548" s="130"/>
      <c r="T548" s="131"/>
      <c r="AT548" s="132" t="s">
        <v>154</v>
      </c>
      <c r="AU548" s="132" t="s">
        <v>83</v>
      </c>
      <c r="AV548" s="124" t="s">
        <v>83</v>
      </c>
      <c r="AW548" s="124" t="s">
        <v>38</v>
      </c>
      <c r="AX548" s="124" t="s">
        <v>23</v>
      </c>
      <c r="AY548" s="132" t="s">
        <v>143</v>
      </c>
    </row>
    <row r="549" spans="2:63" s="95" customFormat="1" ht="29.85" customHeight="1">
      <c r="B549" s="94"/>
      <c r="D549" s="105" t="s">
        <v>74</v>
      </c>
      <c r="E549" s="106" t="s">
        <v>629</v>
      </c>
      <c r="F549" s="106" t="s">
        <v>630</v>
      </c>
      <c r="I549" s="1"/>
      <c r="J549" s="107">
        <f>BK549</f>
        <v>0</v>
      </c>
      <c r="L549" s="94"/>
      <c r="M549" s="99"/>
      <c r="N549" s="100"/>
      <c r="O549" s="100"/>
      <c r="P549" s="101">
        <f>SUM(P550:P560)</f>
        <v>0</v>
      </c>
      <c r="Q549" s="100"/>
      <c r="R549" s="101">
        <f>SUM(R550:R560)</f>
        <v>0</v>
      </c>
      <c r="S549" s="100"/>
      <c r="T549" s="102">
        <f>SUM(T550:T560)</f>
        <v>0</v>
      </c>
      <c r="AR549" s="96" t="s">
        <v>23</v>
      </c>
      <c r="AT549" s="103" t="s">
        <v>74</v>
      </c>
      <c r="AU549" s="103" t="s">
        <v>23</v>
      </c>
      <c r="AY549" s="96" t="s">
        <v>143</v>
      </c>
      <c r="BK549" s="104">
        <f>SUM(BK550:BK560)</f>
        <v>0</v>
      </c>
    </row>
    <row r="550" spans="2:65" s="26" customFormat="1" ht="31.5" customHeight="1">
      <c r="B550" s="27"/>
      <c r="C550" s="108" t="s">
        <v>631</v>
      </c>
      <c r="D550" s="108" t="s">
        <v>145</v>
      </c>
      <c r="E550" s="109" t="s">
        <v>632</v>
      </c>
      <c r="F550" s="110" t="s">
        <v>633</v>
      </c>
      <c r="G550" s="111" t="s">
        <v>634</v>
      </c>
      <c r="H550" s="112">
        <v>11.3</v>
      </c>
      <c r="I550" s="2"/>
      <c r="J550" s="113">
        <f>ROUND(I550*H550,2)</f>
        <v>0</v>
      </c>
      <c r="K550" s="110" t="s">
        <v>149</v>
      </c>
      <c r="L550" s="27"/>
      <c r="M550" s="114" t="s">
        <v>3</v>
      </c>
      <c r="N550" s="115" t="s">
        <v>46</v>
      </c>
      <c r="O550" s="28"/>
      <c r="P550" s="116">
        <f>O550*H550</f>
        <v>0</v>
      </c>
      <c r="Q550" s="116">
        <v>0</v>
      </c>
      <c r="R550" s="116">
        <f>Q550*H550</f>
        <v>0</v>
      </c>
      <c r="S550" s="116">
        <v>0</v>
      </c>
      <c r="T550" s="117">
        <f>S550*H550</f>
        <v>0</v>
      </c>
      <c r="AR550" s="16" t="s">
        <v>150</v>
      </c>
      <c r="AT550" s="16" t="s">
        <v>145</v>
      </c>
      <c r="AU550" s="16" t="s">
        <v>83</v>
      </c>
      <c r="AY550" s="16" t="s">
        <v>143</v>
      </c>
      <c r="BE550" s="118">
        <f>IF(N550="základní",J550,0)</f>
        <v>0</v>
      </c>
      <c r="BF550" s="118">
        <f>IF(N550="snížená",J550,0)</f>
        <v>0</v>
      </c>
      <c r="BG550" s="118">
        <f>IF(N550="zákl. přenesená",J550,0)</f>
        <v>0</v>
      </c>
      <c r="BH550" s="118">
        <f>IF(N550="sníž. přenesená",J550,0)</f>
        <v>0</v>
      </c>
      <c r="BI550" s="118">
        <f>IF(N550="nulová",J550,0)</f>
        <v>0</v>
      </c>
      <c r="BJ550" s="16" t="s">
        <v>23</v>
      </c>
      <c r="BK550" s="118">
        <f>ROUND(I550*H550,2)</f>
        <v>0</v>
      </c>
      <c r="BL550" s="16" t="s">
        <v>150</v>
      </c>
      <c r="BM550" s="16" t="s">
        <v>635</v>
      </c>
    </row>
    <row r="551" spans="2:47" s="26" customFormat="1" ht="96">
      <c r="B551" s="27"/>
      <c r="D551" s="125" t="s">
        <v>152</v>
      </c>
      <c r="F551" s="156" t="s">
        <v>636</v>
      </c>
      <c r="I551" s="3"/>
      <c r="L551" s="27"/>
      <c r="M551" s="121"/>
      <c r="N551" s="28"/>
      <c r="O551" s="28"/>
      <c r="P551" s="28"/>
      <c r="Q551" s="28"/>
      <c r="R551" s="28"/>
      <c r="S551" s="28"/>
      <c r="T551" s="122"/>
      <c r="AT551" s="16" t="s">
        <v>152</v>
      </c>
      <c r="AU551" s="16" t="s">
        <v>83</v>
      </c>
    </row>
    <row r="552" spans="2:65" s="26" customFormat="1" ht="31.5" customHeight="1">
      <c r="B552" s="27"/>
      <c r="C552" s="108" t="s">
        <v>637</v>
      </c>
      <c r="D552" s="108" t="s">
        <v>145</v>
      </c>
      <c r="E552" s="109" t="s">
        <v>638</v>
      </c>
      <c r="F552" s="110" t="s">
        <v>639</v>
      </c>
      <c r="G552" s="111" t="s">
        <v>634</v>
      </c>
      <c r="H552" s="112">
        <v>45.2</v>
      </c>
      <c r="I552" s="2"/>
      <c r="J552" s="113">
        <f>ROUND(I552*H552,2)</f>
        <v>0</v>
      </c>
      <c r="K552" s="110" t="s">
        <v>149</v>
      </c>
      <c r="L552" s="27"/>
      <c r="M552" s="114" t="s">
        <v>3</v>
      </c>
      <c r="N552" s="115" t="s">
        <v>46</v>
      </c>
      <c r="O552" s="28"/>
      <c r="P552" s="116">
        <f>O552*H552</f>
        <v>0</v>
      </c>
      <c r="Q552" s="116">
        <v>0</v>
      </c>
      <c r="R552" s="116">
        <f>Q552*H552</f>
        <v>0</v>
      </c>
      <c r="S552" s="116">
        <v>0</v>
      </c>
      <c r="T552" s="117">
        <f>S552*H552</f>
        <v>0</v>
      </c>
      <c r="AR552" s="16" t="s">
        <v>150</v>
      </c>
      <c r="AT552" s="16" t="s">
        <v>145</v>
      </c>
      <c r="AU552" s="16" t="s">
        <v>83</v>
      </c>
      <c r="AY552" s="16" t="s">
        <v>143</v>
      </c>
      <c r="BE552" s="118">
        <f>IF(N552="základní",J552,0)</f>
        <v>0</v>
      </c>
      <c r="BF552" s="118">
        <f>IF(N552="snížená",J552,0)</f>
        <v>0</v>
      </c>
      <c r="BG552" s="118">
        <f>IF(N552="zákl. přenesená",J552,0)</f>
        <v>0</v>
      </c>
      <c r="BH552" s="118">
        <f>IF(N552="sníž. přenesená",J552,0)</f>
        <v>0</v>
      </c>
      <c r="BI552" s="118">
        <f>IF(N552="nulová",J552,0)</f>
        <v>0</v>
      </c>
      <c r="BJ552" s="16" t="s">
        <v>23</v>
      </c>
      <c r="BK552" s="118">
        <f>ROUND(I552*H552,2)</f>
        <v>0</v>
      </c>
      <c r="BL552" s="16" t="s">
        <v>150</v>
      </c>
      <c r="BM552" s="16" t="s">
        <v>640</v>
      </c>
    </row>
    <row r="553" spans="2:47" s="26" customFormat="1" ht="96">
      <c r="B553" s="27"/>
      <c r="D553" s="119" t="s">
        <v>152</v>
      </c>
      <c r="F553" s="120" t="s">
        <v>636</v>
      </c>
      <c r="I553" s="3"/>
      <c r="L553" s="27"/>
      <c r="M553" s="121"/>
      <c r="N553" s="28"/>
      <c r="O553" s="28"/>
      <c r="P553" s="28"/>
      <c r="Q553" s="28"/>
      <c r="R553" s="28"/>
      <c r="S553" s="28"/>
      <c r="T553" s="122"/>
      <c r="AT553" s="16" t="s">
        <v>152</v>
      </c>
      <c r="AU553" s="16" t="s">
        <v>83</v>
      </c>
    </row>
    <row r="554" spans="2:51" s="124" customFormat="1" ht="13.5">
      <c r="B554" s="123"/>
      <c r="D554" s="125" t="s">
        <v>154</v>
      </c>
      <c r="F554" s="127" t="s">
        <v>641</v>
      </c>
      <c r="H554" s="128">
        <v>45.2</v>
      </c>
      <c r="I554" s="4"/>
      <c r="L554" s="123"/>
      <c r="M554" s="129"/>
      <c r="N554" s="130"/>
      <c r="O554" s="130"/>
      <c r="P554" s="130"/>
      <c r="Q554" s="130"/>
      <c r="R554" s="130"/>
      <c r="S554" s="130"/>
      <c r="T554" s="131"/>
      <c r="AT554" s="132" t="s">
        <v>154</v>
      </c>
      <c r="AU554" s="132" t="s">
        <v>83</v>
      </c>
      <c r="AV554" s="124" t="s">
        <v>83</v>
      </c>
      <c r="AW554" s="124" t="s">
        <v>4</v>
      </c>
      <c r="AX554" s="124" t="s">
        <v>23</v>
      </c>
      <c r="AY554" s="132" t="s">
        <v>143</v>
      </c>
    </row>
    <row r="555" spans="2:65" s="26" customFormat="1" ht="22.5" customHeight="1">
      <c r="B555" s="27"/>
      <c r="C555" s="108" t="s">
        <v>642</v>
      </c>
      <c r="D555" s="108" t="s">
        <v>145</v>
      </c>
      <c r="E555" s="109" t="s">
        <v>643</v>
      </c>
      <c r="F555" s="110" t="s">
        <v>644</v>
      </c>
      <c r="G555" s="111" t="s">
        <v>634</v>
      </c>
      <c r="H555" s="112">
        <v>11.3</v>
      </c>
      <c r="I555" s="2"/>
      <c r="J555" s="113">
        <f>ROUND(I555*H555,2)</f>
        <v>0</v>
      </c>
      <c r="K555" s="110" t="s">
        <v>149</v>
      </c>
      <c r="L555" s="27"/>
      <c r="M555" s="114" t="s">
        <v>3</v>
      </c>
      <c r="N555" s="115" t="s">
        <v>46</v>
      </c>
      <c r="O555" s="28"/>
      <c r="P555" s="116">
        <f>O555*H555</f>
        <v>0</v>
      </c>
      <c r="Q555" s="116">
        <v>0</v>
      </c>
      <c r="R555" s="116">
        <f>Q555*H555</f>
        <v>0</v>
      </c>
      <c r="S555" s="116">
        <v>0</v>
      </c>
      <c r="T555" s="117">
        <f>S555*H555</f>
        <v>0</v>
      </c>
      <c r="AR555" s="16" t="s">
        <v>150</v>
      </c>
      <c r="AT555" s="16" t="s">
        <v>145</v>
      </c>
      <c r="AU555" s="16" t="s">
        <v>83</v>
      </c>
      <c r="AY555" s="16" t="s">
        <v>143</v>
      </c>
      <c r="BE555" s="118">
        <f>IF(N555="základní",J555,0)</f>
        <v>0</v>
      </c>
      <c r="BF555" s="118">
        <f>IF(N555="snížená",J555,0)</f>
        <v>0</v>
      </c>
      <c r="BG555" s="118">
        <f>IF(N555="zákl. přenesená",J555,0)</f>
        <v>0</v>
      </c>
      <c r="BH555" s="118">
        <f>IF(N555="sníž. přenesená",J555,0)</f>
        <v>0</v>
      </c>
      <c r="BI555" s="118">
        <f>IF(N555="nulová",J555,0)</f>
        <v>0</v>
      </c>
      <c r="BJ555" s="16" t="s">
        <v>23</v>
      </c>
      <c r="BK555" s="118">
        <f>ROUND(I555*H555,2)</f>
        <v>0</v>
      </c>
      <c r="BL555" s="16" t="s">
        <v>150</v>
      </c>
      <c r="BM555" s="16" t="s">
        <v>645</v>
      </c>
    </row>
    <row r="556" spans="2:47" s="26" customFormat="1" ht="36">
      <c r="B556" s="27"/>
      <c r="D556" s="125" t="s">
        <v>152</v>
      </c>
      <c r="F556" s="156" t="s">
        <v>646</v>
      </c>
      <c r="I556" s="3"/>
      <c r="L556" s="27"/>
      <c r="M556" s="121"/>
      <c r="N556" s="28"/>
      <c r="O556" s="28"/>
      <c r="P556" s="28"/>
      <c r="Q556" s="28"/>
      <c r="R556" s="28"/>
      <c r="S556" s="28"/>
      <c r="T556" s="122"/>
      <c r="AT556" s="16" t="s">
        <v>152</v>
      </c>
      <c r="AU556" s="16" t="s">
        <v>83</v>
      </c>
    </row>
    <row r="557" spans="2:65" s="26" customFormat="1" ht="22.5" customHeight="1">
      <c r="B557" s="27"/>
      <c r="C557" s="108" t="s">
        <v>647</v>
      </c>
      <c r="D557" s="108" t="s">
        <v>145</v>
      </c>
      <c r="E557" s="109" t="s">
        <v>648</v>
      </c>
      <c r="F557" s="110" t="s">
        <v>649</v>
      </c>
      <c r="G557" s="111" t="s">
        <v>634</v>
      </c>
      <c r="H557" s="112">
        <v>4.076</v>
      </c>
      <c r="I557" s="2"/>
      <c r="J557" s="113">
        <f>ROUND(I557*H557,2)</f>
        <v>0</v>
      </c>
      <c r="K557" s="110" t="s">
        <v>149</v>
      </c>
      <c r="L557" s="27"/>
      <c r="M557" s="114" t="s">
        <v>3</v>
      </c>
      <c r="N557" s="115" t="s">
        <v>46</v>
      </c>
      <c r="O557" s="28"/>
      <c r="P557" s="116">
        <f>O557*H557</f>
        <v>0</v>
      </c>
      <c r="Q557" s="116">
        <v>0</v>
      </c>
      <c r="R557" s="116">
        <f>Q557*H557</f>
        <v>0</v>
      </c>
      <c r="S557" s="116">
        <v>0</v>
      </c>
      <c r="T557" s="117">
        <f>S557*H557</f>
        <v>0</v>
      </c>
      <c r="AR557" s="16" t="s">
        <v>150</v>
      </c>
      <c r="AT557" s="16" t="s">
        <v>145</v>
      </c>
      <c r="AU557" s="16" t="s">
        <v>83</v>
      </c>
      <c r="AY557" s="16" t="s">
        <v>143</v>
      </c>
      <c r="BE557" s="118">
        <f>IF(N557="základní",J557,0)</f>
        <v>0</v>
      </c>
      <c r="BF557" s="118">
        <f>IF(N557="snížená",J557,0)</f>
        <v>0</v>
      </c>
      <c r="BG557" s="118">
        <f>IF(N557="zákl. přenesená",J557,0)</f>
        <v>0</v>
      </c>
      <c r="BH557" s="118">
        <f>IF(N557="sníž. přenesená",J557,0)</f>
        <v>0</v>
      </c>
      <c r="BI557" s="118">
        <f>IF(N557="nulová",J557,0)</f>
        <v>0</v>
      </c>
      <c r="BJ557" s="16" t="s">
        <v>23</v>
      </c>
      <c r="BK557" s="118">
        <f>ROUND(I557*H557,2)</f>
        <v>0</v>
      </c>
      <c r="BL557" s="16" t="s">
        <v>150</v>
      </c>
      <c r="BM557" s="16" t="s">
        <v>650</v>
      </c>
    </row>
    <row r="558" spans="2:47" s="26" customFormat="1" ht="72">
      <c r="B558" s="27"/>
      <c r="D558" s="125" t="s">
        <v>152</v>
      </c>
      <c r="F558" s="156" t="s">
        <v>651</v>
      </c>
      <c r="I558" s="3"/>
      <c r="L558" s="27"/>
      <c r="M558" s="121"/>
      <c r="N558" s="28"/>
      <c r="O558" s="28"/>
      <c r="P558" s="28"/>
      <c r="Q558" s="28"/>
      <c r="R558" s="28"/>
      <c r="S558" s="28"/>
      <c r="T558" s="122"/>
      <c r="AT558" s="16" t="s">
        <v>152</v>
      </c>
      <c r="AU558" s="16" t="s">
        <v>83</v>
      </c>
    </row>
    <row r="559" spans="2:65" s="26" customFormat="1" ht="22.5" customHeight="1">
      <c r="B559" s="27"/>
      <c r="C559" s="108" t="s">
        <v>652</v>
      </c>
      <c r="D559" s="108" t="s">
        <v>145</v>
      </c>
      <c r="E559" s="109" t="s">
        <v>653</v>
      </c>
      <c r="F559" s="110" t="s">
        <v>654</v>
      </c>
      <c r="G559" s="111" t="s">
        <v>634</v>
      </c>
      <c r="H559" s="112">
        <v>7.224</v>
      </c>
      <c r="I559" s="2"/>
      <c r="J559" s="113">
        <f>ROUND(I559*H559,2)</f>
        <v>0</v>
      </c>
      <c r="K559" s="110" t="s">
        <v>149</v>
      </c>
      <c r="L559" s="27"/>
      <c r="M559" s="114" t="s">
        <v>3</v>
      </c>
      <c r="N559" s="115" t="s">
        <v>46</v>
      </c>
      <c r="O559" s="28"/>
      <c r="P559" s="116">
        <f>O559*H559</f>
        <v>0</v>
      </c>
      <c r="Q559" s="116">
        <v>0</v>
      </c>
      <c r="R559" s="116">
        <f>Q559*H559</f>
        <v>0</v>
      </c>
      <c r="S559" s="116">
        <v>0</v>
      </c>
      <c r="T559" s="117">
        <f>S559*H559</f>
        <v>0</v>
      </c>
      <c r="AR559" s="16" t="s">
        <v>150</v>
      </c>
      <c r="AT559" s="16" t="s">
        <v>145</v>
      </c>
      <c r="AU559" s="16" t="s">
        <v>83</v>
      </c>
      <c r="AY559" s="16" t="s">
        <v>143</v>
      </c>
      <c r="BE559" s="118">
        <f>IF(N559="základní",J559,0)</f>
        <v>0</v>
      </c>
      <c r="BF559" s="118">
        <f>IF(N559="snížená",J559,0)</f>
        <v>0</v>
      </c>
      <c r="BG559" s="118">
        <f>IF(N559="zákl. přenesená",J559,0)</f>
        <v>0</v>
      </c>
      <c r="BH559" s="118">
        <f>IF(N559="sníž. přenesená",J559,0)</f>
        <v>0</v>
      </c>
      <c r="BI559" s="118">
        <f>IF(N559="nulová",J559,0)</f>
        <v>0</v>
      </c>
      <c r="BJ559" s="16" t="s">
        <v>23</v>
      </c>
      <c r="BK559" s="118">
        <f>ROUND(I559*H559,2)</f>
        <v>0</v>
      </c>
      <c r="BL559" s="16" t="s">
        <v>150</v>
      </c>
      <c r="BM559" s="16" t="s">
        <v>655</v>
      </c>
    </row>
    <row r="560" spans="2:47" s="26" customFormat="1" ht="72">
      <c r="B560" s="27"/>
      <c r="D560" s="119" t="s">
        <v>152</v>
      </c>
      <c r="F560" s="120" t="s">
        <v>651</v>
      </c>
      <c r="I560" s="3"/>
      <c r="L560" s="27"/>
      <c r="M560" s="121"/>
      <c r="N560" s="28"/>
      <c r="O560" s="28"/>
      <c r="P560" s="28"/>
      <c r="Q560" s="28"/>
      <c r="R560" s="28"/>
      <c r="S560" s="28"/>
      <c r="T560" s="122"/>
      <c r="AT560" s="16" t="s">
        <v>152</v>
      </c>
      <c r="AU560" s="16" t="s">
        <v>83</v>
      </c>
    </row>
    <row r="561" spans="2:63" s="95" customFormat="1" ht="29.85" customHeight="1">
      <c r="B561" s="94"/>
      <c r="D561" s="105" t="s">
        <v>74</v>
      </c>
      <c r="E561" s="106" t="s">
        <v>656</v>
      </c>
      <c r="F561" s="106" t="s">
        <v>657</v>
      </c>
      <c r="I561" s="1"/>
      <c r="J561" s="107">
        <f>BK561</f>
        <v>0</v>
      </c>
      <c r="L561" s="94"/>
      <c r="M561" s="99"/>
      <c r="N561" s="100"/>
      <c r="O561" s="100"/>
      <c r="P561" s="101">
        <f>SUM(P562:P565)</f>
        <v>0</v>
      </c>
      <c r="Q561" s="100"/>
      <c r="R561" s="101">
        <f>SUM(R562:R565)</f>
        <v>0</v>
      </c>
      <c r="S561" s="100"/>
      <c r="T561" s="102">
        <f>SUM(T562:T565)</f>
        <v>0</v>
      </c>
      <c r="AR561" s="96" t="s">
        <v>23</v>
      </c>
      <c r="AT561" s="103" t="s">
        <v>74</v>
      </c>
      <c r="AU561" s="103" t="s">
        <v>23</v>
      </c>
      <c r="AY561" s="96" t="s">
        <v>143</v>
      </c>
      <c r="BK561" s="104">
        <f>SUM(BK562:BK565)</f>
        <v>0</v>
      </c>
    </row>
    <row r="562" spans="2:65" s="26" customFormat="1" ht="44.25" customHeight="1">
      <c r="B562" s="27"/>
      <c r="C562" s="108" t="s">
        <v>658</v>
      </c>
      <c r="D562" s="108" t="s">
        <v>145</v>
      </c>
      <c r="E562" s="109" t="s">
        <v>659</v>
      </c>
      <c r="F562" s="110" t="s">
        <v>660</v>
      </c>
      <c r="G562" s="111" t="s">
        <v>634</v>
      </c>
      <c r="H562" s="112">
        <v>30.593</v>
      </c>
      <c r="I562" s="2"/>
      <c r="J562" s="113">
        <f>ROUND(I562*H562,2)</f>
        <v>0</v>
      </c>
      <c r="K562" s="110" t="s">
        <v>149</v>
      </c>
      <c r="L562" s="27"/>
      <c r="M562" s="114" t="s">
        <v>3</v>
      </c>
      <c r="N562" s="115" t="s">
        <v>46</v>
      </c>
      <c r="O562" s="28"/>
      <c r="P562" s="116">
        <f>O562*H562</f>
        <v>0</v>
      </c>
      <c r="Q562" s="116">
        <v>0</v>
      </c>
      <c r="R562" s="116">
        <f>Q562*H562</f>
        <v>0</v>
      </c>
      <c r="S562" s="116">
        <v>0</v>
      </c>
      <c r="T562" s="117">
        <f>S562*H562</f>
        <v>0</v>
      </c>
      <c r="AR562" s="16" t="s">
        <v>150</v>
      </c>
      <c r="AT562" s="16" t="s">
        <v>145</v>
      </c>
      <c r="AU562" s="16" t="s">
        <v>83</v>
      </c>
      <c r="AY562" s="16" t="s">
        <v>143</v>
      </c>
      <c r="BE562" s="118">
        <f>IF(N562="základní",J562,0)</f>
        <v>0</v>
      </c>
      <c r="BF562" s="118">
        <f>IF(N562="snížená",J562,0)</f>
        <v>0</v>
      </c>
      <c r="BG562" s="118">
        <f>IF(N562="zákl. přenesená",J562,0)</f>
        <v>0</v>
      </c>
      <c r="BH562" s="118">
        <f>IF(N562="sníž. přenesená",J562,0)</f>
        <v>0</v>
      </c>
      <c r="BI562" s="118">
        <f>IF(N562="nulová",J562,0)</f>
        <v>0</v>
      </c>
      <c r="BJ562" s="16" t="s">
        <v>23</v>
      </c>
      <c r="BK562" s="118">
        <f>ROUND(I562*H562,2)</f>
        <v>0</v>
      </c>
      <c r="BL562" s="16" t="s">
        <v>150</v>
      </c>
      <c r="BM562" s="16" t="s">
        <v>661</v>
      </c>
    </row>
    <row r="563" spans="2:47" s="26" customFormat="1" ht="48">
      <c r="B563" s="27"/>
      <c r="D563" s="125" t="s">
        <v>152</v>
      </c>
      <c r="F563" s="156" t="s">
        <v>662</v>
      </c>
      <c r="I563" s="3"/>
      <c r="L563" s="27"/>
      <c r="M563" s="121"/>
      <c r="N563" s="28"/>
      <c r="O563" s="28"/>
      <c r="P563" s="28"/>
      <c r="Q563" s="28"/>
      <c r="R563" s="28"/>
      <c r="S563" s="28"/>
      <c r="T563" s="122"/>
      <c r="AT563" s="16" t="s">
        <v>152</v>
      </c>
      <c r="AU563" s="16" t="s">
        <v>83</v>
      </c>
    </row>
    <row r="564" spans="2:65" s="26" customFormat="1" ht="44.25" customHeight="1">
      <c r="B564" s="27"/>
      <c r="C564" s="108" t="s">
        <v>663</v>
      </c>
      <c r="D564" s="108" t="s">
        <v>145</v>
      </c>
      <c r="E564" s="109" t="s">
        <v>664</v>
      </c>
      <c r="F564" s="110" t="s">
        <v>665</v>
      </c>
      <c r="G564" s="111" t="s">
        <v>634</v>
      </c>
      <c r="H564" s="112">
        <v>30.593</v>
      </c>
      <c r="I564" s="2"/>
      <c r="J564" s="113">
        <f>ROUND(I564*H564,2)</f>
        <v>0</v>
      </c>
      <c r="K564" s="110" t="s">
        <v>149</v>
      </c>
      <c r="L564" s="27"/>
      <c r="M564" s="114" t="s">
        <v>3</v>
      </c>
      <c r="N564" s="115" t="s">
        <v>46</v>
      </c>
      <c r="O564" s="28"/>
      <c r="P564" s="116">
        <f>O564*H564</f>
        <v>0</v>
      </c>
      <c r="Q564" s="116">
        <v>0</v>
      </c>
      <c r="R564" s="116">
        <f>Q564*H564</f>
        <v>0</v>
      </c>
      <c r="S564" s="116">
        <v>0</v>
      </c>
      <c r="T564" s="117">
        <f>S564*H564</f>
        <v>0</v>
      </c>
      <c r="AR564" s="16" t="s">
        <v>150</v>
      </c>
      <c r="AT564" s="16" t="s">
        <v>145</v>
      </c>
      <c r="AU564" s="16" t="s">
        <v>83</v>
      </c>
      <c r="AY564" s="16" t="s">
        <v>143</v>
      </c>
      <c r="BE564" s="118">
        <f>IF(N564="základní",J564,0)</f>
        <v>0</v>
      </c>
      <c r="BF564" s="118">
        <f>IF(N564="snížená",J564,0)</f>
        <v>0</v>
      </c>
      <c r="BG564" s="118">
        <f>IF(N564="zákl. přenesená",J564,0)</f>
        <v>0</v>
      </c>
      <c r="BH564" s="118">
        <f>IF(N564="sníž. přenesená",J564,0)</f>
        <v>0</v>
      </c>
      <c r="BI564" s="118">
        <f>IF(N564="nulová",J564,0)</f>
        <v>0</v>
      </c>
      <c r="BJ564" s="16" t="s">
        <v>23</v>
      </c>
      <c r="BK564" s="118">
        <f>ROUND(I564*H564,2)</f>
        <v>0</v>
      </c>
      <c r="BL564" s="16" t="s">
        <v>150</v>
      </c>
      <c r="BM564" s="16" t="s">
        <v>666</v>
      </c>
    </row>
    <row r="565" spans="2:47" s="26" customFormat="1" ht="48">
      <c r="B565" s="27"/>
      <c r="D565" s="119" t="s">
        <v>152</v>
      </c>
      <c r="F565" s="120" t="s">
        <v>662</v>
      </c>
      <c r="I565" s="3"/>
      <c r="L565" s="27"/>
      <c r="M565" s="121"/>
      <c r="N565" s="28"/>
      <c r="O565" s="28"/>
      <c r="P565" s="28"/>
      <c r="Q565" s="28"/>
      <c r="R565" s="28"/>
      <c r="S565" s="28"/>
      <c r="T565" s="122"/>
      <c r="AT565" s="16" t="s">
        <v>152</v>
      </c>
      <c r="AU565" s="16" t="s">
        <v>83</v>
      </c>
    </row>
    <row r="566" spans="2:63" s="95" customFormat="1" ht="37.35" customHeight="1">
      <c r="B566" s="94"/>
      <c r="D566" s="96" t="s">
        <v>74</v>
      </c>
      <c r="E566" s="97" t="s">
        <v>330</v>
      </c>
      <c r="F566" s="97" t="s">
        <v>667</v>
      </c>
      <c r="I566" s="1"/>
      <c r="J566" s="98">
        <f>BK566</f>
        <v>0</v>
      </c>
      <c r="L566" s="94"/>
      <c r="M566" s="99"/>
      <c r="N566" s="100"/>
      <c r="O566" s="100"/>
      <c r="P566" s="101">
        <f>P567</f>
        <v>0</v>
      </c>
      <c r="Q566" s="100"/>
      <c r="R566" s="101">
        <f>R567</f>
        <v>0</v>
      </c>
      <c r="S566" s="100"/>
      <c r="T566" s="102">
        <f>T567</f>
        <v>0</v>
      </c>
      <c r="AR566" s="96" t="s">
        <v>159</v>
      </c>
      <c r="AT566" s="103" t="s">
        <v>74</v>
      </c>
      <c r="AU566" s="103" t="s">
        <v>75</v>
      </c>
      <c r="AY566" s="96" t="s">
        <v>143</v>
      </c>
      <c r="BK566" s="104">
        <f>BK567</f>
        <v>0</v>
      </c>
    </row>
    <row r="567" spans="2:63" s="95" customFormat="1" ht="19.95" customHeight="1">
      <c r="B567" s="94"/>
      <c r="D567" s="105" t="s">
        <v>74</v>
      </c>
      <c r="E567" s="106" t="s">
        <v>668</v>
      </c>
      <c r="F567" s="106" t="s">
        <v>669</v>
      </c>
      <c r="I567" s="1"/>
      <c r="J567" s="107">
        <f>BK567</f>
        <v>0</v>
      </c>
      <c r="L567" s="94"/>
      <c r="M567" s="99"/>
      <c r="N567" s="100"/>
      <c r="O567" s="100"/>
      <c r="P567" s="101">
        <f>P568</f>
        <v>0</v>
      </c>
      <c r="Q567" s="100"/>
      <c r="R567" s="101">
        <f>R568</f>
        <v>0</v>
      </c>
      <c r="S567" s="100"/>
      <c r="T567" s="102">
        <f>T568</f>
        <v>0</v>
      </c>
      <c r="AR567" s="96" t="s">
        <v>159</v>
      </c>
      <c r="AT567" s="103" t="s">
        <v>74</v>
      </c>
      <c r="AU567" s="103" t="s">
        <v>23</v>
      </c>
      <c r="AY567" s="96" t="s">
        <v>143</v>
      </c>
      <c r="BK567" s="104">
        <f>BK568</f>
        <v>0</v>
      </c>
    </row>
    <row r="568" spans="2:65" s="26" customFormat="1" ht="22.5" customHeight="1">
      <c r="B568" s="27"/>
      <c r="C568" s="108" t="s">
        <v>670</v>
      </c>
      <c r="D568" s="108" t="s">
        <v>145</v>
      </c>
      <c r="E568" s="109" t="s">
        <v>671</v>
      </c>
      <c r="F568" s="110" t="s">
        <v>1818</v>
      </c>
      <c r="G568" s="111" t="s">
        <v>162</v>
      </c>
      <c r="H568" s="112">
        <v>964.2</v>
      </c>
      <c r="I568" s="2"/>
      <c r="J568" s="113">
        <f>ROUND(I568*H568,2)</f>
        <v>0</v>
      </c>
      <c r="K568" s="110" t="s">
        <v>3</v>
      </c>
      <c r="L568" s="27"/>
      <c r="M568" s="114" t="s">
        <v>3</v>
      </c>
      <c r="N568" s="157" t="s">
        <v>46</v>
      </c>
      <c r="O568" s="158"/>
      <c r="P568" s="159">
        <f>O568*H568</f>
        <v>0</v>
      </c>
      <c r="Q568" s="159">
        <v>0</v>
      </c>
      <c r="R568" s="159">
        <f>Q568*H568</f>
        <v>0</v>
      </c>
      <c r="S568" s="159">
        <v>0</v>
      </c>
      <c r="T568" s="160">
        <f>S568*H568</f>
        <v>0</v>
      </c>
      <c r="AR568" s="16" t="s">
        <v>150</v>
      </c>
      <c r="AT568" s="16" t="s">
        <v>145</v>
      </c>
      <c r="AU568" s="16" t="s">
        <v>83</v>
      </c>
      <c r="AY568" s="16" t="s">
        <v>143</v>
      </c>
      <c r="BE568" s="118">
        <f>IF(N568="základní",J568,0)</f>
        <v>0</v>
      </c>
      <c r="BF568" s="118">
        <f>IF(N568="snížená",J568,0)</f>
        <v>0</v>
      </c>
      <c r="BG568" s="118">
        <f>IF(N568="zákl. přenesená",J568,0)</f>
        <v>0</v>
      </c>
      <c r="BH568" s="118">
        <f>IF(N568="sníž. přenesená",J568,0)</f>
        <v>0</v>
      </c>
      <c r="BI568" s="118">
        <f>IF(N568="nulová",J568,0)</f>
        <v>0</v>
      </c>
      <c r="BJ568" s="16" t="s">
        <v>23</v>
      </c>
      <c r="BK568" s="118">
        <f>ROUND(I568*H568,2)</f>
        <v>0</v>
      </c>
      <c r="BL568" s="16" t="s">
        <v>150</v>
      </c>
      <c r="BM568" s="16" t="s">
        <v>672</v>
      </c>
    </row>
    <row r="569" spans="2:12" s="26" customFormat="1" ht="6.9" customHeight="1">
      <c r="B569" s="51"/>
      <c r="C569" s="52"/>
      <c r="D569" s="52"/>
      <c r="E569" s="52"/>
      <c r="F569" s="52"/>
      <c r="G569" s="52"/>
      <c r="H569" s="52"/>
      <c r="I569" s="52"/>
      <c r="J569" s="52"/>
      <c r="K569" s="52"/>
      <c r="L569" s="27"/>
    </row>
  </sheetData>
  <sheetProtection password="C6B9" sheet="1" objects="1" scenarios="1" formatRows="0" selectLockedCells="1"/>
  <autoFilter ref="C92:K92"/>
  <mergeCells count="12">
    <mergeCell ref="E83:H83"/>
    <mergeCell ref="E85:H85"/>
    <mergeCell ref="E7:H7"/>
    <mergeCell ref="E9:H9"/>
    <mergeCell ref="E11:H11"/>
    <mergeCell ref="E26:H26"/>
    <mergeCell ref="E47:H47"/>
    <mergeCell ref="G1:H1"/>
    <mergeCell ref="L2:V2"/>
    <mergeCell ref="E49:H49"/>
    <mergeCell ref="E51:H51"/>
    <mergeCell ref="E81:H81"/>
  </mergeCells>
  <hyperlinks>
    <hyperlink ref="F1:G1" location="C2" tooltip="Krycí list soupisu" display="1) Krycí list soupisu"/>
    <hyperlink ref="G1:H1" location="C58" tooltip="Rekapitulace" display="2) Rekapitulace"/>
    <hyperlink ref="J1" location="C92"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82"/>
  <sheetViews>
    <sheetView workbookViewId="0" topLeftCell="E81">
      <selection activeCell="I106" sqref="I106"/>
    </sheetView>
  </sheetViews>
  <sheetFormatPr defaultColWidth="9.33203125" defaultRowHeight="13.5"/>
  <cols>
    <col min="1" max="1" width="8.33203125" style="180" customWidth="1"/>
    <col min="2" max="2" width="1.66796875" style="180" customWidth="1"/>
    <col min="3" max="3" width="4.16015625" style="180" customWidth="1"/>
    <col min="4" max="4" width="4.33203125" style="180" customWidth="1"/>
    <col min="5" max="5" width="17.16015625" style="180" customWidth="1"/>
    <col min="6" max="6" width="75" style="180" customWidth="1"/>
    <col min="7" max="7" width="8.66015625" style="180" customWidth="1"/>
    <col min="8" max="8" width="11.16015625" style="180" customWidth="1"/>
    <col min="9" max="9" width="12.66015625" style="180" customWidth="1"/>
    <col min="10" max="10" width="23.5" style="180" customWidth="1"/>
    <col min="11" max="11" width="15.5" style="180" customWidth="1"/>
    <col min="12" max="12" width="23.5" style="180" bestFit="1" customWidth="1"/>
    <col min="13" max="18" width="9.16015625" style="180" hidden="1" customWidth="1"/>
    <col min="19" max="19" width="8.16015625" style="180" hidden="1" customWidth="1"/>
    <col min="20" max="20" width="29.66015625" style="180" hidden="1" customWidth="1"/>
    <col min="21" max="21" width="16.33203125" style="180" hidden="1" customWidth="1"/>
    <col min="22" max="22" width="12.33203125" style="180" hidden="1" customWidth="1"/>
    <col min="23" max="23" width="16.33203125" style="180" customWidth="1"/>
    <col min="24" max="24" width="12.33203125" style="180" customWidth="1"/>
    <col min="25" max="25" width="15" style="180" customWidth="1"/>
    <col min="26" max="26" width="11" style="180" customWidth="1"/>
    <col min="27" max="27" width="15" style="180" customWidth="1"/>
    <col min="28" max="28" width="16.33203125" style="180" customWidth="1"/>
    <col min="29" max="29" width="11" style="180" customWidth="1"/>
    <col min="30" max="30" width="15" style="180" customWidth="1"/>
    <col min="31" max="31" width="16.33203125" style="180" customWidth="1"/>
    <col min="32" max="16384" width="9.16015625" style="180" customWidth="1"/>
  </cols>
  <sheetData>
    <row r="1" spans="1:70" ht="21.75" customHeight="1">
      <c r="A1" s="14"/>
      <c r="B1" s="197"/>
      <c r="C1" s="197"/>
      <c r="D1" s="198" t="s">
        <v>1</v>
      </c>
      <c r="E1" s="197"/>
      <c r="F1" s="194" t="s">
        <v>1635</v>
      </c>
      <c r="G1" s="195" t="s">
        <v>1636</v>
      </c>
      <c r="H1" s="195"/>
      <c r="I1" s="197"/>
      <c r="J1" s="194" t="s">
        <v>1637</v>
      </c>
      <c r="K1" s="198" t="s">
        <v>105</v>
      </c>
      <c r="L1" s="194" t="s">
        <v>1638</v>
      </c>
      <c r="M1" s="194"/>
      <c r="N1" s="194"/>
      <c r="O1" s="194"/>
      <c r="P1" s="194"/>
      <c r="Q1" s="194"/>
      <c r="R1" s="194"/>
      <c r="S1" s="194"/>
      <c r="T1" s="194"/>
      <c r="U1" s="8"/>
      <c r="V1" s="8"/>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3:46" ht="36.9" customHeight="1">
      <c r="L2" s="183" t="s">
        <v>6</v>
      </c>
      <c r="M2" s="184"/>
      <c r="N2" s="184"/>
      <c r="O2" s="184"/>
      <c r="P2" s="184"/>
      <c r="Q2" s="184"/>
      <c r="R2" s="184"/>
      <c r="S2" s="184"/>
      <c r="T2" s="184"/>
      <c r="U2" s="184"/>
      <c r="V2" s="184"/>
      <c r="AT2" s="16" t="s">
        <v>90</v>
      </c>
    </row>
    <row r="3" spans="2:46" ht="6.9" customHeight="1">
      <c r="B3" s="17"/>
      <c r="C3" s="18"/>
      <c r="D3" s="18"/>
      <c r="E3" s="18"/>
      <c r="F3" s="18"/>
      <c r="G3" s="18"/>
      <c r="H3" s="18"/>
      <c r="I3" s="18"/>
      <c r="J3" s="18"/>
      <c r="K3" s="19"/>
      <c r="AT3" s="16" t="s">
        <v>83</v>
      </c>
    </row>
    <row r="4" spans="2:46" ht="36.9" customHeight="1">
      <c r="B4" s="20"/>
      <c r="C4" s="176"/>
      <c r="D4" s="22" t="s">
        <v>106</v>
      </c>
      <c r="E4" s="176"/>
      <c r="F4" s="176"/>
      <c r="G4" s="176"/>
      <c r="H4" s="176"/>
      <c r="I4" s="176"/>
      <c r="J4" s="176"/>
      <c r="K4" s="23"/>
      <c r="M4" s="24" t="s">
        <v>11</v>
      </c>
      <c r="AT4" s="16" t="s">
        <v>4</v>
      </c>
    </row>
    <row r="5" spans="2:11" ht="6.9" customHeight="1">
      <c r="B5" s="20"/>
      <c r="C5" s="176"/>
      <c r="D5" s="176"/>
      <c r="E5" s="176"/>
      <c r="F5" s="176"/>
      <c r="G5" s="176"/>
      <c r="H5" s="176"/>
      <c r="I5" s="176"/>
      <c r="J5" s="176"/>
      <c r="K5" s="23"/>
    </row>
    <row r="6" spans="2:11" ht="13.2">
      <c r="B6" s="20"/>
      <c r="C6" s="176"/>
      <c r="D6" s="25" t="s">
        <v>17</v>
      </c>
      <c r="E6" s="176"/>
      <c r="F6" s="176"/>
      <c r="G6" s="176"/>
      <c r="H6" s="176"/>
      <c r="I6" s="176"/>
      <c r="J6" s="176"/>
      <c r="K6" s="23"/>
    </row>
    <row r="7" spans="2:11" ht="22.5" customHeight="1">
      <c r="B7" s="20"/>
      <c r="C7" s="176"/>
      <c r="D7" s="176"/>
      <c r="E7" s="185" t="str">
        <f>'[1]Rekapitulace stavby'!K6</f>
        <v>Vodovod Hostkovice - Lipolec</v>
      </c>
      <c r="F7" s="199"/>
      <c r="G7" s="199"/>
      <c r="H7" s="199"/>
      <c r="I7" s="176"/>
      <c r="J7" s="176"/>
      <c r="K7" s="23"/>
    </row>
    <row r="8" spans="2:11" ht="13.2">
      <c r="B8" s="20"/>
      <c r="C8" s="176"/>
      <c r="D8" s="25" t="s">
        <v>107</v>
      </c>
      <c r="E8" s="176"/>
      <c r="F8" s="176"/>
      <c r="G8" s="176"/>
      <c r="H8" s="176"/>
      <c r="I8" s="176"/>
      <c r="J8" s="176"/>
      <c r="K8" s="23"/>
    </row>
    <row r="9" spans="2:11" s="175" customFormat="1" ht="22.5" customHeight="1">
      <c r="B9" s="27"/>
      <c r="C9" s="177"/>
      <c r="D9" s="177"/>
      <c r="E9" s="185" t="s">
        <v>108</v>
      </c>
      <c r="F9" s="186"/>
      <c r="G9" s="186"/>
      <c r="H9" s="186"/>
      <c r="I9" s="177"/>
      <c r="J9" s="177"/>
      <c r="K9" s="29"/>
    </row>
    <row r="10" spans="2:11" s="175" customFormat="1" ht="13.2">
      <c r="B10" s="27"/>
      <c r="C10" s="177"/>
      <c r="D10" s="25" t="s">
        <v>109</v>
      </c>
      <c r="E10" s="177"/>
      <c r="F10" s="177"/>
      <c r="G10" s="177"/>
      <c r="H10" s="177"/>
      <c r="I10" s="177"/>
      <c r="J10" s="177"/>
      <c r="K10" s="29"/>
    </row>
    <row r="11" spans="2:11" s="175" customFormat="1" ht="36.9" customHeight="1">
      <c r="B11" s="27"/>
      <c r="C11" s="177"/>
      <c r="D11" s="177"/>
      <c r="E11" s="187" t="s">
        <v>673</v>
      </c>
      <c r="F11" s="186"/>
      <c r="G11" s="186"/>
      <c r="H11" s="186"/>
      <c r="I11" s="177"/>
      <c r="J11" s="177"/>
      <c r="K11" s="29"/>
    </row>
    <row r="12" spans="2:11" s="175" customFormat="1" ht="13.5">
      <c r="B12" s="27"/>
      <c r="C12" s="177"/>
      <c r="D12" s="177"/>
      <c r="E12" s="177"/>
      <c r="F12" s="177"/>
      <c r="G12" s="177"/>
      <c r="H12" s="177"/>
      <c r="I12" s="177"/>
      <c r="J12" s="177"/>
      <c r="K12" s="29"/>
    </row>
    <row r="13" spans="2:11" s="175" customFormat="1" ht="14.4" customHeight="1">
      <c r="B13" s="27"/>
      <c r="C13" s="177"/>
      <c r="D13" s="25" t="s">
        <v>20</v>
      </c>
      <c r="E13" s="177"/>
      <c r="F13" s="30" t="s">
        <v>21</v>
      </c>
      <c r="G13" s="177"/>
      <c r="H13" s="177"/>
      <c r="I13" s="25" t="s">
        <v>22</v>
      </c>
      <c r="J13" s="30" t="s">
        <v>3</v>
      </c>
      <c r="K13" s="29"/>
    </row>
    <row r="14" spans="2:11" s="175" customFormat="1" ht="14.4" customHeight="1">
      <c r="B14" s="27"/>
      <c r="C14" s="177"/>
      <c r="D14" s="25" t="s">
        <v>24</v>
      </c>
      <c r="E14" s="177"/>
      <c r="F14" s="30" t="s">
        <v>25</v>
      </c>
      <c r="G14" s="177"/>
      <c r="H14" s="177"/>
      <c r="I14" s="25" t="s">
        <v>26</v>
      </c>
      <c r="J14" s="31" t="str">
        <f>'Rekapitulace stavby'!AN8</f>
        <v>vyplň údaj v rekapitulaci stavby</v>
      </c>
      <c r="K14" s="29"/>
    </row>
    <row r="15" spans="2:11" s="175" customFormat="1" ht="10.95" customHeight="1">
      <c r="B15" s="27"/>
      <c r="C15" s="177"/>
      <c r="D15" s="177"/>
      <c r="E15" s="177"/>
      <c r="F15" s="177"/>
      <c r="G15" s="177"/>
      <c r="H15" s="177"/>
      <c r="I15" s="177"/>
      <c r="J15" s="177"/>
      <c r="K15" s="29"/>
    </row>
    <row r="16" spans="2:11" s="175" customFormat="1" ht="14.4" customHeight="1">
      <c r="B16" s="27"/>
      <c r="C16" s="177"/>
      <c r="D16" s="25" t="s">
        <v>29</v>
      </c>
      <c r="E16" s="177"/>
      <c r="F16" s="177"/>
      <c r="G16" s="177"/>
      <c r="H16" s="177"/>
      <c r="I16" s="25" t="s">
        <v>30</v>
      </c>
      <c r="J16" s="30" t="str">
        <f>IF('[1]Rekapitulace stavby'!AN10="","",'[1]Rekapitulace stavby'!AN10)</f>
        <v/>
      </c>
      <c r="K16" s="29"/>
    </row>
    <row r="17" spans="2:11" s="175" customFormat="1" ht="18" customHeight="1">
      <c r="B17" s="27"/>
      <c r="C17" s="177"/>
      <c r="D17" s="177"/>
      <c r="E17" s="30" t="str">
        <f>IF('[1]Rekapitulace stavby'!E11="","",'[1]Rekapitulace stavby'!E11)</f>
        <v xml:space="preserve"> </v>
      </c>
      <c r="F17" s="177"/>
      <c r="G17" s="177"/>
      <c r="H17" s="177"/>
      <c r="I17" s="25" t="s">
        <v>32</v>
      </c>
      <c r="J17" s="30" t="str">
        <f>IF('[1]Rekapitulace stavby'!AN11="","",'[1]Rekapitulace stavby'!AN11)</f>
        <v/>
      </c>
      <c r="K17" s="29"/>
    </row>
    <row r="18" spans="2:11" s="175" customFormat="1" ht="6.9" customHeight="1">
      <c r="B18" s="27"/>
      <c r="C18" s="177"/>
      <c r="D18" s="177"/>
      <c r="E18" s="177"/>
      <c r="F18" s="177"/>
      <c r="G18" s="177"/>
      <c r="H18" s="177"/>
      <c r="I18" s="177"/>
      <c r="J18" s="177"/>
      <c r="K18" s="29"/>
    </row>
    <row r="19" spans="2:11" s="175" customFormat="1" ht="14.4" customHeight="1">
      <c r="B19" s="27"/>
      <c r="C19" s="177"/>
      <c r="D19" s="25" t="s">
        <v>33</v>
      </c>
      <c r="E19" s="177"/>
      <c r="F19" s="177"/>
      <c r="G19" s="177"/>
      <c r="H19" s="177"/>
      <c r="I19" s="25" t="s">
        <v>30</v>
      </c>
      <c r="J19" s="30" t="str">
        <f>IF('[1]Rekapitulace stavby'!AN13="Vyplň údaj","",IF('[1]Rekapitulace stavby'!AN13="","",'[1]Rekapitulace stavby'!AN13))</f>
        <v/>
      </c>
      <c r="K19" s="29"/>
    </row>
    <row r="20" spans="2:11" s="175" customFormat="1" ht="18" customHeight="1">
      <c r="B20" s="27"/>
      <c r="C20" s="177"/>
      <c r="D20" s="177"/>
      <c r="E20" s="30" t="str">
        <f>IF('[1]Rekapitulace stavby'!E14="Vyplň údaj","",IF('[1]Rekapitulace stavby'!E14="","",'[1]Rekapitulace stavby'!E14))</f>
        <v/>
      </c>
      <c r="F20" s="177"/>
      <c r="G20" s="177"/>
      <c r="H20" s="177"/>
      <c r="I20" s="25" t="s">
        <v>32</v>
      </c>
      <c r="J20" s="30" t="str">
        <f>IF('[1]Rekapitulace stavby'!AN14="Vyplň údaj","",IF('[1]Rekapitulace stavby'!AN14="","",'[1]Rekapitulace stavby'!AN14))</f>
        <v/>
      </c>
      <c r="K20" s="29"/>
    </row>
    <row r="21" spans="2:11" s="175" customFormat="1" ht="6.9" customHeight="1">
      <c r="B21" s="27"/>
      <c r="C21" s="177"/>
      <c r="D21" s="177"/>
      <c r="E21" s="177"/>
      <c r="F21" s="177"/>
      <c r="G21" s="177"/>
      <c r="H21" s="177"/>
      <c r="I21" s="177"/>
      <c r="J21" s="177"/>
      <c r="K21" s="29"/>
    </row>
    <row r="22" spans="2:11" s="175" customFormat="1" ht="14.4" customHeight="1">
      <c r="B22" s="27"/>
      <c r="C22" s="177"/>
      <c r="D22" s="25" t="s">
        <v>35</v>
      </c>
      <c r="E22" s="177"/>
      <c r="F22" s="177"/>
      <c r="G22" s="177"/>
      <c r="H22" s="177"/>
      <c r="I22" s="25" t="s">
        <v>30</v>
      </c>
      <c r="J22" s="30" t="s">
        <v>36</v>
      </c>
      <c r="K22" s="29"/>
    </row>
    <row r="23" spans="2:11" s="175" customFormat="1" ht="18" customHeight="1">
      <c r="B23" s="27"/>
      <c r="C23" s="177"/>
      <c r="D23" s="177"/>
      <c r="E23" s="30" t="s">
        <v>37</v>
      </c>
      <c r="F23" s="177"/>
      <c r="G23" s="177"/>
      <c r="H23" s="177"/>
      <c r="I23" s="25" t="s">
        <v>32</v>
      </c>
      <c r="J23" s="30" t="s">
        <v>3</v>
      </c>
      <c r="K23" s="29"/>
    </row>
    <row r="24" spans="2:11" s="175" customFormat="1" ht="6.9" customHeight="1">
      <c r="B24" s="27"/>
      <c r="C24" s="177"/>
      <c r="D24" s="177"/>
      <c r="E24" s="177"/>
      <c r="F24" s="177"/>
      <c r="G24" s="177"/>
      <c r="H24" s="177"/>
      <c r="I24" s="177"/>
      <c r="J24" s="177"/>
      <c r="K24" s="29"/>
    </row>
    <row r="25" spans="2:11" s="175" customFormat="1" ht="14.4" customHeight="1">
      <c r="B25" s="27"/>
      <c r="C25" s="177"/>
      <c r="D25" s="25" t="s">
        <v>39</v>
      </c>
      <c r="E25" s="177"/>
      <c r="F25" s="177"/>
      <c r="G25" s="177"/>
      <c r="H25" s="177"/>
      <c r="I25" s="177"/>
      <c r="J25" s="177"/>
      <c r="K25" s="29"/>
    </row>
    <row r="26" spans="2:11" s="35" customFormat="1" ht="63" customHeight="1">
      <c r="B26" s="32"/>
      <c r="C26" s="178"/>
      <c r="D26" s="178"/>
      <c r="E26" s="192" t="s">
        <v>40</v>
      </c>
      <c r="F26" s="192"/>
      <c r="G26" s="192"/>
      <c r="H26" s="192"/>
      <c r="I26" s="178"/>
      <c r="J26" s="178"/>
      <c r="K26" s="34"/>
    </row>
    <row r="27" spans="2:11" s="175" customFormat="1" ht="6.9" customHeight="1">
      <c r="B27" s="27"/>
      <c r="C27" s="177"/>
      <c r="D27" s="177"/>
      <c r="E27" s="177"/>
      <c r="F27" s="177"/>
      <c r="G27" s="177"/>
      <c r="H27" s="177"/>
      <c r="I27" s="177"/>
      <c r="J27" s="177"/>
      <c r="K27" s="29"/>
    </row>
    <row r="28" spans="2:11" s="175" customFormat="1" ht="6.9" customHeight="1">
      <c r="B28" s="27"/>
      <c r="C28" s="177"/>
      <c r="D28" s="36"/>
      <c r="E28" s="36"/>
      <c r="F28" s="36"/>
      <c r="G28" s="36"/>
      <c r="H28" s="36"/>
      <c r="I28" s="36"/>
      <c r="J28" s="36"/>
      <c r="K28" s="37"/>
    </row>
    <row r="29" spans="2:11" s="175" customFormat="1" ht="25.35" customHeight="1">
      <c r="B29" s="27"/>
      <c r="C29" s="177"/>
      <c r="D29" s="38" t="s">
        <v>41</v>
      </c>
      <c r="E29" s="177"/>
      <c r="F29" s="177"/>
      <c r="G29" s="177"/>
      <c r="H29" s="177"/>
      <c r="I29" s="177"/>
      <c r="J29" s="39">
        <f>ROUND(J103,2)</f>
        <v>0</v>
      </c>
      <c r="K29" s="29"/>
    </row>
    <row r="30" spans="2:11" s="175" customFormat="1" ht="6.9" customHeight="1">
      <c r="B30" s="27"/>
      <c r="C30" s="177"/>
      <c r="D30" s="36"/>
      <c r="E30" s="36"/>
      <c r="F30" s="36"/>
      <c r="G30" s="36"/>
      <c r="H30" s="36"/>
      <c r="I30" s="36"/>
      <c r="J30" s="36"/>
      <c r="K30" s="37"/>
    </row>
    <row r="31" spans="2:11" s="175" customFormat="1" ht="14.4" customHeight="1">
      <c r="B31" s="27"/>
      <c r="C31" s="177"/>
      <c r="D31" s="177"/>
      <c r="E31" s="177"/>
      <c r="F31" s="40" t="s">
        <v>43</v>
      </c>
      <c r="G31" s="177"/>
      <c r="H31" s="177"/>
      <c r="I31" s="40" t="s">
        <v>42</v>
      </c>
      <c r="J31" s="40" t="s">
        <v>44</v>
      </c>
      <c r="K31" s="29"/>
    </row>
    <row r="32" spans="2:11" s="175" customFormat="1" ht="14.4" customHeight="1">
      <c r="B32" s="27"/>
      <c r="C32" s="177"/>
      <c r="D32" s="41" t="s">
        <v>45</v>
      </c>
      <c r="E32" s="41" t="s">
        <v>46</v>
      </c>
      <c r="F32" s="42">
        <f>ROUND(SUM(BE103:BE481),2)</f>
        <v>0</v>
      </c>
      <c r="G32" s="177"/>
      <c r="H32" s="177"/>
      <c r="I32" s="43">
        <v>0.21</v>
      </c>
      <c r="J32" s="42">
        <f>ROUND(ROUND((SUM(BE103:BE481)),2)*I32,2)</f>
        <v>0</v>
      </c>
      <c r="K32" s="29"/>
    </row>
    <row r="33" spans="2:11" s="175" customFormat="1" ht="14.4" customHeight="1">
      <c r="B33" s="27"/>
      <c r="C33" s="177"/>
      <c r="D33" s="177"/>
      <c r="E33" s="41" t="s">
        <v>47</v>
      </c>
      <c r="F33" s="42">
        <f>ROUND(SUM(BF103:BF481),2)</f>
        <v>0</v>
      </c>
      <c r="G33" s="177"/>
      <c r="H33" s="177"/>
      <c r="I33" s="43">
        <v>0.15</v>
      </c>
      <c r="J33" s="42">
        <f>ROUND(ROUND((SUM(BF103:BF481)),2)*I33,2)</f>
        <v>0</v>
      </c>
      <c r="K33" s="29"/>
    </row>
    <row r="34" spans="2:11" s="175" customFormat="1" ht="14.4" customHeight="1" hidden="1">
      <c r="B34" s="27"/>
      <c r="C34" s="177"/>
      <c r="D34" s="177"/>
      <c r="E34" s="41" t="s">
        <v>48</v>
      </c>
      <c r="F34" s="42">
        <f>ROUND(SUM(BG103:BG481),2)</f>
        <v>0</v>
      </c>
      <c r="G34" s="177"/>
      <c r="H34" s="177"/>
      <c r="I34" s="43">
        <v>0.21</v>
      </c>
      <c r="J34" s="42">
        <v>0</v>
      </c>
      <c r="K34" s="29"/>
    </row>
    <row r="35" spans="2:11" s="175" customFormat="1" ht="14.4" customHeight="1" hidden="1">
      <c r="B35" s="27"/>
      <c r="C35" s="177"/>
      <c r="D35" s="177"/>
      <c r="E35" s="41" t="s">
        <v>49</v>
      </c>
      <c r="F35" s="42">
        <f>ROUND(SUM(BH103:BH481),2)</f>
        <v>0</v>
      </c>
      <c r="G35" s="177"/>
      <c r="H35" s="177"/>
      <c r="I35" s="43">
        <v>0.15</v>
      </c>
      <c r="J35" s="42">
        <v>0</v>
      </c>
      <c r="K35" s="29"/>
    </row>
    <row r="36" spans="2:11" s="175" customFormat="1" ht="14.4" customHeight="1" hidden="1">
      <c r="B36" s="27"/>
      <c r="C36" s="177"/>
      <c r="D36" s="177"/>
      <c r="E36" s="41" t="s">
        <v>50</v>
      </c>
      <c r="F36" s="42">
        <f>ROUND(SUM(BI103:BI481),2)</f>
        <v>0</v>
      </c>
      <c r="G36" s="177"/>
      <c r="H36" s="177"/>
      <c r="I36" s="43">
        <v>0</v>
      </c>
      <c r="J36" s="42">
        <v>0</v>
      </c>
      <c r="K36" s="29"/>
    </row>
    <row r="37" spans="2:11" s="175" customFormat="1" ht="6.9" customHeight="1">
      <c r="B37" s="27"/>
      <c r="C37" s="177"/>
      <c r="D37" s="177"/>
      <c r="E37" s="177"/>
      <c r="F37" s="177"/>
      <c r="G37" s="177"/>
      <c r="H37" s="177"/>
      <c r="I37" s="177"/>
      <c r="J37" s="177"/>
      <c r="K37" s="29"/>
    </row>
    <row r="38" spans="2:11" s="175" customFormat="1" ht="25.35" customHeight="1">
      <c r="B38" s="27"/>
      <c r="C38" s="44"/>
      <c r="D38" s="45" t="s">
        <v>51</v>
      </c>
      <c r="E38" s="46"/>
      <c r="F38" s="46"/>
      <c r="G38" s="47" t="s">
        <v>52</v>
      </c>
      <c r="H38" s="48" t="s">
        <v>53</v>
      </c>
      <c r="I38" s="46"/>
      <c r="J38" s="49">
        <f>SUM(J29:J36)</f>
        <v>0</v>
      </c>
      <c r="K38" s="50"/>
    </row>
    <row r="39" spans="2:11" s="175" customFormat="1" ht="14.4" customHeight="1">
      <c r="B39" s="51"/>
      <c r="C39" s="52"/>
      <c r="D39" s="52"/>
      <c r="E39" s="52"/>
      <c r="F39" s="52"/>
      <c r="G39" s="52"/>
      <c r="H39" s="52"/>
      <c r="I39" s="52"/>
      <c r="J39" s="52"/>
      <c r="K39" s="53"/>
    </row>
    <row r="43" spans="2:11" s="175" customFormat="1" ht="6.9" customHeight="1">
      <c r="B43" s="54"/>
      <c r="C43" s="55"/>
      <c r="D43" s="55"/>
      <c r="E43" s="55"/>
      <c r="F43" s="55"/>
      <c r="G43" s="55"/>
      <c r="H43" s="55"/>
      <c r="I43" s="55"/>
      <c r="J43" s="55"/>
      <c r="K43" s="56"/>
    </row>
    <row r="44" spans="2:11" s="175" customFormat="1" ht="36.9" customHeight="1">
      <c r="B44" s="27"/>
      <c r="C44" s="22" t="s">
        <v>111</v>
      </c>
      <c r="D44" s="177"/>
      <c r="E44" s="177"/>
      <c r="F44" s="177"/>
      <c r="G44" s="177"/>
      <c r="H44" s="177"/>
      <c r="I44" s="177"/>
      <c r="J44" s="177"/>
      <c r="K44" s="29"/>
    </row>
    <row r="45" spans="2:11" s="175" customFormat="1" ht="6.9" customHeight="1">
      <c r="B45" s="27"/>
      <c r="C45" s="177"/>
      <c r="D45" s="177"/>
      <c r="E45" s="177"/>
      <c r="F45" s="177"/>
      <c r="G45" s="177"/>
      <c r="H45" s="177"/>
      <c r="I45" s="177"/>
      <c r="J45" s="177"/>
      <c r="K45" s="29"/>
    </row>
    <row r="46" spans="2:11" s="175" customFormat="1" ht="14.4" customHeight="1">
      <c r="B46" s="27"/>
      <c r="C46" s="25" t="s">
        <v>17</v>
      </c>
      <c r="D46" s="177"/>
      <c r="E46" s="177"/>
      <c r="F46" s="177"/>
      <c r="G46" s="177"/>
      <c r="H46" s="177"/>
      <c r="I46" s="177"/>
      <c r="J46" s="177"/>
      <c r="K46" s="29"/>
    </row>
    <row r="47" spans="2:11" s="175" customFormat="1" ht="22.5" customHeight="1">
      <c r="B47" s="27"/>
      <c r="C47" s="177"/>
      <c r="D47" s="177"/>
      <c r="E47" s="185" t="str">
        <f>E7</f>
        <v>Vodovod Hostkovice - Lipolec</v>
      </c>
      <c r="F47" s="199"/>
      <c r="G47" s="199"/>
      <c r="H47" s="199"/>
      <c r="I47" s="177"/>
      <c r="J47" s="177"/>
      <c r="K47" s="29"/>
    </row>
    <row r="48" spans="2:11" ht="13.2">
      <c r="B48" s="20"/>
      <c r="C48" s="25" t="s">
        <v>107</v>
      </c>
      <c r="D48" s="176"/>
      <c r="E48" s="176"/>
      <c r="F48" s="176"/>
      <c r="G48" s="176"/>
      <c r="H48" s="176"/>
      <c r="I48" s="176"/>
      <c r="J48" s="176"/>
      <c r="K48" s="23"/>
    </row>
    <row r="49" spans="2:11" s="175" customFormat="1" ht="22.5" customHeight="1">
      <c r="B49" s="27"/>
      <c r="C49" s="177"/>
      <c r="D49" s="177"/>
      <c r="E49" s="185" t="s">
        <v>108</v>
      </c>
      <c r="F49" s="186"/>
      <c r="G49" s="186"/>
      <c r="H49" s="186"/>
      <c r="I49" s="177"/>
      <c r="J49" s="177"/>
      <c r="K49" s="29"/>
    </row>
    <row r="50" spans="2:11" s="175" customFormat="1" ht="14.4" customHeight="1">
      <c r="B50" s="27"/>
      <c r="C50" s="25" t="s">
        <v>109</v>
      </c>
      <c r="D50" s="177"/>
      <c r="E50" s="177"/>
      <c r="F50" s="177"/>
      <c r="G50" s="177"/>
      <c r="H50" s="177"/>
      <c r="I50" s="177"/>
      <c r="J50" s="177"/>
      <c r="K50" s="29"/>
    </row>
    <row r="51" spans="2:11" s="175" customFormat="1" ht="23.25" customHeight="1">
      <c r="B51" s="27"/>
      <c r="C51" s="177"/>
      <c r="D51" s="177"/>
      <c r="E51" s="187" t="str">
        <f>E11</f>
        <v>02 - Armaturní šachty AŠ1 a AŠ2 (ČS)</v>
      </c>
      <c r="F51" s="186"/>
      <c r="G51" s="186"/>
      <c r="H51" s="186"/>
      <c r="I51" s="177"/>
      <c r="J51" s="177"/>
      <c r="K51" s="29"/>
    </row>
    <row r="52" spans="2:11" s="175" customFormat="1" ht="6.9" customHeight="1">
      <c r="B52" s="27"/>
      <c r="C52" s="177"/>
      <c r="D52" s="177"/>
      <c r="E52" s="177"/>
      <c r="F52" s="177"/>
      <c r="G52" s="177"/>
      <c r="H52" s="177"/>
      <c r="I52" s="177"/>
      <c r="J52" s="177"/>
      <c r="K52" s="29"/>
    </row>
    <row r="53" spans="2:11" s="175" customFormat="1" ht="18" customHeight="1">
      <c r="B53" s="27"/>
      <c r="C53" s="25" t="s">
        <v>24</v>
      </c>
      <c r="D53" s="177"/>
      <c r="E53" s="177"/>
      <c r="F53" s="30" t="str">
        <f>F14</f>
        <v>Hostkovice, Lipolec</v>
      </c>
      <c r="G53" s="177"/>
      <c r="H53" s="177"/>
      <c r="I53" s="25" t="s">
        <v>26</v>
      </c>
      <c r="J53" s="31" t="str">
        <f>IF(J14="","",J14)</f>
        <v>vyplň údaj v rekapitulaci stavby</v>
      </c>
      <c r="K53" s="29"/>
    </row>
    <row r="54" spans="2:11" s="175" customFormat="1" ht="6.9" customHeight="1">
      <c r="B54" s="27"/>
      <c r="C54" s="177"/>
      <c r="D54" s="177"/>
      <c r="E54" s="177"/>
      <c r="F54" s="177"/>
      <c r="G54" s="177"/>
      <c r="H54" s="177"/>
      <c r="I54" s="177"/>
      <c r="J54" s="177"/>
      <c r="K54" s="29"/>
    </row>
    <row r="55" spans="2:11" s="175" customFormat="1" ht="13.2">
      <c r="B55" s="27"/>
      <c r="C55" s="25" t="s">
        <v>29</v>
      </c>
      <c r="D55" s="177"/>
      <c r="E55" s="177"/>
      <c r="F55" s="30" t="str">
        <f>E17</f>
        <v xml:space="preserve"> </v>
      </c>
      <c r="G55" s="177"/>
      <c r="H55" s="177"/>
      <c r="I55" s="25" t="s">
        <v>35</v>
      </c>
      <c r="J55" s="30" t="str">
        <f>E23</f>
        <v>Ing. Zděněk Hejtman</v>
      </c>
      <c r="K55" s="29"/>
    </row>
    <row r="56" spans="2:11" s="175" customFormat="1" ht="14.4" customHeight="1">
      <c r="B56" s="27"/>
      <c r="C56" s="25" t="s">
        <v>33</v>
      </c>
      <c r="D56" s="177"/>
      <c r="E56" s="177"/>
      <c r="F56" s="30" t="str">
        <f>IF(E20="","",E20)</f>
        <v/>
      </c>
      <c r="G56" s="177"/>
      <c r="H56" s="177"/>
      <c r="I56" s="177"/>
      <c r="J56" s="177"/>
      <c r="K56" s="29"/>
    </row>
    <row r="57" spans="2:11" s="175" customFormat="1" ht="10.35" customHeight="1">
      <c r="B57" s="27"/>
      <c r="C57" s="177"/>
      <c r="D57" s="177"/>
      <c r="E57" s="177"/>
      <c r="F57" s="177"/>
      <c r="G57" s="177"/>
      <c r="H57" s="177"/>
      <c r="I57" s="177"/>
      <c r="J57" s="177"/>
      <c r="K57" s="29"/>
    </row>
    <row r="58" spans="2:11" s="175" customFormat="1" ht="29.25" customHeight="1">
      <c r="B58" s="27"/>
      <c r="C58" s="57" t="s">
        <v>112</v>
      </c>
      <c r="D58" s="44"/>
      <c r="E58" s="44"/>
      <c r="F58" s="44"/>
      <c r="G58" s="44"/>
      <c r="H58" s="44"/>
      <c r="I58" s="44"/>
      <c r="J58" s="58" t="s">
        <v>113</v>
      </c>
      <c r="K58" s="59"/>
    </row>
    <row r="59" spans="2:11" s="175" customFormat="1" ht="10.35" customHeight="1">
      <c r="B59" s="27"/>
      <c r="C59" s="177"/>
      <c r="D59" s="177"/>
      <c r="E59" s="177"/>
      <c r="F59" s="177"/>
      <c r="G59" s="177"/>
      <c r="H59" s="177"/>
      <c r="I59" s="177"/>
      <c r="J59" s="177"/>
      <c r="K59" s="29"/>
    </row>
    <row r="60" spans="2:47" s="175" customFormat="1" ht="29.25" customHeight="1">
      <c r="B60" s="27"/>
      <c r="C60" s="60" t="s">
        <v>114</v>
      </c>
      <c r="D60" s="177"/>
      <c r="E60" s="177"/>
      <c r="F60" s="177"/>
      <c r="G60" s="177"/>
      <c r="H60" s="177"/>
      <c r="I60" s="177"/>
      <c r="J60" s="39">
        <f>J103</f>
        <v>0</v>
      </c>
      <c r="K60" s="29"/>
      <c r="AU60" s="16" t="s">
        <v>115</v>
      </c>
    </row>
    <row r="61" spans="2:11" s="67" customFormat="1" ht="24.9" customHeight="1">
      <c r="B61" s="61"/>
      <c r="C61" s="62"/>
      <c r="D61" s="63" t="s">
        <v>116</v>
      </c>
      <c r="E61" s="64"/>
      <c r="F61" s="64"/>
      <c r="G61" s="64"/>
      <c r="H61" s="64"/>
      <c r="I61" s="64"/>
      <c r="J61" s="65">
        <f>J104</f>
        <v>0</v>
      </c>
      <c r="K61" s="66"/>
    </row>
    <row r="62" spans="2:11" s="74" customFormat="1" ht="19.95" customHeight="1">
      <c r="B62" s="68"/>
      <c r="C62" s="69"/>
      <c r="D62" s="70" t="s">
        <v>117</v>
      </c>
      <c r="E62" s="71"/>
      <c r="F62" s="71"/>
      <c r="G62" s="71"/>
      <c r="H62" s="71"/>
      <c r="I62" s="71"/>
      <c r="J62" s="72">
        <f>J105</f>
        <v>0</v>
      </c>
      <c r="K62" s="73"/>
    </row>
    <row r="63" spans="2:11" s="74" customFormat="1" ht="19.95" customHeight="1">
      <c r="B63" s="68"/>
      <c r="C63" s="69"/>
      <c r="D63" s="70" t="s">
        <v>118</v>
      </c>
      <c r="E63" s="71"/>
      <c r="F63" s="71"/>
      <c r="G63" s="71"/>
      <c r="H63" s="71"/>
      <c r="I63" s="71"/>
      <c r="J63" s="72">
        <f>J158</f>
        <v>0</v>
      </c>
      <c r="K63" s="73"/>
    </row>
    <row r="64" spans="2:11" s="74" customFormat="1" ht="19.95" customHeight="1">
      <c r="B64" s="68"/>
      <c r="C64" s="69"/>
      <c r="D64" s="70" t="s">
        <v>674</v>
      </c>
      <c r="E64" s="71"/>
      <c r="F64" s="71"/>
      <c r="G64" s="71"/>
      <c r="H64" s="71"/>
      <c r="I64" s="71"/>
      <c r="J64" s="72">
        <f>J162</f>
        <v>0</v>
      </c>
      <c r="K64" s="73"/>
    </row>
    <row r="65" spans="2:11" s="74" customFormat="1" ht="19.95" customHeight="1">
      <c r="B65" s="68"/>
      <c r="C65" s="69"/>
      <c r="D65" s="70" t="s">
        <v>119</v>
      </c>
      <c r="E65" s="71"/>
      <c r="F65" s="71"/>
      <c r="G65" s="71"/>
      <c r="H65" s="71"/>
      <c r="I65" s="71"/>
      <c r="J65" s="72">
        <f>J212</f>
        <v>0</v>
      </c>
      <c r="K65" s="73"/>
    </row>
    <row r="66" spans="2:11" s="74" customFormat="1" ht="19.95" customHeight="1">
      <c r="B66" s="68"/>
      <c r="C66" s="69"/>
      <c r="D66" s="70" t="s">
        <v>675</v>
      </c>
      <c r="E66" s="71"/>
      <c r="F66" s="71"/>
      <c r="G66" s="71"/>
      <c r="H66" s="71"/>
      <c r="I66" s="71"/>
      <c r="J66" s="72">
        <f>J223</f>
        <v>0</v>
      </c>
      <c r="K66" s="73"/>
    </row>
    <row r="67" spans="2:11" s="74" customFormat="1" ht="19.95" customHeight="1">
      <c r="B67" s="68"/>
      <c r="C67" s="69"/>
      <c r="D67" s="70" t="s">
        <v>121</v>
      </c>
      <c r="E67" s="71"/>
      <c r="F67" s="71"/>
      <c r="G67" s="71"/>
      <c r="H67" s="71"/>
      <c r="I67" s="71"/>
      <c r="J67" s="72">
        <f>J266</f>
        <v>0</v>
      </c>
      <c r="K67" s="73"/>
    </row>
    <row r="68" spans="2:11" s="74" customFormat="1" ht="19.95" customHeight="1">
      <c r="B68" s="68"/>
      <c r="C68" s="69"/>
      <c r="D68" s="70" t="s">
        <v>122</v>
      </c>
      <c r="E68" s="71"/>
      <c r="F68" s="71"/>
      <c r="G68" s="71"/>
      <c r="H68" s="71"/>
      <c r="I68" s="71"/>
      <c r="J68" s="72">
        <f>J299</f>
        <v>0</v>
      </c>
      <c r="K68" s="73"/>
    </row>
    <row r="69" spans="2:11" s="74" customFormat="1" ht="19.95" customHeight="1">
      <c r="B69" s="68"/>
      <c r="C69" s="69"/>
      <c r="D69" s="70" t="s">
        <v>124</v>
      </c>
      <c r="E69" s="71"/>
      <c r="F69" s="71"/>
      <c r="G69" s="71"/>
      <c r="H69" s="71"/>
      <c r="I69" s="71"/>
      <c r="J69" s="72">
        <f>J305</f>
        <v>0</v>
      </c>
      <c r="K69" s="73"/>
    </row>
    <row r="70" spans="2:11" s="67" customFormat="1" ht="24.9" customHeight="1">
      <c r="B70" s="61"/>
      <c r="C70" s="62"/>
      <c r="D70" s="63" t="s">
        <v>676</v>
      </c>
      <c r="E70" s="64"/>
      <c r="F70" s="64"/>
      <c r="G70" s="64"/>
      <c r="H70" s="64"/>
      <c r="I70" s="64"/>
      <c r="J70" s="65">
        <f>J308</f>
        <v>0</v>
      </c>
      <c r="K70" s="66"/>
    </row>
    <row r="71" spans="2:11" s="74" customFormat="1" ht="19.95" customHeight="1">
      <c r="B71" s="68"/>
      <c r="C71" s="69"/>
      <c r="D71" s="70" t="s">
        <v>677</v>
      </c>
      <c r="E71" s="71"/>
      <c r="F71" s="71"/>
      <c r="G71" s="71"/>
      <c r="H71" s="71"/>
      <c r="I71" s="71"/>
      <c r="J71" s="72">
        <f>J309</f>
        <v>0</v>
      </c>
      <c r="K71" s="73"/>
    </row>
    <row r="72" spans="2:11" s="74" customFormat="1" ht="19.95" customHeight="1">
      <c r="B72" s="68"/>
      <c r="C72" s="69"/>
      <c r="D72" s="70" t="s">
        <v>678</v>
      </c>
      <c r="E72" s="71"/>
      <c r="F72" s="71"/>
      <c r="G72" s="71"/>
      <c r="H72" s="71"/>
      <c r="I72" s="71"/>
      <c r="J72" s="72">
        <f>J339</f>
        <v>0</v>
      </c>
      <c r="K72" s="73"/>
    </row>
    <row r="73" spans="2:11" s="74" customFormat="1" ht="19.95" customHeight="1">
      <c r="B73" s="68"/>
      <c r="C73" s="69"/>
      <c r="D73" s="70" t="s">
        <v>679</v>
      </c>
      <c r="E73" s="71"/>
      <c r="F73" s="71"/>
      <c r="G73" s="71"/>
      <c r="H73" s="71"/>
      <c r="I73" s="71"/>
      <c r="J73" s="72">
        <f>J349</f>
        <v>0</v>
      </c>
      <c r="K73" s="73"/>
    </row>
    <row r="74" spans="2:11" s="74" customFormat="1" ht="19.95" customHeight="1">
      <c r="B74" s="68"/>
      <c r="C74" s="69"/>
      <c r="D74" s="70" t="s">
        <v>680</v>
      </c>
      <c r="E74" s="71"/>
      <c r="F74" s="71"/>
      <c r="G74" s="71"/>
      <c r="H74" s="71"/>
      <c r="I74" s="71"/>
      <c r="J74" s="72">
        <f>J396</f>
        <v>0</v>
      </c>
      <c r="K74" s="73"/>
    </row>
    <row r="75" spans="2:11" s="74" customFormat="1" ht="19.95" customHeight="1">
      <c r="B75" s="68"/>
      <c r="C75" s="69"/>
      <c r="D75" s="70" t="s">
        <v>681</v>
      </c>
      <c r="E75" s="71"/>
      <c r="F75" s="71"/>
      <c r="G75" s="71"/>
      <c r="H75" s="71"/>
      <c r="I75" s="71"/>
      <c r="J75" s="72">
        <f>J402</f>
        <v>0</v>
      </c>
      <c r="K75" s="73"/>
    </row>
    <row r="76" spans="2:11" s="74" customFormat="1" ht="19.95" customHeight="1">
      <c r="B76" s="68"/>
      <c r="C76" s="69"/>
      <c r="D76" s="70" t="s">
        <v>682</v>
      </c>
      <c r="E76" s="71"/>
      <c r="F76" s="71"/>
      <c r="G76" s="71"/>
      <c r="H76" s="71"/>
      <c r="I76" s="71"/>
      <c r="J76" s="72">
        <f>J417</f>
        <v>0</v>
      </c>
      <c r="K76" s="73"/>
    </row>
    <row r="77" spans="2:11" s="74" customFormat="1" ht="19.95" customHeight="1">
      <c r="B77" s="68"/>
      <c r="C77" s="69"/>
      <c r="D77" s="70" t="s">
        <v>683</v>
      </c>
      <c r="E77" s="71"/>
      <c r="F77" s="71"/>
      <c r="G77" s="71"/>
      <c r="H77" s="71"/>
      <c r="I77" s="71"/>
      <c r="J77" s="72">
        <f>J441</f>
        <v>0</v>
      </c>
      <c r="K77" s="73"/>
    </row>
    <row r="78" spans="2:11" s="74" customFormat="1" ht="19.95" customHeight="1">
      <c r="B78" s="68"/>
      <c r="C78" s="69"/>
      <c r="D78" s="70" t="s">
        <v>684</v>
      </c>
      <c r="E78" s="71"/>
      <c r="F78" s="71"/>
      <c r="G78" s="71"/>
      <c r="H78" s="71"/>
      <c r="I78" s="71"/>
      <c r="J78" s="72">
        <f>J457</f>
        <v>0</v>
      </c>
      <c r="K78" s="73"/>
    </row>
    <row r="79" spans="2:11" s="74" customFormat="1" ht="19.95" customHeight="1">
      <c r="B79" s="68"/>
      <c r="C79" s="69"/>
      <c r="D79" s="70" t="s">
        <v>685</v>
      </c>
      <c r="E79" s="71"/>
      <c r="F79" s="71"/>
      <c r="G79" s="71"/>
      <c r="H79" s="71"/>
      <c r="I79" s="71"/>
      <c r="J79" s="72">
        <f>J471</f>
        <v>0</v>
      </c>
      <c r="K79" s="73"/>
    </row>
    <row r="80" spans="2:11" s="67" customFormat="1" ht="24.9" customHeight="1">
      <c r="B80" s="61"/>
      <c r="C80" s="62"/>
      <c r="D80" s="63" t="s">
        <v>125</v>
      </c>
      <c r="E80" s="64"/>
      <c r="F80" s="64"/>
      <c r="G80" s="64"/>
      <c r="H80" s="64"/>
      <c r="I80" s="64"/>
      <c r="J80" s="65">
        <f>J478</f>
        <v>0</v>
      </c>
      <c r="K80" s="66"/>
    </row>
    <row r="81" spans="2:11" s="74" customFormat="1" ht="19.95" customHeight="1">
      <c r="B81" s="68"/>
      <c r="C81" s="69"/>
      <c r="D81" s="70" t="s">
        <v>126</v>
      </c>
      <c r="E81" s="71"/>
      <c r="F81" s="71"/>
      <c r="G81" s="71"/>
      <c r="H81" s="71"/>
      <c r="I81" s="71"/>
      <c r="J81" s="72">
        <f>J479</f>
        <v>0</v>
      </c>
      <c r="K81" s="73"/>
    </row>
    <row r="82" spans="2:11" s="175" customFormat="1" ht="21.75" customHeight="1">
      <c r="B82" s="27"/>
      <c r="C82" s="177"/>
      <c r="D82" s="177"/>
      <c r="E82" s="177"/>
      <c r="F82" s="177"/>
      <c r="G82" s="177"/>
      <c r="H82" s="177"/>
      <c r="I82" s="177"/>
      <c r="J82" s="177"/>
      <c r="K82" s="29"/>
    </row>
    <row r="83" spans="2:11" s="175" customFormat="1" ht="6.9" customHeight="1">
      <c r="B83" s="51"/>
      <c r="C83" s="52"/>
      <c r="D83" s="52"/>
      <c r="E83" s="52"/>
      <c r="F83" s="52"/>
      <c r="G83" s="52"/>
      <c r="H83" s="52"/>
      <c r="I83" s="52"/>
      <c r="J83" s="52"/>
      <c r="K83" s="53"/>
    </row>
    <row r="87" spans="2:12" s="175" customFormat="1" ht="6.9" customHeight="1">
      <c r="B87" s="54"/>
      <c r="C87" s="55"/>
      <c r="D87" s="55"/>
      <c r="E87" s="55"/>
      <c r="F87" s="55"/>
      <c r="G87" s="55"/>
      <c r="H87" s="55"/>
      <c r="I87" s="55"/>
      <c r="J87" s="55"/>
      <c r="K87" s="55"/>
      <c r="L87" s="27"/>
    </row>
    <row r="88" spans="2:12" s="175" customFormat="1" ht="36.9" customHeight="1">
      <c r="B88" s="27"/>
      <c r="C88" s="75" t="s">
        <v>127</v>
      </c>
      <c r="L88" s="27"/>
    </row>
    <row r="89" spans="2:12" s="175" customFormat="1" ht="6.9" customHeight="1">
      <c r="B89" s="27"/>
      <c r="L89" s="27"/>
    </row>
    <row r="90" spans="2:12" s="175" customFormat="1" ht="14.4" customHeight="1">
      <c r="B90" s="27"/>
      <c r="C90" s="76" t="s">
        <v>17</v>
      </c>
      <c r="L90" s="27"/>
    </row>
    <row r="91" spans="2:12" s="175" customFormat="1" ht="22.5" customHeight="1">
      <c r="B91" s="27"/>
      <c r="E91" s="188" t="str">
        <f>E7</f>
        <v>Vodovod Hostkovice - Lipolec</v>
      </c>
      <c r="F91" s="200"/>
      <c r="G91" s="200"/>
      <c r="H91" s="200"/>
      <c r="L91" s="27"/>
    </row>
    <row r="92" spans="2:12" ht="13.2">
      <c r="B92" s="20"/>
      <c r="C92" s="76" t="s">
        <v>107</v>
      </c>
      <c r="L92" s="20"/>
    </row>
    <row r="93" spans="2:12" s="175" customFormat="1" ht="22.5" customHeight="1">
      <c r="B93" s="27"/>
      <c r="E93" s="188" t="s">
        <v>108</v>
      </c>
      <c r="F93" s="189"/>
      <c r="G93" s="189"/>
      <c r="H93" s="189"/>
      <c r="L93" s="27"/>
    </row>
    <row r="94" spans="2:12" s="175" customFormat="1" ht="14.4" customHeight="1">
      <c r="B94" s="27"/>
      <c r="C94" s="76" t="s">
        <v>109</v>
      </c>
      <c r="L94" s="27"/>
    </row>
    <row r="95" spans="2:12" s="175" customFormat="1" ht="23.25" customHeight="1">
      <c r="B95" s="27"/>
      <c r="E95" s="190" t="str">
        <f>E11</f>
        <v>02 - Armaturní šachty AŠ1 a AŠ2 (ČS)</v>
      </c>
      <c r="F95" s="189"/>
      <c r="G95" s="189"/>
      <c r="H95" s="189"/>
      <c r="L95" s="27"/>
    </row>
    <row r="96" spans="2:12" s="175" customFormat="1" ht="6.9" customHeight="1">
      <c r="B96" s="27"/>
      <c r="L96" s="27"/>
    </row>
    <row r="97" spans="2:12" s="175" customFormat="1" ht="18" customHeight="1">
      <c r="B97" s="27"/>
      <c r="C97" s="76" t="s">
        <v>24</v>
      </c>
      <c r="F97" s="77" t="str">
        <f>F14</f>
        <v>Hostkovice, Lipolec</v>
      </c>
      <c r="I97" s="76" t="s">
        <v>26</v>
      </c>
      <c r="J97" s="78" t="str">
        <f>IF(J14="","",J14)</f>
        <v>vyplň údaj v rekapitulaci stavby</v>
      </c>
      <c r="L97" s="27"/>
    </row>
    <row r="98" spans="2:12" s="175" customFormat="1" ht="6.9" customHeight="1">
      <c r="B98" s="27"/>
      <c r="L98" s="27"/>
    </row>
    <row r="99" spans="2:12" s="175" customFormat="1" ht="13.2">
      <c r="B99" s="27"/>
      <c r="C99" s="76" t="s">
        <v>29</v>
      </c>
      <c r="F99" s="77" t="str">
        <f>E17</f>
        <v xml:space="preserve"> </v>
      </c>
      <c r="I99" s="76" t="s">
        <v>35</v>
      </c>
      <c r="J99" s="77" t="str">
        <f>E23</f>
        <v>Ing. Zděněk Hejtman</v>
      </c>
      <c r="L99" s="27"/>
    </row>
    <row r="100" spans="2:12" s="175" customFormat="1" ht="14.4" customHeight="1">
      <c r="B100" s="27"/>
      <c r="C100" s="76" t="s">
        <v>33</v>
      </c>
      <c r="F100" s="77" t="str">
        <f>IF(E20="","",E20)</f>
        <v/>
      </c>
      <c r="L100" s="27"/>
    </row>
    <row r="101" spans="2:12" s="175" customFormat="1" ht="10.35" customHeight="1">
      <c r="B101" s="27"/>
      <c r="L101" s="27"/>
    </row>
    <row r="102" spans="2:20" s="87" customFormat="1" ht="29.25" customHeight="1">
      <c r="B102" s="79"/>
      <c r="C102" s="80" t="s">
        <v>128</v>
      </c>
      <c r="D102" s="81" t="s">
        <v>60</v>
      </c>
      <c r="E102" s="81" t="s">
        <v>56</v>
      </c>
      <c r="F102" s="81" t="s">
        <v>129</v>
      </c>
      <c r="G102" s="81" t="s">
        <v>130</v>
      </c>
      <c r="H102" s="81" t="s">
        <v>131</v>
      </c>
      <c r="I102" s="82" t="s">
        <v>132</v>
      </c>
      <c r="J102" s="81" t="s">
        <v>113</v>
      </c>
      <c r="K102" s="83" t="s">
        <v>133</v>
      </c>
      <c r="L102" s="79"/>
      <c r="M102" s="84" t="s">
        <v>134</v>
      </c>
      <c r="N102" s="85" t="s">
        <v>45</v>
      </c>
      <c r="O102" s="85" t="s">
        <v>135</v>
      </c>
      <c r="P102" s="85" t="s">
        <v>136</v>
      </c>
      <c r="Q102" s="85" t="s">
        <v>137</v>
      </c>
      <c r="R102" s="85" t="s">
        <v>138</v>
      </c>
      <c r="S102" s="85" t="s">
        <v>139</v>
      </c>
      <c r="T102" s="86" t="s">
        <v>140</v>
      </c>
    </row>
    <row r="103" spans="2:63" s="175" customFormat="1" ht="29.25" customHeight="1">
      <c r="B103" s="27"/>
      <c r="C103" s="88" t="s">
        <v>114</v>
      </c>
      <c r="J103" s="89">
        <f>BK103</f>
        <v>0</v>
      </c>
      <c r="L103" s="27"/>
      <c r="M103" s="90"/>
      <c r="N103" s="36"/>
      <c r="O103" s="36"/>
      <c r="P103" s="91">
        <f>P104+P308+P478</f>
        <v>0</v>
      </c>
      <c r="Q103" s="36"/>
      <c r="R103" s="91">
        <f>R104+R308+R478</f>
        <v>70.42739221000002</v>
      </c>
      <c r="S103" s="36"/>
      <c r="T103" s="92">
        <f>T104+T308+T478</f>
        <v>0.0028</v>
      </c>
      <c r="AT103" s="16" t="s">
        <v>74</v>
      </c>
      <c r="AU103" s="16" t="s">
        <v>115</v>
      </c>
      <c r="BK103" s="93">
        <f>BK104+BK308+BK478</f>
        <v>0</v>
      </c>
    </row>
    <row r="104" spans="2:63" s="95" customFormat="1" ht="37.35" customHeight="1">
      <c r="B104" s="94"/>
      <c r="D104" s="96" t="s">
        <v>74</v>
      </c>
      <c r="E104" s="97" t="s">
        <v>141</v>
      </c>
      <c r="F104" s="97" t="s">
        <v>142</v>
      </c>
      <c r="J104" s="98">
        <f>BK104</f>
        <v>0</v>
      </c>
      <c r="L104" s="94"/>
      <c r="M104" s="99"/>
      <c r="N104" s="100"/>
      <c r="O104" s="100"/>
      <c r="P104" s="101">
        <f>P105+P158+P162+P212+P223+P266+P299+P305</f>
        <v>0</v>
      </c>
      <c r="Q104" s="100"/>
      <c r="R104" s="101">
        <f>R105+R158+R162+R212+R223+R266+R299+R305</f>
        <v>68.91015049000002</v>
      </c>
      <c r="S104" s="100"/>
      <c r="T104" s="102">
        <f>T105+T158+T162+T212+T223+T266+T299+T305</f>
        <v>0.0028</v>
      </c>
      <c r="AR104" s="96" t="s">
        <v>23</v>
      </c>
      <c r="AT104" s="103" t="s">
        <v>74</v>
      </c>
      <c r="AU104" s="103" t="s">
        <v>75</v>
      </c>
      <c r="AY104" s="96" t="s">
        <v>143</v>
      </c>
      <c r="BK104" s="104">
        <f>BK105+BK158+BK162+BK212+BK223+BK266+BK299+BK305</f>
        <v>0</v>
      </c>
    </row>
    <row r="105" spans="2:63" s="95" customFormat="1" ht="19.95" customHeight="1">
      <c r="B105" s="94"/>
      <c r="D105" s="105" t="s">
        <v>74</v>
      </c>
      <c r="E105" s="106" t="s">
        <v>23</v>
      </c>
      <c r="F105" s="106" t="s">
        <v>144</v>
      </c>
      <c r="J105" s="107">
        <f>BK105</f>
        <v>0</v>
      </c>
      <c r="L105" s="94"/>
      <c r="M105" s="99"/>
      <c r="N105" s="100"/>
      <c r="O105" s="100"/>
      <c r="P105" s="101">
        <f>SUM(P106:P157)</f>
        <v>0</v>
      </c>
      <c r="Q105" s="100"/>
      <c r="R105" s="101">
        <f>SUM(R106:R157)</f>
        <v>0.07468304</v>
      </c>
      <c r="S105" s="100"/>
      <c r="T105" s="102">
        <f>SUM(T106:T157)</f>
        <v>0</v>
      </c>
      <c r="AR105" s="96" t="s">
        <v>23</v>
      </c>
      <c r="AT105" s="103" t="s">
        <v>74</v>
      </c>
      <c r="AU105" s="103" t="s">
        <v>23</v>
      </c>
      <c r="AY105" s="96" t="s">
        <v>143</v>
      </c>
      <c r="BK105" s="104">
        <f>SUM(BK106:BK157)</f>
        <v>0</v>
      </c>
    </row>
    <row r="106" spans="2:65" s="175" customFormat="1" ht="31.5" customHeight="1">
      <c r="B106" s="27"/>
      <c r="C106" s="108" t="s">
        <v>23</v>
      </c>
      <c r="D106" s="108" t="s">
        <v>145</v>
      </c>
      <c r="E106" s="109" t="s">
        <v>173</v>
      </c>
      <c r="F106" s="110" t="s">
        <v>174</v>
      </c>
      <c r="G106" s="111" t="s">
        <v>168</v>
      </c>
      <c r="H106" s="112">
        <v>6.344</v>
      </c>
      <c r="I106" s="2"/>
      <c r="J106" s="113">
        <f>ROUND(I106*H106,2)</f>
        <v>0</v>
      </c>
      <c r="K106" s="110" t="s">
        <v>149</v>
      </c>
      <c r="L106" s="27"/>
      <c r="M106" s="114" t="s">
        <v>3</v>
      </c>
      <c r="N106" s="115" t="s">
        <v>46</v>
      </c>
      <c r="O106" s="177"/>
      <c r="P106" s="116">
        <f>O106*H106</f>
        <v>0</v>
      </c>
      <c r="Q106" s="116">
        <v>0</v>
      </c>
      <c r="R106" s="116">
        <f>Q106*H106</f>
        <v>0</v>
      </c>
      <c r="S106" s="116">
        <v>0</v>
      </c>
      <c r="T106" s="117">
        <f>S106*H106</f>
        <v>0</v>
      </c>
      <c r="AR106" s="16" t="s">
        <v>150</v>
      </c>
      <c r="AT106" s="16" t="s">
        <v>145</v>
      </c>
      <c r="AU106" s="16" t="s">
        <v>83</v>
      </c>
      <c r="AY106" s="16" t="s">
        <v>143</v>
      </c>
      <c r="BE106" s="118">
        <f>IF(N106="základní",J106,0)</f>
        <v>0</v>
      </c>
      <c r="BF106" s="118">
        <f>IF(N106="snížená",J106,0)</f>
        <v>0</v>
      </c>
      <c r="BG106" s="118">
        <f>IF(N106="zákl. přenesená",J106,0)</f>
        <v>0</v>
      </c>
      <c r="BH106" s="118">
        <f>IF(N106="sníž. přenesená",J106,0)</f>
        <v>0</v>
      </c>
      <c r="BI106" s="118">
        <f>IF(N106="nulová",J106,0)</f>
        <v>0</v>
      </c>
      <c r="BJ106" s="16" t="s">
        <v>23</v>
      </c>
      <c r="BK106" s="118">
        <f>ROUND(I106*H106,2)</f>
        <v>0</v>
      </c>
      <c r="BL106" s="16" t="s">
        <v>150</v>
      </c>
      <c r="BM106" s="16" t="s">
        <v>686</v>
      </c>
    </row>
    <row r="107" spans="2:47" s="175" customFormat="1" ht="216">
      <c r="B107" s="27"/>
      <c r="D107" s="119" t="s">
        <v>152</v>
      </c>
      <c r="F107" s="120" t="s">
        <v>176</v>
      </c>
      <c r="I107" s="3"/>
      <c r="L107" s="27"/>
      <c r="M107" s="121"/>
      <c r="N107" s="177"/>
      <c r="O107" s="177"/>
      <c r="P107" s="177"/>
      <c r="Q107" s="177"/>
      <c r="R107" s="177"/>
      <c r="S107" s="177"/>
      <c r="T107" s="122"/>
      <c r="AT107" s="16" t="s">
        <v>152</v>
      </c>
      <c r="AU107" s="16" t="s">
        <v>83</v>
      </c>
    </row>
    <row r="108" spans="2:51" s="124" customFormat="1" ht="13.5">
      <c r="B108" s="123"/>
      <c r="D108" s="119" t="s">
        <v>154</v>
      </c>
      <c r="E108" s="132" t="s">
        <v>3</v>
      </c>
      <c r="F108" s="133" t="s">
        <v>687</v>
      </c>
      <c r="H108" s="134">
        <v>2.24</v>
      </c>
      <c r="I108" s="4"/>
      <c r="L108" s="123"/>
      <c r="M108" s="129"/>
      <c r="N108" s="130"/>
      <c r="O108" s="130"/>
      <c r="P108" s="130"/>
      <c r="Q108" s="130"/>
      <c r="R108" s="130"/>
      <c r="S108" s="130"/>
      <c r="T108" s="131"/>
      <c r="AT108" s="132" t="s">
        <v>154</v>
      </c>
      <c r="AU108" s="132" t="s">
        <v>83</v>
      </c>
      <c r="AV108" s="124" t="s">
        <v>83</v>
      </c>
      <c r="AW108" s="124" t="s">
        <v>38</v>
      </c>
      <c r="AX108" s="124" t="s">
        <v>75</v>
      </c>
      <c r="AY108" s="132" t="s">
        <v>143</v>
      </c>
    </row>
    <row r="109" spans="2:51" s="124" customFormat="1" ht="13.5">
      <c r="B109" s="123"/>
      <c r="D109" s="119" t="s">
        <v>154</v>
      </c>
      <c r="E109" s="132" t="s">
        <v>3</v>
      </c>
      <c r="F109" s="133" t="s">
        <v>688</v>
      </c>
      <c r="H109" s="134">
        <v>4.104</v>
      </c>
      <c r="I109" s="4"/>
      <c r="L109" s="123"/>
      <c r="M109" s="129"/>
      <c r="N109" s="130"/>
      <c r="O109" s="130"/>
      <c r="P109" s="130"/>
      <c r="Q109" s="130"/>
      <c r="R109" s="130"/>
      <c r="S109" s="130"/>
      <c r="T109" s="131"/>
      <c r="AT109" s="132" t="s">
        <v>154</v>
      </c>
      <c r="AU109" s="132" t="s">
        <v>83</v>
      </c>
      <c r="AV109" s="124" t="s">
        <v>83</v>
      </c>
      <c r="AW109" s="124" t="s">
        <v>38</v>
      </c>
      <c r="AX109" s="124" t="s">
        <v>75</v>
      </c>
      <c r="AY109" s="132" t="s">
        <v>143</v>
      </c>
    </row>
    <row r="110" spans="2:51" s="136" customFormat="1" ht="13.5">
      <c r="B110" s="135"/>
      <c r="D110" s="125" t="s">
        <v>154</v>
      </c>
      <c r="E110" s="201" t="s">
        <v>3</v>
      </c>
      <c r="F110" s="202" t="s">
        <v>345</v>
      </c>
      <c r="H110" s="146">
        <v>6.344</v>
      </c>
      <c r="I110" s="5"/>
      <c r="L110" s="135"/>
      <c r="M110" s="140"/>
      <c r="N110" s="141"/>
      <c r="O110" s="141"/>
      <c r="P110" s="141"/>
      <c r="Q110" s="141"/>
      <c r="R110" s="141"/>
      <c r="S110" s="141"/>
      <c r="T110" s="142"/>
      <c r="AT110" s="143" t="s">
        <v>154</v>
      </c>
      <c r="AU110" s="143" t="s">
        <v>83</v>
      </c>
      <c r="AV110" s="136" t="s">
        <v>150</v>
      </c>
      <c r="AW110" s="136" t="s">
        <v>38</v>
      </c>
      <c r="AX110" s="136" t="s">
        <v>23</v>
      </c>
      <c r="AY110" s="143" t="s">
        <v>143</v>
      </c>
    </row>
    <row r="111" spans="2:65" s="175" customFormat="1" ht="22.5" customHeight="1">
      <c r="B111" s="27"/>
      <c r="C111" s="108" t="s">
        <v>83</v>
      </c>
      <c r="D111" s="108" t="s">
        <v>145</v>
      </c>
      <c r="E111" s="109" t="s">
        <v>689</v>
      </c>
      <c r="F111" s="110" t="s">
        <v>690</v>
      </c>
      <c r="G111" s="111" t="s">
        <v>168</v>
      </c>
      <c r="H111" s="112">
        <v>62.32</v>
      </c>
      <c r="I111" s="2"/>
      <c r="J111" s="113">
        <f>ROUND(I111*H111,2)</f>
        <v>0</v>
      </c>
      <c r="K111" s="110" t="s">
        <v>149</v>
      </c>
      <c r="L111" s="27"/>
      <c r="M111" s="114" t="s">
        <v>3</v>
      </c>
      <c r="N111" s="115" t="s">
        <v>46</v>
      </c>
      <c r="O111" s="177"/>
      <c r="P111" s="116">
        <f>O111*H111</f>
        <v>0</v>
      </c>
      <c r="Q111" s="116">
        <v>0</v>
      </c>
      <c r="R111" s="116">
        <f>Q111*H111</f>
        <v>0</v>
      </c>
      <c r="S111" s="116">
        <v>0</v>
      </c>
      <c r="T111" s="117">
        <f>S111*H111</f>
        <v>0</v>
      </c>
      <c r="AR111" s="16" t="s">
        <v>150</v>
      </c>
      <c r="AT111" s="16" t="s">
        <v>145</v>
      </c>
      <c r="AU111" s="16" t="s">
        <v>83</v>
      </c>
      <c r="AY111" s="16" t="s">
        <v>143</v>
      </c>
      <c r="BE111" s="118">
        <f>IF(N111="základní",J111,0)</f>
        <v>0</v>
      </c>
      <c r="BF111" s="118">
        <f>IF(N111="snížená",J111,0)</f>
        <v>0</v>
      </c>
      <c r="BG111" s="118">
        <f>IF(N111="zákl. přenesená",J111,0)</f>
        <v>0</v>
      </c>
      <c r="BH111" s="118">
        <f>IF(N111="sníž. přenesená",J111,0)</f>
        <v>0</v>
      </c>
      <c r="BI111" s="118">
        <f>IF(N111="nulová",J111,0)</f>
        <v>0</v>
      </c>
      <c r="BJ111" s="16" t="s">
        <v>23</v>
      </c>
      <c r="BK111" s="118">
        <f>ROUND(I111*H111,2)</f>
        <v>0</v>
      </c>
      <c r="BL111" s="16" t="s">
        <v>150</v>
      </c>
      <c r="BM111" s="16" t="s">
        <v>691</v>
      </c>
    </row>
    <row r="112" spans="2:47" s="175" customFormat="1" ht="84">
      <c r="B112" s="27"/>
      <c r="D112" s="119" t="s">
        <v>152</v>
      </c>
      <c r="F112" s="120" t="s">
        <v>692</v>
      </c>
      <c r="I112" s="3"/>
      <c r="L112" s="27"/>
      <c r="M112" s="121"/>
      <c r="N112" s="177"/>
      <c r="O112" s="177"/>
      <c r="P112" s="177"/>
      <c r="Q112" s="177"/>
      <c r="R112" s="177"/>
      <c r="S112" s="177"/>
      <c r="T112" s="122"/>
      <c r="AT112" s="16" t="s">
        <v>152</v>
      </c>
      <c r="AU112" s="16" t="s">
        <v>83</v>
      </c>
    </row>
    <row r="113" spans="2:51" s="124" customFormat="1" ht="13.5">
      <c r="B113" s="123"/>
      <c r="D113" s="119" t="s">
        <v>154</v>
      </c>
      <c r="E113" s="132" t="s">
        <v>3</v>
      </c>
      <c r="F113" s="133" t="s">
        <v>693</v>
      </c>
      <c r="H113" s="134">
        <v>21.28</v>
      </c>
      <c r="I113" s="4"/>
      <c r="L113" s="123"/>
      <c r="M113" s="129"/>
      <c r="N113" s="130"/>
      <c r="O113" s="130"/>
      <c r="P113" s="130"/>
      <c r="Q113" s="130"/>
      <c r="R113" s="130"/>
      <c r="S113" s="130"/>
      <c r="T113" s="131"/>
      <c r="AT113" s="132" t="s">
        <v>154</v>
      </c>
      <c r="AU113" s="132" t="s">
        <v>83</v>
      </c>
      <c r="AV113" s="124" t="s">
        <v>83</v>
      </c>
      <c r="AW113" s="124" t="s">
        <v>38</v>
      </c>
      <c r="AX113" s="124" t="s">
        <v>75</v>
      </c>
      <c r="AY113" s="132" t="s">
        <v>143</v>
      </c>
    </row>
    <row r="114" spans="2:51" s="124" customFormat="1" ht="13.5">
      <c r="B114" s="123"/>
      <c r="D114" s="119" t="s">
        <v>154</v>
      </c>
      <c r="E114" s="132" t="s">
        <v>3</v>
      </c>
      <c r="F114" s="133" t="s">
        <v>694</v>
      </c>
      <c r="H114" s="134">
        <v>41.04</v>
      </c>
      <c r="I114" s="4"/>
      <c r="L114" s="123"/>
      <c r="M114" s="129"/>
      <c r="N114" s="130"/>
      <c r="O114" s="130"/>
      <c r="P114" s="130"/>
      <c r="Q114" s="130"/>
      <c r="R114" s="130"/>
      <c r="S114" s="130"/>
      <c r="T114" s="131"/>
      <c r="AT114" s="132" t="s">
        <v>154</v>
      </c>
      <c r="AU114" s="132" t="s">
        <v>83</v>
      </c>
      <c r="AV114" s="124" t="s">
        <v>83</v>
      </c>
      <c r="AW114" s="124" t="s">
        <v>38</v>
      </c>
      <c r="AX114" s="124" t="s">
        <v>75</v>
      </c>
      <c r="AY114" s="132" t="s">
        <v>143</v>
      </c>
    </row>
    <row r="115" spans="2:51" s="136" customFormat="1" ht="13.5">
      <c r="B115" s="135"/>
      <c r="D115" s="125" t="s">
        <v>154</v>
      </c>
      <c r="E115" s="201" t="s">
        <v>3</v>
      </c>
      <c r="F115" s="202" t="s">
        <v>345</v>
      </c>
      <c r="H115" s="146">
        <v>62.32</v>
      </c>
      <c r="I115" s="5"/>
      <c r="L115" s="135"/>
      <c r="M115" s="140"/>
      <c r="N115" s="141"/>
      <c r="O115" s="141"/>
      <c r="P115" s="141"/>
      <c r="Q115" s="141"/>
      <c r="R115" s="141"/>
      <c r="S115" s="141"/>
      <c r="T115" s="142"/>
      <c r="AT115" s="143" t="s">
        <v>154</v>
      </c>
      <c r="AU115" s="143" t="s">
        <v>83</v>
      </c>
      <c r="AV115" s="136" t="s">
        <v>150</v>
      </c>
      <c r="AW115" s="136" t="s">
        <v>38</v>
      </c>
      <c r="AX115" s="136" t="s">
        <v>23</v>
      </c>
      <c r="AY115" s="143" t="s">
        <v>143</v>
      </c>
    </row>
    <row r="116" spans="2:65" s="175" customFormat="1" ht="31.5" customHeight="1">
      <c r="B116" s="27"/>
      <c r="C116" s="108" t="s">
        <v>159</v>
      </c>
      <c r="D116" s="108" t="s">
        <v>145</v>
      </c>
      <c r="E116" s="109" t="s">
        <v>695</v>
      </c>
      <c r="F116" s="110" t="s">
        <v>696</v>
      </c>
      <c r="G116" s="111" t="s">
        <v>168</v>
      </c>
      <c r="H116" s="112">
        <v>62.32</v>
      </c>
      <c r="I116" s="2"/>
      <c r="J116" s="113">
        <f>ROUND(I116*H116,2)</f>
        <v>0</v>
      </c>
      <c r="K116" s="110" t="s">
        <v>149</v>
      </c>
      <c r="L116" s="27"/>
      <c r="M116" s="114" t="s">
        <v>3</v>
      </c>
      <c r="N116" s="115" t="s">
        <v>46</v>
      </c>
      <c r="O116" s="177"/>
      <c r="P116" s="116">
        <f>O116*H116</f>
        <v>0</v>
      </c>
      <c r="Q116" s="116">
        <v>0</v>
      </c>
      <c r="R116" s="116">
        <f>Q116*H116</f>
        <v>0</v>
      </c>
      <c r="S116" s="116">
        <v>0</v>
      </c>
      <c r="T116" s="117">
        <f>S116*H116</f>
        <v>0</v>
      </c>
      <c r="AR116" s="16" t="s">
        <v>150</v>
      </c>
      <c r="AT116" s="16" t="s">
        <v>145</v>
      </c>
      <c r="AU116" s="16" t="s">
        <v>83</v>
      </c>
      <c r="AY116" s="16" t="s">
        <v>143</v>
      </c>
      <c r="BE116" s="118">
        <f>IF(N116="základní",J116,0)</f>
        <v>0</v>
      </c>
      <c r="BF116" s="118">
        <f>IF(N116="snížená",J116,0)</f>
        <v>0</v>
      </c>
      <c r="BG116" s="118">
        <f>IF(N116="zákl. přenesená",J116,0)</f>
        <v>0</v>
      </c>
      <c r="BH116" s="118">
        <f>IF(N116="sníž. přenesená",J116,0)</f>
        <v>0</v>
      </c>
      <c r="BI116" s="118">
        <f>IF(N116="nulová",J116,0)</f>
        <v>0</v>
      </c>
      <c r="BJ116" s="16" t="s">
        <v>23</v>
      </c>
      <c r="BK116" s="118">
        <f>ROUND(I116*H116,2)</f>
        <v>0</v>
      </c>
      <c r="BL116" s="16" t="s">
        <v>150</v>
      </c>
      <c r="BM116" s="16" t="s">
        <v>697</v>
      </c>
    </row>
    <row r="117" spans="2:47" s="175" customFormat="1" ht="84">
      <c r="B117" s="27"/>
      <c r="D117" s="119" t="s">
        <v>152</v>
      </c>
      <c r="F117" s="120" t="s">
        <v>692</v>
      </c>
      <c r="I117" s="3"/>
      <c r="L117" s="27"/>
      <c r="M117" s="121"/>
      <c r="N117" s="177"/>
      <c r="O117" s="177"/>
      <c r="P117" s="177"/>
      <c r="Q117" s="177"/>
      <c r="R117" s="177"/>
      <c r="S117" s="177"/>
      <c r="T117" s="122"/>
      <c r="AT117" s="16" t="s">
        <v>152</v>
      </c>
      <c r="AU117" s="16" t="s">
        <v>83</v>
      </c>
    </row>
    <row r="118" spans="2:51" s="124" customFormat="1" ht="13.5">
      <c r="B118" s="123"/>
      <c r="D118" s="119" t="s">
        <v>154</v>
      </c>
      <c r="E118" s="132" t="s">
        <v>3</v>
      </c>
      <c r="F118" s="133" t="s">
        <v>693</v>
      </c>
      <c r="H118" s="134">
        <v>21.28</v>
      </c>
      <c r="I118" s="4"/>
      <c r="L118" s="123"/>
      <c r="M118" s="129"/>
      <c r="N118" s="130"/>
      <c r="O118" s="130"/>
      <c r="P118" s="130"/>
      <c r="Q118" s="130"/>
      <c r="R118" s="130"/>
      <c r="S118" s="130"/>
      <c r="T118" s="131"/>
      <c r="AT118" s="132" t="s">
        <v>154</v>
      </c>
      <c r="AU118" s="132" t="s">
        <v>83</v>
      </c>
      <c r="AV118" s="124" t="s">
        <v>83</v>
      </c>
      <c r="AW118" s="124" t="s">
        <v>38</v>
      </c>
      <c r="AX118" s="124" t="s">
        <v>75</v>
      </c>
      <c r="AY118" s="132" t="s">
        <v>143</v>
      </c>
    </row>
    <row r="119" spans="2:51" s="124" customFormat="1" ht="13.5">
      <c r="B119" s="123"/>
      <c r="D119" s="119" t="s">
        <v>154</v>
      </c>
      <c r="E119" s="132" t="s">
        <v>3</v>
      </c>
      <c r="F119" s="133" t="s">
        <v>694</v>
      </c>
      <c r="H119" s="134">
        <v>41.04</v>
      </c>
      <c r="I119" s="4"/>
      <c r="L119" s="123"/>
      <c r="M119" s="129"/>
      <c r="N119" s="130"/>
      <c r="O119" s="130"/>
      <c r="P119" s="130"/>
      <c r="Q119" s="130"/>
      <c r="R119" s="130"/>
      <c r="S119" s="130"/>
      <c r="T119" s="131"/>
      <c r="AT119" s="132" t="s">
        <v>154</v>
      </c>
      <c r="AU119" s="132" t="s">
        <v>83</v>
      </c>
      <c r="AV119" s="124" t="s">
        <v>83</v>
      </c>
      <c r="AW119" s="124" t="s">
        <v>38</v>
      </c>
      <c r="AX119" s="124" t="s">
        <v>75</v>
      </c>
      <c r="AY119" s="132" t="s">
        <v>143</v>
      </c>
    </row>
    <row r="120" spans="2:51" s="136" customFormat="1" ht="13.5">
      <c r="B120" s="135"/>
      <c r="D120" s="125" t="s">
        <v>154</v>
      </c>
      <c r="E120" s="201" t="s">
        <v>3</v>
      </c>
      <c r="F120" s="202" t="s">
        <v>345</v>
      </c>
      <c r="H120" s="146">
        <v>62.32</v>
      </c>
      <c r="I120" s="5"/>
      <c r="L120" s="135"/>
      <c r="M120" s="140"/>
      <c r="N120" s="141"/>
      <c r="O120" s="141"/>
      <c r="P120" s="141"/>
      <c r="Q120" s="141"/>
      <c r="R120" s="141"/>
      <c r="S120" s="141"/>
      <c r="T120" s="142"/>
      <c r="AT120" s="143" t="s">
        <v>154</v>
      </c>
      <c r="AU120" s="143" t="s">
        <v>83</v>
      </c>
      <c r="AV120" s="136" t="s">
        <v>150</v>
      </c>
      <c r="AW120" s="136" t="s">
        <v>38</v>
      </c>
      <c r="AX120" s="136" t="s">
        <v>23</v>
      </c>
      <c r="AY120" s="143" t="s">
        <v>143</v>
      </c>
    </row>
    <row r="121" spans="2:65" s="175" customFormat="1" ht="22.5" customHeight="1">
      <c r="B121" s="27"/>
      <c r="C121" s="108" t="s">
        <v>150</v>
      </c>
      <c r="D121" s="108" t="s">
        <v>145</v>
      </c>
      <c r="E121" s="109" t="s">
        <v>698</v>
      </c>
      <c r="F121" s="110" t="s">
        <v>699</v>
      </c>
      <c r="G121" s="111" t="s">
        <v>148</v>
      </c>
      <c r="H121" s="112">
        <v>63.04</v>
      </c>
      <c r="I121" s="2"/>
      <c r="J121" s="113">
        <f>ROUND(I121*H121,2)</f>
        <v>0</v>
      </c>
      <c r="K121" s="110" t="s">
        <v>149</v>
      </c>
      <c r="L121" s="27"/>
      <c r="M121" s="114" t="s">
        <v>3</v>
      </c>
      <c r="N121" s="115" t="s">
        <v>46</v>
      </c>
      <c r="O121" s="177"/>
      <c r="P121" s="116">
        <f>O121*H121</f>
        <v>0</v>
      </c>
      <c r="Q121" s="116">
        <v>0.0007</v>
      </c>
      <c r="R121" s="116">
        <f>Q121*H121</f>
        <v>0.044128</v>
      </c>
      <c r="S121" s="116">
        <v>0</v>
      </c>
      <c r="T121" s="117">
        <f>S121*H121</f>
        <v>0</v>
      </c>
      <c r="AR121" s="16" t="s">
        <v>150</v>
      </c>
      <c r="AT121" s="16" t="s">
        <v>145</v>
      </c>
      <c r="AU121" s="16" t="s">
        <v>83</v>
      </c>
      <c r="AY121" s="16" t="s">
        <v>143</v>
      </c>
      <c r="BE121" s="118">
        <f>IF(N121="základní",J121,0)</f>
        <v>0</v>
      </c>
      <c r="BF121" s="118">
        <f>IF(N121="snížená",J121,0)</f>
        <v>0</v>
      </c>
      <c r="BG121" s="118">
        <f>IF(N121="zákl. přenesená",J121,0)</f>
        <v>0</v>
      </c>
      <c r="BH121" s="118">
        <f>IF(N121="sníž. přenesená",J121,0)</f>
        <v>0</v>
      </c>
      <c r="BI121" s="118">
        <f>IF(N121="nulová",J121,0)</f>
        <v>0</v>
      </c>
      <c r="BJ121" s="16" t="s">
        <v>23</v>
      </c>
      <c r="BK121" s="118">
        <f>ROUND(I121*H121,2)</f>
        <v>0</v>
      </c>
      <c r="BL121" s="16" t="s">
        <v>150</v>
      </c>
      <c r="BM121" s="16" t="s">
        <v>700</v>
      </c>
    </row>
    <row r="122" spans="2:47" s="175" customFormat="1" ht="72">
      <c r="B122" s="27"/>
      <c r="D122" s="119" t="s">
        <v>152</v>
      </c>
      <c r="F122" s="120" t="s">
        <v>701</v>
      </c>
      <c r="I122" s="3"/>
      <c r="L122" s="27"/>
      <c r="M122" s="121"/>
      <c r="N122" s="177"/>
      <c r="O122" s="177"/>
      <c r="P122" s="177"/>
      <c r="Q122" s="177"/>
      <c r="R122" s="177"/>
      <c r="S122" s="177"/>
      <c r="T122" s="122"/>
      <c r="AT122" s="16" t="s">
        <v>152</v>
      </c>
      <c r="AU122" s="16" t="s">
        <v>83</v>
      </c>
    </row>
    <row r="123" spans="2:51" s="124" customFormat="1" ht="13.5">
      <c r="B123" s="123"/>
      <c r="D123" s="119" t="s">
        <v>154</v>
      </c>
      <c r="E123" s="132" t="s">
        <v>3</v>
      </c>
      <c r="F123" s="133" t="s">
        <v>702</v>
      </c>
      <c r="H123" s="134">
        <v>25.84</v>
      </c>
      <c r="I123" s="4"/>
      <c r="L123" s="123"/>
      <c r="M123" s="129"/>
      <c r="N123" s="130"/>
      <c r="O123" s="130"/>
      <c r="P123" s="130"/>
      <c r="Q123" s="130"/>
      <c r="R123" s="130"/>
      <c r="S123" s="130"/>
      <c r="T123" s="131"/>
      <c r="AT123" s="132" t="s">
        <v>154</v>
      </c>
      <c r="AU123" s="132" t="s">
        <v>83</v>
      </c>
      <c r="AV123" s="124" t="s">
        <v>83</v>
      </c>
      <c r="AW123" s="124" t="s">
        <v>38</v>
      </c>
      <c r="AX123" s="124" t="s">
        <v>75</v>
      </c>
      <c r="AY123" s="132" t="s">
        <v>143</v>
      </c>
    </row>
    <row r="124" spans="2:51" s="124" customFormat="1" ht="13.5">
      <c r="B124" s="123"/>
      <c r="D124" s="119" t="s">
        <v>154</v>
      </c>
      <c r="E124" s="132" t="s">
        <v>3</v>
      </c>
      <c r="F124" s="133" t="s">
        <v>703</v>
      </c>
      <c r="H124" s="134">
        <v>37.2</v>
      </c>
      <c r="I124" s="4"/>
      <c r="L124" s="123"/>
      <c r="M124" s="129"/>
      <c r="N124" s="130"/>
      <c r="O124" s="130"/>
      <c r="P124" s="130"/>
      <c r="Q124" s="130"/>
      <c r="R124" s="130"/>
      <c r="S124" s="130"/>
      <c r="T124" s="131"/>
      <c r="AT124" s="132" t="s">
        <v>154</v>
      </c>
      <c r="AU124" s="132" t="s">
        <v>83</v>
      </c>
      <c r="AV124" s="124" t="s">
        <v>83</v>
      </c>
      <c r="AW124" s="124" t="s">
        <v>38</v>
      </c>
      <c r="AX124" s="124" t="s">
        <v>75</v>
      </c>
      <c r="AY124" s="132" t="s">
        <v>143</v>
      </c>
    </row>
    <row r="125" spans="2:51" s="136" customFormat="1" ht="13.5">
      <c r="B125" s="135"/>
      <c r="D125" s="125" t="s">
        <v>154</v>
      </c>
      <c r="E125" s="201" t="s">
        <v>3</v>
      </c>
      <c r="F125" s="202" t="s">
        <v>345</v>
      </c>
      <c r="H125" s="146">
        <v>63.04</v>
      </c>
      <c r="I125" s="5"/>
      <c r="L125" s="135"/>
      <c r="M125" s="140"/>
      <c r="N125" s="141"/>
      <c r="O125" s="141"/>
      <c r="P125" s="141"/>
      <c r="Q125" s="141"/>
      <c r="R125" s="141"/>
      <c r="S125" s="141"/>
      <c r="T125" s="142"/>
      <c r="AT125" s="143" t="s">
        <v>154</v>
      </c>
      <c r="AU125" s="143" t="s">
        <v>83</v>
      </c>
      <c r="AV125" s="136" t="s">
        <v>150</v>
      </c>
      <c r="AW125" s="136" t="s">
        <v>38</v>
      </c>
      <c r="AX125" s="136" t="s">
        <v>23</v>
      </c>
      <c r="AY125" s="143" t="s">
        <v>143</v>
      </c>
    </row>
    <row r="126" spans="2:65" s="175" customFormat="1" ht="31.5" customHeight="1">
      <c r="B126" s="27"/>
      <c r="C126" s="108" t="s">
        <v>172</v>
      </c>
      <c r="D126" s="108" t="s">
        <v>145</v>
      </c>
      <c r="E126" s="109" t="s">
        <v>704</v>
      </c>
      <c r="F126" s="110" t="s">
        <v>705</v>
      </c>
      <c r="G126" s="111" t="s">
        <v>148</v>
      </c>
      <c r="H126" s="112">
        <v>63.04</v>
      </c>
      <c r="I126" s="2"/>
      <c r="J126" s="113">
        <f>ROUND(I126*H126,2)</f>
        <v>0</v>
      </c>
      <c r="K126" s="110" t="s">
        <v>149</v>
      </c>
      <c r="L126" s="27"/>
      <c r="M126" s="114" t="s">
        <v>3</v>
      </c>
      <c r="N126" s="115" t="s">
        <v>46</v>
      </c>
      <c r="O126" s="177"/>
      <c r="P126" s="116">
        <f>O126*H126</f>
        <v>0</v>
      </c>
      <c r="Q126" s="116">
        <v>0</v>
      </c>
      <c r="R126" s="116">
        <f>Q126*H126</f>
        <v>0</v>
      </c>
      <c r="S126" s="116">
        <v>0</v>
      </c>
      <c r="T126" s="117">
        <f>S126*H126</f>
        <v>0</v>
      </c>
      <c r="AR126" s="16" t="s">
        <v>150</v>
      </c>
      <c r="AT126" s="16" t="s">
        <v>145</v>
      </c>
      <c r="AU126" s="16" t="s">
        <v>83</v>
      </c>
      <c r="AY126" s="16" t="s">
        <v>143</v>
      </c>
      <c r="BE126" s="118">
        <f>IF(N126="základní",J126,0)</f>
        <v>0</v>
      </c>
      <c r="BF126" s="118">
        <f>IF(N126="snížená",J126,0)</f>
        <v>0</v>
      </c>
      <c r="BG126" s="118">
        <f>IF(N126="zákl. přenesená",J126,0)</f>
        <v>0</v>
      </c>
      <c r="BH126" s="118">
        <f>IF(N126="sníž. přenesená",J126,0)</f>
        <v>0</v>
      </c>
      <c r="BI126" s="118">
        <f>IF(N126="nulová",J126,0)</f>
        <v>0</v>
      </c>
      <c r="BJ126" s="16" t="s">
        <v>23</v>
      </c>
      <c r="BK126" s="118">
        <f>ROUND(I126*H126,2)</f>
        <v>0</v>
      </c>
      <c r="BL126" s="16" t="s">
        <v>150</v>
      </c>
      <c r="BM126" s="16" t="s">
        <v>706</v>
      </c>
    </row>
    <row r="127" spans="2:51" s="124" customFormat="1" ht="13.5">
      <c r="B127" s="123"/>
      <c r="D127" s="119" t="s">
        <v>154</v>
      </c>
      <c r="E127" s="132" t="s">
        <v>3</v>
      </c>
      <c r="F127" s="133" t="s">
        <v>702</v>
      </c>
      <c r="H127" s="134">
        <v>25.84</v>
      </c>
      <c r="I127" s="4"/>
      <c r="L127" s="123"/>
      <c r="M127" s="129"/>
      <c r="N127" s="130"/>
      <c r="O127" s="130"/>
      <c r="P127" s="130"/>
      <c r="Q127" s="130"/>
      <c r="R127" s="130"/>
      <c r="S127" s="130"/>
      <c r="T127" s="131"/>
      <c r="AT127" s="132" t="s">
        <v>154</v>
      </c>
      <c r="AU127" s="132" t="s">
        <v>83</v>
      </c>
      <c r="AV127" s="124" t="s">
        <v>83</v>
      </c>
      <c r="AW127" s="124" t="s">
        <v>38</v>
      </c>
      <c r="AX127" s="124" t="s">
        <v>75</v>
      </c>
      <c r="AY127" s="132" t="s">
        <v>143</v>
      </c>
    </row>
    <row r="128" spans="2:51" s="124" customFormat="1" ht="13.5">
      <c r="B128" s="123"/>
      <c r="D128" s="119" t="s">
        <v>154</v>
      </c>
      <c r="E128" s="132" t="s">
        <v>3</v>
      </c>
      <c r="F128" s="133" t="s">
        <v>703</v>
      </c>
      <c r="H128" s="134">
        <v>37.2</v>
      </c>
      <c r="I128" s="4"/>
      <c r="L128" s="123"/>
      <c r="M128" s="129"/>
      <c r="N128" s="130"/>
      <c r="O128" s="130"/>
      <c r="P128" s="130"/>
      <c r="Q128" s="130"/>
      <c r="R128" s="130"/>
      <c r="S128" s="130"/>
      <c r="T128" s="131"/>
      <c r="AT128" s="132" t="s">
        <v>154</v>
      </c>
      <c r="AU128" s="132" t="s">
        <v>83</v>
      </c>
      <c r="AV128" s="124" t="s">
        <v>83</v>
      </c>
      <c r="AW128" s="124" t="s">
        <v>38</v>
      </c>
      <c r="AX128" s="124" t="s">
        <v>75</v>
      </c>
      <c r="AY128" s="132" t="s">
        <v>143</v>
      </c>
    </row>
    <row r="129" spans="2:51" s="136" customFormat="1" ht="13.5">
      <c r="B129" s="135"/>
      <c r="D129" s="125" t="s">
        <v>154</v>
      </c>
      <c r="E129" s="201" t="s">
        <v>3</v>
      </c>
      <c r="F129" s="202" t="s">
        <v>345</v>
      </c>
      <c r="H129" s="146">
        <v>63.04</v>
      </c>
      <c r="I129" s="5"/>
      <c r="L129" s="135"/>
      <c r="M129" s="140"/>
      <c r="N129" s="141"/>
      <c r="O129" s="141"/>
      <c r="P129" s="141"/>
      <c r="Q129" s="141"/>
      <c r="R129" s="141"/>
      <c r="S129" s="141"/>
      <c r="T129" s="142"/>
      <c r="AT129" s="143" t="s">
        <v>154</v>
      </c>
      <c r="AU129" s="143" t="s">
        <v>83</v>
      </c>
      <c r="AV129" s="136" t="s">
        <v>150</v>
      </c>
      <c r="AW129" s="136" t="s">
        <v>38</v>
      </c>
      <c r="AX129" s="136" t="s">
        <v>23</v>
      </c>
      <c r="AY129" s="143" t="s">
        <v>143</v>
      </c>
    </row>
    <row r="130" spans="2:65" s="175" customFormat="1" ht="31.5" customHeight="1">
      <c r="B130" s="27"/>
      <c r="C130" s="108" t="s">
        <v>178</v>
      </c>
      <c r="D130" s="108" t="s">
        <v>145</v>
      </c>
      <c r="E130" s="109" t="s">
        <v>707</v>
      </c>
      <c r="F130" s="110" t="s">
        <v>708</v>
      </c>
      <c r="G130" s="111" t="s">
        <v>168</v>
      </c>
      <c r="H130" s="112">
        <v>66.424</v>
      </c>
      <c r="I130" s="2"/>
      <c r="J130" s="113">
        <f>ROUND(I130*H130,2)</f>
        <v>0</v>
      </c>
      <c r="K130" s="110" t="s">
        <v>149</v>
      </c>
      <c r="L130" s="27"/>
      <c r="M130" s="114" t="s">
        <v>3</v>
      </c>
      <c r="N130" s="115" t="s">
        <v>46</v>
      </c>
      <c r="O130" s="177"/>
      <c r="P130" s="116">
        <f>O130*H130</f>
        <v>0</v>
      </c>
      <c r="Q130" s="116">
        <v>0.00046</v>
      </c>
      <c r="R130" s="116">
        <f>Q130*H130</f>
        <v>0.030555040000000006</v>
      </c>
      <c r="S130" s="116">
        <v>0</v>
      </c>
      <c r="T130" s="117">
        <f>S130*H130</f>
        <v>0</v>
      </c>
      <c r="AR130" s="16" t="s">
        <v>150</v>
      </c>
      <c r="AT130" s="16" t="s">
        <v>145</v>
      </c>
      <c r="AU130" s="16" t="s">
        <v>83</v>
      </c>
      <c r="AY130" s="16" t="s">
        <v>143</v>
      </c>
      <c r="BE130" s="118">
        <f>IF(N130="základní",J130,0)</f>
        <v>0</v>
      </c>
      <c r="BF130" s="118">
        <f>IF(N130="snížená",J130,0)</f>
        <v>0</v>
      </c>
      <c r="BG130" s="118">
        <f>IF(N130="zákl. přenesená",J130,0)</f>
        <v>0</v>
      </c>
      <c r="BH130" s="118">
        <f>IF(N130="sníž. přenesená",J130,0)</f>
        <v>0</v>
      </c>
      <c r="BI130" s="118">
        <f>IF(N130="nulová",J130,0)</f>
        <v>0</v>
      </c>
      <c r="BJ130" s="16" t="s">
        <v>23</v>
      </c>
      <c r="BK130" s="118">
        <f>ROUND(I130*H130,2)</f>
        <v>0</v>
      </c>
      <c r="BL130" s="16" t="s">
        <v>150</v>
      </c>
      <c r="BM130" s="16" t="s">
        <v>709</v>
      </c>
    </row>
    <row r="131" spans="2:47" s="175" customFormat="1" ht="48">
      <c r="B131" s="27"/>
      <c r="D131" s="119" t="s">
        <v>152</v>
      </c>
      <c r="F131" s="120" t="s">
        <v>710</v>
      </c>
      <c r="I131" s="3"/>
      <c r="L131" s="27"/>
      <c r="M131" s="121"/>
      <c r="N131" s="177"/>
      <c r="O131" s="177"/>
      <c r="P131" s="177"/>
      <c r="Q131" s="177"/>
      <c r="R131" s="177"/>
      <c r="S131" s="177"/>
      <c r="T131" s="122"/>
      <c r="AT131" s="16" t="s">
        <v>152</v>
      </c>
      <c r="AU131" s="16" t="s">
        <v>83</v>
      </c>
    </row>
    <row r="132" spans="2:51" s="124" customFormat="1" ht="13.5">
      <c r="B132" s="123"/>
      <c r="D132" s="119" t="s">
        <v>154</v>
      </c>
      <c r="E132" s="132" t="s">
        <v>3</v>
      </c>
      <c r="F132" s="133" t="s">
        <v>693</v>
      </c>
      <c r="H132" s="134">
        <v>21.28</v>
      </c>
      <c r="I132" s="4"/>
      <c r="L132" s="123"/>
      <c r="M132" s="129"/>
      <c r="N132" s="130"/>
      <c r="O132" s="130"/>
      <c r="P132" s="130"/>
      <c r="Q132" s="130"/>
      <c r="R132" s="130"/>
      <c r="S132" s="130"/>
      <c r="T132" s="131"/>
      <c r="AT132" s="132" t="s">
        <v>154</v>
      </c>
      <c r="AU132" s="132" t="s">
        <v>83</v>
      </c>
      <c r="AV132" s="124" t="s">
        <v>83</v>
      </c>
      <c r="AW132" s="124" t="s">
        <v>38</v>
      </c>
      <c r="AX132" s="124" t="s">
        <v>75</v>
      </c>
      <c r="AY132" s="132" t="s">
        <v>143</v>
      </c>
    </row>
    <row r="133" spans="2:51" s="124" customFormat="1" ht="13.5">
      <c r="B133" s="123"/>
      <c r="D133" s="119" t="s">
        <v>154</v>
      </c>
      <c r="E133" s="132" t="s">
        <v>3</v>
      </c>
      <c r="F133" s="133" t="s">
        <v>711</v>
      </c>
      <c r="H133" s="134">
        <v>45.144</v>
      </c>
      <c r="I133" s="4"/>
      <c r="L133" s="123"/>
      <c r="M133" s="129"/>
      <c r="N133" s="130"/>
      <c r="O133" s="130"/>
      <c r="P133" s="130"/>
      <c r="Q133" s="130"/>
      <c r="R133" s="130"/>
      <c r="S133" s="130"/>
      <c r="T133" s="131"/>
      <c r="AT133" s="132" t="s">
        <v>154</v>
      </c>
      <c r="AU133" s="132" t="s">
        <v>83</v>
      </c>
      <c r="AV133" s="124" t="s">
        <v>83</v>
      </c>
      <c r="AW133" s="124" t="s">
        <v>38</v>
      </c>
      <c r="AX133" s="124" t="s">
        <v>75</v>
      </c>
      <c r="AY133" s="132" t="s">
        <v>143</v>
      </c>
    </row>
    <row r="134" spans="2:51" s="136" customFormat="1" ht="13.5">
      <c r="B134" s="135"/>
      <c r="D134" s="125" t="s">
        <v>154</v>
      </c>
      <c r="E134" s="201" t="s">
        <v>3</v>
      </c>
      <c r="F134" s="202" t="s">
        <v>345</v>
      </c>
      <c r="H134" s="146">
        <v>66.424</v>
      </c>
      <c r="I134" s="5"/>
      <c r="L134" s="135"/>
      <c r="M134" s="140"/>
      <c r="N134" s="141"/>
      <c r="O134" s="141"/>
      <c r="P134" s="141"/>
      <c r="Q134" s="141"/>
      <c r="R134" s="141"/>
      <c r="S134" s="141"/>
      <c r="T134" s="142"/>
      <c r="AT134" s="143" t="s">
        <v>154</v>
      </c>
      <c r="AU134" s="143" t="s">
        <v>83</v>
      </c>
      <c r="AV134" s="136" t="s">
        <v>150</v>
      </c>
      <c r="AW134" s="136" t="s">
        <v>38</v>
      </c>
      <c r="AX134" s="136" t="s">
        <v>23</v>
      </c>
      <c r="AY134" s="143" t="s">
        <v>143</v>
      </c>
    </row>
    <row r="135" spans="2:65" s="175" customFormat="1" ht="31.5" customHeight="1">
      <c r="B135" s="27"/>
      <c r="C135" s="108" t="s">
        <v>219</v>
      </c>
      <c r="D135" s="108" t="s">
        <v>145</v>
      </c>
      <c r="E135" s="109" t="s">
        <v>712</v>
      </c>
      <c r="F135" s="110" t="s">
        <v>713</v>
      </c>
      <c r="G135" s="111" t="s">
        <v>168</v>
      </c>
      <c r="H135" s="112">
        <v>66.424</v>
      </c>
      <c r="I135" s="2"/>
      <c r="J135" s="113">
        <f>ROUND(I135*H135,2)</f>
        <v>0</v>
      </c>
      <c r="K135" s="110" t="s">
        <v>149</v>
      </c>
      <c r="L135" s="27"/>
      <c r="M135" s="114" t="s">
        <v>3</v>
      </c>
      <c r="N135" s="115" t="s">
        <v>46</v>
      </c>
      <c r="O135" s="177"/>
      <c r="P135" s="116">
        <f>O135*H135</f>
        <v>0</v>
      </c>
      <c r="Q135" s="116">
        <v>0</v>
      </c>
      <c r="R135" s="116">
        <f>Q135*H135</f>
        <v>0</v>
      </c>
      <c r="S135" s="116">
        <v>0</v>
      </c>
      <c r="T135" s="117">
        <f>S135*H135</f>
        <v>0</v>
      </c>
      <c r="AR135" s="16" t="s">
        <v>150</v>
      </c>
      <c r="AT135" s="16" t="s">
        <v>145</v>
      </c>
      <c r="AU135" s="16" t="s">
        <v>83</v>
      </c>
      <c r="AY135" s="16" t="s">
        <v>143</v>
      </c>
      <c r="BE135" s="118">
        <f>IF(N135="základní",J135,0)</f>
        <v>0</v>
      </c>
      <c r="BF135" s="118">
        <f>IF(N135="snížená",J135,0)</f>
        <v>0</v>
      </c>
      <c r="BG135" s="118">
        <f>IF(N135="zákl. přenesená",J135,0)</f>
        <v>0</v>
      </c>
      <c r="BH135" s="118">
        <f>IF(N135="sníž. přenesená",J135,0)</f>
        <v>0</v>
      </c>
      <c r="BI135" s="118">
        <f>IF(N135="nulová",J135,0)</f>
        <v>0</v>
      </c>
      <c r="BJ135" s="16" t="s">
        <v>23</v>
      </c>
      <c r="BK135" s="118">
        <f>ROUND(I135*H135,2)</f>
        <v>0</v>
      </c>
      <c r="BL135" s="16" t="s">
        <v>150</v>
      </c>
      <c r="BM135" s="16" t="s">
        <v>714</v>
      </c>
    </row>
    <row r="136" spans="2:51" s="124" customFormat="1" ht="13.5">
      <c r="B136" s="123"/>
      <c r="D136" s="119" t="s">
        <v>154</v>
      </c>
      <c r="E136" s="132" t="s">
        <v>3</v>
      </c>
      <c r="F136" s="133" t="s">
        <v>693</v>
      </c>
      <c r="H136" s="134">
        <v>21.28</v>
      </c>
      <c r="I136" s="4"/>
      <c r="L136" s="123"/>
      <c r="M136" s="129"/>
      <c r="N136" s="130"/>
      <c r="O136" s="130"/>
      <c r="P136" s="130"/>
      <c r="Q136" s="130"/>
      <c r="R136" s="130"/>
      <c r="S136" s="130"/>
      <c r="T136" s="131"/>
      <c r="AT136" s="132" t="s">
        <v>154</v>
      </c>
      <c r="AU136" s="132" t="s">
        <v>83</v>
      </c>
      <c r="AV136" s="124" t="s">
        <v>83</v>
      </c>
      <c r="AW136" s="124" t="s">
        <v>38</v>
      </c>
      <c r="AX136" s="124" t="s">
        <v>75</v>
      </c>
      <c r="AY136" s="132" t="s">
        <v>143</v>
      </c>
    </row>
    <row r="137" spans="2:51" s="124" customFormat="1" ht="13.5">
      <c r="B137" s="123"/>
      <c r="D137" s="119" t="s">
        <v>154</v>
      </c>
      <c r="E137" s="132" t="s">
        <v>3</v>
      </c>
      <c r="F137" s="133" t="s">
        <v>711</v>
      </c>
      <c r="H137" s="134">
        <v>45.144</v>
      </c>
      <c r="I137" s="4"/>
      <c r="L137" s="123"/>
      <c r="M137" s="129"/>
      <c r="N137" s="130"/>
      <c r="O137" s="130"/>
      <c r="P137" s="130"/>
      <c r="Q137" s="130"/>
      <c r="R137" s="130"/>
      <c r="S137" s="130"/>
      <c r="T137" s="131"/>
      <c r="AT137" s="132" t="s">
        <v>154</v>
      </c>
      <c r="AU137" s="132" t="s">
        <v>83</v>
      </c>
      <c r="AV137" s="124" t="s">
        <v>83</v>
      </c>
      <c r="AW137" s="124" t="s">
        <v>38</v>
      </c>
      <c r="AX137" s="124" t="s">
        <v>75</v>
      </c>
      <c r="AY137" s="132" t="s">
        <v>143</v>
      </c>
    </row>
    <row r="138" spans="2:51" s="136" customFormat="1" ht="13.5">
      <c r="B138" s="135"/>
      <c r="D138" s="125" t="s">
        <v>154</v>
      </c>
      <c r="E138" s="201" t="s">
        <v>3</v>
      </c>
      <c r="F138" s="202" t="s">
        <v>345</v>
      </c>
      <c r="H138" s="146">
        <v>66.424</v>
      </c>
      <c r="I138" s="5"/>
      <c r="L138" s="135"/>
      <c r="M138" s="140"/>
      <c r="N138" s="141"/>
      <c r="O138" s="141"/>
      <c r="P138" s="141"/>
      <c r="Q138" s="141"/>
      <c r="R138" s="141"/>
      <c r="S138" s="141"/>
      <c r="T138" s="142"/>
      <c r="AT138" s="143" t="s">
        <v>154</v>
      </c>
      <c r="AU138" s="143" t="s">
        <v>83</v>
      </c>
      <c r="AV138" s="136" t="s">
        <v>150</v>
      </c>
      <c r="AW138" s="136" t="s">
        <v>38</v>
      </c>
      <c r="AX138" s="136" t="s">
        <v>23</v>
      </c>
      <c r="AY138" s="143" t="s">
        <v>143</v>
      </c>
    </row>
    <row r="139" spans="2:65" s="175" customFormat="1" ht="44.25" customHeight="1">
      <c r="B139" s="27"/>
      <c r="C139" s="108" t="s">
        <v>223</v>
      </c>
      <c r="D139" s="108" t="s">
        <v>145</v>
      </c>
      <c r="E139" s="109" t="s">
        <v>715</v>
      </c>
      <c r="F139" s="110" t="s">
        <v>716</v>
      </c>
      <c r="G139" s="111" t="s">
        <v>168</v>
      </c>
      <c r="H139" s="112">
        <v>30.5</v>
      </c>
      <c r="I139" s="2"/>
      <c r="J139" s="113">
        <f>ROUND(I139*H139,2)</f>
        <v>0</v>
      </c>
      <c r="K139" s="110" t="s">
        <v>149</v>
      </c>
      <c r="L139" s="27"/>
      <c r="M139" s="114" t="s">
        <v>3</v>
      </c>
      <c r="N139" s="115" t="s">
        <v>46</v>
      </c>
      <c r="O139" s="177"/>
      <c r="P139" s="116">
        <f>O139*H139</f>
        <v>0</v>
      </c>
      <c r="Q139" s="116">
        <v>0</v>
      </c>
      <c r="R139" s="116">
        <f>Q139*H139</f>
        <v>0</v>
      </c>
      <c r="S139" s="116">
        <v>0</v>
      </c>
      <c r="T139" s="117">
        <f>S139*H139</f>
        <v>0</v>
      </c>
      <c r="AR139" s="16" t="s">
        <v>150</v>
      </c>
      <c r="AT139" s="16" t="s">
        <v>145</v>
      </c>
      <c r="AU139" s="16" t="s">
        <v>83</v>
      </c>
      <c r="AY139" s="16" t="s">
        <v>143</v>
      </c>
      <c r="BE139" s="118">
        <f>IF(N139="základní",J139,0)</f>
        <v>0</v>
      </c>
      <c r="BF139" s="118">
        <f>IF(N139="snížená",J139,0)</f>
        <v>0</v>
      </c>
      <c r="BG139" s="118">
        <f>IF(N139="zákl. přenesená",J139,0)</f>
        <v>0</v>
      </c>
      <c r="BH139" s="118">
        <f>IF(N139="sníž. přenesená",J139,0)</f>
        <v>0</v>
      </c>
      <c r="BI139" s="118">
        <f>IF(N139="nulová",J139,0)</f>
        <v>0</v>
      </c>
      <c r="BJ139" s="16" t="s">
        <v>23</v>
      </c>
      <c r="BK139" s="118">
        <f>ROUND(I139*H139,2)</f>
        <v>0</v>
      </c>
      <c r="BL139" s="16" t="s">
        <v>150</v>
      </c>
      <c r="BM139" s="16" t="s">
        <v>717</v>
      </c>
    </row>
    <row r="140" spans="2:47" s="175" customFormat="1" ht="192">
      <c r="B140" s="27"/>
      <c r="D140" s="119" t="s">
        <v>152</v>
      </c>
      <c r="F140" s="120" t="s">
        <v>290</v>
      </c>
      <c r="I140" s="3"/>
      <c r="L140" s="27"/>
      <c r="M140" s="121"/>
      <c r="N140" s="177"/>
      <c r="O140" s="177"/>
      <c r="P140" s="177"/>
      <c r="Q140" s="177"/>
      <c r="R140" s="177"/>
      <c r="S140" s="177"/>
      <c r="T140" s="122"/>
      <c r="AT140" s="16" t="s">
        <v>152</v>
      </c>
      <c r="AU140" s="16" t="s">
        <v>83</v>
      </c>
    </row>
    <row r="141" spans="2:51" s="124" customFormat="1" ht="13.5">
      <c r="B141" s="123"/>
      <c r="D141" s="125" t="s">
        <v>154</v>
      </c>
      <c r="E141" s="126" t="s">
        <v>3</v>
      </c>
      <c r="F141" s="127" t="s">
        <v>718</v>
      </c>
      <c r="H141" s="128">
        <v>30.5</v>
      </c>
      <c r="I141" s="4"/>
      <c r="L141" s="123"/>
      <c r="M141" s="129"/>
      <c r="N141" s="130"/>
      <c r="O141" s="130"/>
      <c r="P141" s="130"/>
      <c r="Q141" s="130"/>
      <c r="R141" s="130"/>
      <c r="S141" s="130"/>
      <c r="T141" s="131"/>
      <c r="AT141" s="132" t="s">
        <v>154</v>
      </c>
      <c r="AU141" s="132" t="s">
        <v>83</v>
      </c>
      <c r="AV141" s="124" t="s">
        <v>83</v>
      </c>
      <c r="AW141" s="124" t="s">
        <v>38</v>
      </c>
      <c r="AX141" s="124" t="s">
        <v>23</v>
      </c>
      <c r="AY141" s="132" t="s">
        <v>143</v>
      </c>
    </row>
    <row r="142" spans="2:65" s="175" customFormat="1" ht="31.5" customHeight="1">
      <c r="B142" s="27"/>
      <c r="C142" s="108" t="s">
        <v>227</v>
      </c>
      <c r="D142" s="108" t="s">
        <v>145</v>
      </c>
      <c r="E142" s="109" t="s">
        <v>719</v>
      </c>
      <c r="F142" s="110" t="s">
        <v>720</v>
      </c>
      <c r="G142" s="111" t="s">
        <v>168</v>
      </c>
      <c r="H142" s="112">
        <v>30.5</v>
      </c>
      <c r="I142" s="2"/>
      <c r="J142" s="113">
        <f>ROUND(I142*H142,2)</f>
        <v>0</v>
      </c>
      <c r="K142" s="110" t="s">
        <v>149</v>
      </c>
      <c r="L142" s="27"/>
      <c r="M142" s="114" t="s">
        <v>3</v>
      </c>
      <c r="N142" s="115" t="s">
        <v>46</v>
      </c>
      <c r="O142" s="177"/>
      <c r="P142" s="116">
        <f>O142*H142</f>
        <v>0</v>
      </c>
      <c r="Q142" s="116">
        <v>0</v>
      </c>
      <c r="R142" s="116">
        <f>Q142*H142</f>
        <v>0</v>
      </c>
      <c r="S142" s="116">
        <v>0</v>
      </c>
      <c r="T142" s="117">
        <f>S142*H142</f>
        <v>0</v>
      </c>
      <c r="AR142" s="16" t="s">
        <v>150</v>
      </c>
      <c r="AT142" s="16" t="s">
        <v>145</v>
      </c>
      <c r="AU142" s="16" t="s">
        <v>83</v>
      </c>
      <c r="AY142" s="16" t="s">
        <v>143</v>
      </c>
      <c r="BE142" s="118">
        <f>IF(N142="základní",J142,0)</f>
        <v>0</v>
      </c>
      <c r="BF142" s="118">
        <f>IF(N142="snížená",J142,0)</f>
        <v>0</v>
      </c>
      <c r="BG142" s="118">
        <f>IF(N142="zákl. přenesená",J142,0)</f>
        <v>0</v>
      </c>
      <c r="BH142" s="118">
        <f>IF(N142="sníž. přenesená",J142,0)</f>
        <v>0</v>
      </c>
      <c r="BI142" s="118">
        <f>IF(N142="nulová",J142,0)</f>
        <v>0</v>
      </c>
      <c r="BJ142" s="16" t="s">
        <v>23</v>
      </c>
      <c r="BK142" s="118">
        <f>ROUND(I142*H142,2)</f>
        <v>0</v>
      </c>
      <c r="BL142" s="16" t="s">
        <v>150</v>
      </c>
      <c r="BM142" s="16" t="s">
        <v>721</v>
      </c>
    </row>
    <row r="143" spans="2:47" s="175" customFormat="1" ht="144">
      <c r="B143" s="27"/>
      <c r="D143" s="119" t="s">
        <v>152</v>
      </c>
      <c r="F143" s="120" t="s">
        <v>296</v>
      </c>
      <c r="I143" s="3"/>
      <c r="L143" s="27"/>
      <c r="M143" s="121"/>
      <c r="N143" s="177"/>
      <c r="O143" s="177"/>
      <c r="P143" s="177"/>
      <c r="Q143" s="177"/>
      <c r="R143" s="177"/>
      <c r="S143" s="177"/>
      <c r="T143" s="122"/>
      <c r="AT143" s="16" t="s">
        <v>152</v>
      </c>
      <c r="AU143" s="16" t="s">
        <v>83</v>
      </c>
    </row>
    <row r="144" spans="2:51" s="124" customFormat="1" ht="13.5">
      <c r="B144" s="123"/>
      <c r="D144" s="125" t="s">
        <v>154</v>
      </c>
      <c r="E144" s="126" t="s">
        <v>3</v>
      </c>
      <c r="F144" s="127" t="s">
        <v>718</v>
      </c>
      <c r="H144" s="128">
        <v>30.5</v>
      </c>
      <c r="I144" s="4"/>
      <c r="L144" s="123"/>
      <c r="M144" s="129"/>
      <c r="N144" s="130"/>
      <c r="O144" s="130"/>
      <c r="P144" s="130"/>
      <c r="Q144" s="130"/>
      <c r="R144" s="130"/>
      <c r="S144" s="130"/>
      <c r="T144" s="131"/>
      <c r="AT144" s="132" t="s">
        <v>154</v>
      </c>
      <c r="AU144" s="132" t="s">
        <v>83</v>
      </c>
      <c r="AV144" s="124" t="s">
        <v>83</v>
      </c>
      <c r="AW144" s="124" t="s">
        <v>38</v>
      </c>
      <c r="AX144" s="124" t="s">
        <v>23</v>
      </c>
      <c r="AY144" s="132" t="s">
        <v>143</v>
      </c>
    </row>
    <row r="145" spans="2:65" s="175" customFormat="1" ht="22.5" customHeight="1">
      <c r="B145" s="27"/>
      <c r="C145" s="108" t="s">
        <v>27</v>
      </c>
      <c r="D145" s="108" t="s">
        <v>145</v>
      </c>
      <c r="E145" s="109" t="s">
        <v>298</v>
      </c>
      <c r="F145" s="110" t="s">
        <v>299</v>
      </c>
      <c r="G145" s="111" t="s">
        <v>168</v>
      </c>
      <c r="H145" s="112">
        <v>30.5</v>
      </c>
      <c r="I145" s="2"/>
      <c r="J145" s="113">
        <f>ROUND(I145*H145,2)</f>
        <v>0</v>
      </c>
      <c r="K145" s="110" t="s">
        <v>149</v>
      </c>
      <c r="L145" s="27"/>
      <c r="M145" s="114" t="s">
        <v>3</v>
      </c>
      <c r="N145" s="115" t="s">
        <v>46</v>
      </c>
      <c r="O145" s="177"/>
      <c r="P145" s="116">
        <f>O145*H145</f>
        <v>0</v>
      </c>
      <c r="Q145" s="116">
        <v>0</v>
      </c>
      <c r="R145" s="116">
        <f>Q145*H145</f>
        <v>0</v>
      </c>
      <c r="S145" s="116">
        <v>0</v>
      </c>
      <c r="T145" s="117">
        <f>S145*H145</f>
        <v>0</v>
      </c>
      <c r="AR145" s="16" t="s">
        <v>150</v>
      </c>
      <c r="AT145" s="16" t="s">
        <v>145</v>
      </c>
      <c r="AU145" s="16" t="s">
        <v>83</v>
      </c>
      <c r="AY145" s="16" t="s">
        <v>143</v>
      </c>
      <c r="BE145" s="118">
        <f>IF(N145="základní",J145,0)</f>
        <v>0</v>
      </c>
      <c r="BF145" s="118">
        <f>IF(N145="snížená",J145,0)</f>
        <v>0</v>
      </c>
      <c r="BG145" s="118">
        <f>IF(N145="zákl. přenesená",J145,0)</f>
        <v>0</v>
      </c>
      <c r="BH145" s="118">
        <f>IF(N145="sníž. přenesená",J145,0)</f>
        <v>0</v>
      </c>
      <c r="BI145" s="118">
        <f>IF(N145="nulová",J145,0)</f>
        <v>0</v>
      </c>
      <c r="BJ145" s="16" t="s">
        <v>23</v>
      </c>
      <c r="BK145" s="118">
        <f>ROUND(I145*H145,2)</f>
        <v>0</v>
      </c>
      <c r="BL145" s="16" t="s">
        <v>150</v>
      </c>
      <c r="BM145" s="16" t="s">
        <v>722</v>
      </c>
    </row>
    <row r="146" spans="2:47" s="175" customFormat="1" ht="72">
      <c r="B146" s="27"/>
      <c r="D146" s="119" t="s">
        <v>152</v>
      </c>
      <c r="F146" s="120" t="s">
        <v>301</v>
      </c>
      <c r="I146" s="3"/>
      <c r="L146" s="27"/>
      <c r="M146" s="121"/>
      <c r="N146" s="177"/>
      <c r="O146" s="177"/>
      <c r="P146" s="177"/>
      <c r="Q146" s="177"/>
      <c r="R146" s="177"/>
      <c r="S146" s="177"/>
      <c r="T146" s="122"/>
      <c r="AT146" s="16" t="s">
        <v>152</v>
      </c>
      <c r="AU146" s="16" t="s">
        <v>83</v>
      </c>
    </row>
    <row r="147" spans="2:51" s="124" customFormat="1" ht="13.5">
      <c r="B147" s="123"/>
      <c r="D147" s="125" t="s">
        <v>154</v>
      </c>
      <c r="E147" s="126" t="s">
        <v>3</v>
      </c>
      <c r="F147" s="127" t="s">
        <v>718</v>
      </c>
      <c r="H147" s="128">
        <v>30.5</v>
      </c>
      <c r="I147" s="4"/>
      <c r="L147" s="123"/>
      <c r="M147" s="129"/>
      <c r="N147" s="130"/>
      <c r="O147" s="130"/>
      <c r="P147" s="130"/>
      <c r="Q147" s="130"/>
      <c r="R147" s="130"/>
      <c r="S147" s="130"/>
      <c r="T147" s="131"/>
      <c r="AT147" s="132" t="s">
        <v>154</v>
      </c>
      <c r="AU147" s="132" t="s">
        <v>83</v>
      </c>
      <c r="AV147" s="124" t="s">
        <v>83</v>
      </c>
      <c r="AW147" s="124" t="s">
        <v>38</v>
      </c>
      <c r="AX147" s="124" t="s">
        <v>23</v>
      </c>
      <c r="AY147" s="132" t="s">
        <v>143</v>
      </c>
    </row>
    <row r="148" spans="2:65" s="175" customFormat="1" ht="31.5" customHeight="1">
      <c r="B148" s="27"/>
      <c r="C148" s="108" t="s">
        <v>269</v>
      </c>
      <c r="D148" s="108" t="s">
        <v>145</v>
      </c>
      <c r="E148" s="109" t="s">
        <v>303</v>
      </c>
      <c r="F148" s="110" t="s">
        <v>304</v>
      </c>
      <c r="G148" s="111" t="s">
        <v>168</v>
      </c>
      <c r="H148" s="112">
        <v>31.82</v>
      </c>
      <c r="I148" s="2"/>
      <c r="J148" s="113">
        <f>ROUND(I148*H148,2)</f>
        <v>0</v>
      </c>
      <c r="K148" s="110" t="s">
        <v>149</v>
      </c>
      <c r="L148" s="27"/>
      <c r="M148" s="114" t="s">
        <v>3</v>
      </c>
      <c r="N148" s="115" t="s">
        <v>46</v>
      </c>
      <c r="O148" s="177"/>
      <c r="P148" s="116">
        <f>O148*H148</f>
        <v>0</v>
      </c>
      <c r="Q148" s="116">
        <v>0</v>
      </c>
      <c r="R148" s="116">
        <f>Q148*H148</f>
        <v>0</v>
      </c>
      <c r="S148" s="116">
        <v>0</v>
      </c>
      <c r="T148" s="117">
        <f>S148*H148</f>
        <v>0</v>
      </c>
      <c r="AR148" s="16" t="s">
        <v>150</v>
      </c>
      <c r="AT148" s="16" t="s">
        <v>145</v>
      </c>
      <c r="AU148" s="16" t="s">
        <v>83</v>
      </c>
      <c r="AY148" s="16" t="s">
        <v>143</v>
      </c>
      <c r="BE148" s="118">
        <f>IF(N148="základní",J148,0)</f>
        <v>0</v>
      </c>
      <c r="BF148" s="118">
        <f>IF(N148="snížená",J148,0)</f>
        <v>0</v>
      </c>
      <c r="BG148" s="118">
        <f>IF(N148="zákl. přenesená",J148,0)</f>
        <v>0</v>
      </c>
      <c r="BH148" s="118">
        <f>IF(N148="sníž. přenesená",J148,0)</f>
        <v>0</v>
      </c>
      <c r="BI148" s="118">
        <f>IF(N148="nulová",J148,0)</f>
        <v>0</v>
      </c>
      <c r="BJ148" s="16" t="s">
        <v>23</v>
      </c>
      <c r="BK148" s="118">
        <f>ROUND(I148*H148,2)</f>
        <v>0</v>
      </c>
      <c r="BL148" s="16" t="s">
        <v>150</v>
      </c>
      <c r="BM148" s="16" t="s">
        <v>723</v>
      </c>
    </row>
    <row r="149" spans="2:47" s="175" customFormat="1" ht="409.6">
      <c r="B149" s="27"/>
      <c r="D149" s="119" t="s">
        <v>152</v>
      </c>
      <c r="F149" s="120" t="s">
        <v>306</v>
      </c>
      <c r="I149" s="3"/>
      <c r="L149" s="27"/>
      <c r="M149" s="121"/>
      <c r="N149" s="177"/>
      <c r="O149" s="177"/>
      <c r="P149" s="177"/>
      <c r="Q149" s="177"/>
      <c r="R149" s="177"/>
      <c r="S149" s="177"/>
      <c r="T149" s="122"/>
      <c r="AT149" s="16" t="s">
        <v>152</v>
      </c>
      <c r="AU149" s="16" t="s">
        <v>83</v>
      </c>
    </row>
    <row r="150" spans="2:51" s="124" customFormat="1" ht="13.5">
      <c r="B150" s="123"/>
      <c r="D150" s="119" t="s">
        <v>154</v>
      </c>
      <c r="E150" s="132" t="s">
        <v>3</v>
      </c>
      <c r="F150" s="133" t="s">
        <v>724</v>
      </c>
      <c r="H150" s="134">
        <v>11.02</v>
      </c>
      <c r="I150" s="4"/>
      <c r="L150" s="123"/>
      <c r="M150" s="129"/>
      <c r="N150" s="130"/>
      <c r="O150" s="130"/>
      <c r="P150" s="130"/>
      <c r="Q150" s="130"/>
      <c r="R150" s="130"/>
      <c r="S150" s="130"/>
      <c r="T150" s="131"/>
      <c r="AT150" s="132" t="s">
        <v>154</v>
      </c>
      <c r="AU150" s="132" t="s">
        <v>83</v>
      </c>
      <c r="AV150" s="124" t="s">
        <v>83</v>
      </c>
      <c r="AW150" s="124" t="s">
        <v>38</v>
      </c>
      <c r="AX150" s="124" t="s">
        <v>75</v>
      </c>
      <c r="AY150" s="132" t="s">
        <v>143</v>
      </c>
    </row>
    <row r="151" spans="2:51" s="124" customFormat="1" ht="13.5">
      <c r="B151" s="123"/>
      <c r="D151" s="119" t="s">
        <v>154</v>
      </c>
      <c r="E151" s="132" t="s">
        <v>3</v>
      </c>
      <c r="F151" s="133" t="s">
        <v>725</v>
      </c>
      <c r="H151" s="134">
        <v>20.8</v>
      </c>
      <c r="I151" s="4"/>
      <c r="L151" s="123"/>
      <c r="M151" s="129"/>
      <c r="N151" s="130"/>
      <c r="O151" s="130"/>
      <c r="P151" s="130"/>
      <c r="Q151" s="130"/>
      <c r="R151" s="130"/>
      <c r="S151" s="130"/>
      <c r="T151" s="131"/>
      <c r="AT151" s="132" t="s">
        <v>154</v>
      </c>
      <c r="AU151" s="132" t="s">
        <v>83</v>
      </c>
      <c r="AV151" s="124" t="s">
        <v>83</v>
      </c>
      <c r="AW151" s="124" t="s">
        <v>38</v>
      </c>
      <c r="AX151" s="124" t="s">
        <v>75</v>
      </c>
      <c r="AY151" s="132" t="s">
        <v>143</v>
      </c>
    </row>
    <row r="152" spans="2:51" s="136" customFormat="1" ht="13.5">
      <c r="B152" s="135"/>
      <c r="D152" s="125" t="s">
        <v>154</v>
      </c>
      <c r="E152" s="201" t="s">
        <v>3</v>
      </c>
      <c r="F152" s="202" t="s">
        <v>345</v>
      </c>
      <c r="H152" s="146">
        <v>31.82</v>
      </c>
      <c r="I152" s="5"/>
      <c r="L152" s="135"/>
      <c r="M152" s="140"/>
      <c r="N152" s="141"/>
      <c r="O152" s="141"/>
      <c r="P152" s="141"/>
      <c r="Q152" s="141"/>
      <c r="R152" s="141"/>
      <c r="S152" s="141"/>
      <c r="T152" s="142"/>
      <c r="AT152" s="143" t="s">
        <v>154</v>
      </c>
      <c r="AU152" s="143" t="s">
        <v>83</v>
      </c>
      <c r="AV152" s="136" t="s">
        <v>150</v>
      </c>
      <c r="AW152" s="136" t="s">
        <v>38</v>
      </c>
      <c r="AX152" s="136" t="s">
        <v>23</v>
      </c>
      <c r="AY152" s="143" t="s">
        <v>143</v>
      </c>
    </row>
    <row r="153" spans="2:65" s="175" customFormat="1" ht="31.5" customHeight="1">
      <c r="B153" s="27"/>
      <c r="C153" s="108" t="s">
        <v>273</v>
      </c>
      <c r="D153" s="108" t="s">
        <v>145</v>
      </c>
      <c r="E153" s="109" t="s">
        <v>726</v>
      </c>
      <c r="F153" s="110" t="s">
        <v>727</v>
      </c>
      <c r="G153" s="111" t="s">
        <v>148</v>
      </c>
      <c r="H153" s="112">
        <v>31.72</v>
      </c>
      <c r="I153" s="2"/>
      <c r="J153" s="113">
        <f>ROUND(I153*H153,2)</f>
        <v>0</v>
      </c>
      <c r="K153" s="110" t="s">
        <v>149</v>
      </c>
      <c r="L153" s="27"/>
      <c r="M153" s="114" t="s">
        <v>3</v>
      </c>
      <c r="N153" s="115" t="s">
        <v>46</v>
      </c>
      <c r="O153" s="177"/>
      <c r="P153" s="116">
        <f>O153*H153</f>
        <v>0</v>
      </c>
      <c r="Q153" s="116">
        <v>0</v>
      </c>
      <c r="R153" s="116">
        <f>Q153*H153</f>
        <v>0</v>
      </c>
      <c r="S153" s="116">
        <v>0</v>
      </c>
      <c r="T153" s="117">
        <f>S153*H153</f>
        <v>0</v>
      </c>
      <c r="AR153" s="16" t="s">
        <v>150</v>
      </c>
      <c r="AT153" s="16" t="s">
        <v>145</v>
      </c>
      <c r="AU153" s="16" t="s">
        <v>83</v>
      </c>
      <c r="AY153" s="16" t="s">
        <v>143</v>
      </c>
      <c r="BE153" s="118">
        <f>IF(N153="základní",J153,0)</f>
        <v>0</v>
      </c>
      <c r="BF153" s="118">
        <f>IF(N153="snížená",J153,0)</f>
        <v>0</v>
      </c>
      <c r="BG153" s="118">
        <f>IF(N153="zákl. přenesená",J153,0)</f>
        <v>0</v>
      </c>
      <c r="BH153" s="118">
        <f>IF(N153="sníž. přenesená",J153,0)</f>
        <v>0</v>
      </c>
      <c r="BI153" s="118">
        <f>IF(N153="nulová",J153,0)</f>
        <v>0</v>
      </c>
      <c r="BJ153" s="16" t="s">
        <v>23</v>
      </c>
      <c r="BK153" s="118">
        <f>ROUND(I153*H153,2)</f>
        <v>0</v>
      </c>
      <c r="BL153" s="16" t="s">
        <v>150</v>
      </c>
      <c r="BM153" s="16" t="s">
        <v>728</v>
      </c>
    </row>
    <row r="154" spans="2:47" s="175" customFormat="1" ht="108">
      <c r="B154" s="27"/>
      <c r="D154" s="119" t="s">
        <v>152</v>
      </c>
      <c r="F154" s="120" t="s">
        <v>321</v>
      </c>
      <c r="I154" s="3"/>
      <c r="L154" s="27"/>
      <c r="M154" s="121"/>
      <c r="N154" s="177"/>
      <c r="O154" s="177"/>
      <c r="P154" s="177"/>
      <c r="Q154" s="177"/>
      <c r="R154" s="177"/>
      <c r="S154" s="177"/>
      <c r="T154" s="122"/>
      <c r="AT154" s="16" t="s">
        <v>152</v>
      </c>
      <c r="AU154" s="16" t="s">
        <v>83</v>
      </c>
    </row>
    <row r="155" spans="2:51" s="124" customFormat="1" ht="13.5">
      <c r="B155" s="123"/>
      <c r="D155" s="119" t="s">
        <v>154</v>
      </c>
      <c r="E155" s="132" t="s">
        <v>3</v>
      </c>
      <c r="F155" s="133" t="s">
        <v>729</v>
      </c>
      <c r="H155" s="134">
        <v>11.2</v>
      </c>
      <c r="I155" s="4"/>
      <c r="L155" s="123"/>
      <c r="M155" s="129"/>
      <c r="N155" s="130"/>
      <c r="O155" s="130"/>
      <c r="P155" s="130"/>
      <c r="Q155" s="130"/>
      <c r="R155" s="130"/>
      <c r="S155" s="130"/>
      <c r="T155" s="131"/>
      <c r="AT155" s="132" t="s">
        <v>154</v>
      </c>
      <c r="AU155" s="132" t="s">
        <v>83</v>
      </c>
      <c r="AV155" s="124" t="s">
        <v>83</v>
      </c>
      <c r="AW155" s="124" t="s">
        <v>38</v>
      </c>
      <c r="AX155" s="124" t="s">
        <v>75</v>
      </c>
      <c r="AY155" s="132" t="s">
        <v>143</v>
      </c>
    </row>
    <row r="156" spans="2:51" s="124" customFormat="1" ht="13.5">
      <c r="B156" s="123"/>
      <c r="D156" s="119" t="s">
        <v>154</v>
      </c>
      <c r="E156" s="132" t="s">
        <v>3</v>
      </c>
      <c r="F156" s="133" t="s">
        <v>730</v>
      </c>
      <c r="H156" s="134">
        <v>20.52</v>
      </c>
      <c r="I156" s="4"/>
      <c r="L156" s="123"/>
      <c r="M156" s="129"/>
      <c r="N156" s="130"/>
      <c r="O156" s="130"/>
      <c r="P156" s="130"/>
      <c r="Q156" s="130"/>
      <c r="R156" s="130"/>
      <c r="S156" s="130"/>
      <c r="T156" s="131"/>
      <c r="AT156" s="132" t="s">
        <v>154</v>
      </c>
      <c r="AU156" s="132" t="s">
        <v>83</v>
      </c>
      <c r="AV156" s="124" t="s">
        <v>83</v>
      </c>
      <c r="AW156" s="124" t="s">
        <v>38</v>
      </c>
      <c r="AX156" s="124" t="s">
        <v>75</v>
      </c>
      <c r="AY156" s="132" t="s">
        <v>143</v>
      </c>
    </row>
    <row r="157" spans="2:51" s="136" customFormat="1" ht="13.5">
      <c r="B157" s="135"/>
      <c r="D157" s="119" t="s">
        <v>154</v>
      </c>
      <c r="E157" s="143" t="s">
        <v>3</v>
      </c>
      <c r="F157" s="203" t="s">
        <v>345</v>
      </c>
      <c r="H157" s="139">
        <v>31.72</v>
      </c>
      <c r="I157" s="5"/>
      <c r="L157" s="135"/>
      <c r="M157" s="140"/>
      <c r="N157" s="141"/>
      <c r="O157" s="141"/>
      <c r="P157" s="141"/>
      <c r="Q157" s="141"/>
      <c r="R157" s="141"/>
      <c r="S157" s="141"/>
      <c r="T157" s="142"/>
      <c r="AT157" s="143" t="s">
        <v>154</v>
      </c>
      <c r="AU157" s="143" t="s">
        <v>83</v>
      </c>
      <c r="AV157" s="136" t="s">
        <v>150</v>
      </c>
      <c r="AW157" s="136" t="s">
        <v>38</v>
      </c>
      <c r="AX157" s="136" t="s">
        <v>23</v>
      </c>
      <c r="AY157" s="143" t="s">
        <v>143</v>
      </c>
    </row>
    <row r="158" spans="2:63" s="95" customFormat="1" ht="29.85" customHeight="1">
      <c r="B158" s="94"/>
      <c r="D158" s="105" t="s">
        <v>74</v>
      </c>
      <c r="E158" s="106" t="s">
        <v>83</v>
      </c>
      <c r="F158" s="106" t="s">
        <v>337</v>
      </c>
      <c r="I158" s="1"/>
      <c r="J158" s="107">
        <f>BK158</f>
        <v>0</v>
      </c>
      <c r="L158" s="94"/>
      <c r="M158" s="99"/>
      <c r="N158" s="100"/>
      <c r="O158" s="100"/>
      <c r="P158" s="101">
        <f>SUM(P159:P161)</f>
        <v>0</v>
      </c>
      <c r="Q158" s="100"/>
      <c r="R158" s="101">
        <f>SUM(R159:R161)</f>
        <v>8.12592</v>
      </c>
      <c r="S158" s="100"/>
      <c r="T158" s="102">
        <f>SUM(T159:T161)</f>
        <v>0</v>
      </c>
      <c r="AR158" s="96" t="s">
        <v>23</v>
      </c>
      <c r="AT158" s="103" t="s">
        <v>74</v>
      </c>
      <c r="AU158" s="103" t="s">
        <v>23</v>
      </c>
      <c r="AY158" s="96" t="s">
        <v>143</v>
      </c>
      <c r="BK158" s="104">
        <f>SUM(BK159:BK161)</f>
        <v>0</v>
      </c>
    </row>
    <row r="159" spans="2:65" s="175" customFormat="1" ht="31.5" customHeight="1">
      <c r="B159" s="27"/>
      <c r="C159" s="108" t="s">
        <v>277</v>
      </c>
      <c r="D159" s="108" t="s">
        <v>145</v>
      </c>
      <c r="E159" s="109" t="s">
        <v>731</v>
      </c>
      <c r="F159" s="110" t="s">
        <v>732</v>
      </c>
      <c r="G159" s="111" t="s">
        <v>168</v>
      </c>
      <c r="H159" s="112">
        <v>4.104</v>
      </c>
      <c r="I159" s="2"/>
      <c r="J159" s="113">
        <f>ROUND(I159*H159,2)</f>
        <v>0</v>
      </c>
      <c r="K159" s="110" t="s">
        <v>149</v>
      </c>
      <c r="L159" s="27"/>
      <c r="M159" s="114" t="s">
        <v>3</v>
      </c>
      <c r="N159" s="115" t="s">
        <v>46</v>
      </c>
      <c r="O159" s="177"/>
      <c r="P159" s="116">
        <f>O159*H159</f>
        <v>0</v>
      </c>
      <c r="Q159" s="116">
        <v>1.98</v>
      </c>
      <c r="R159" s="116">
        <f>Q159*H159</f>
        <v>8.12592</v>
      </c>
      <c r="S159" s="116">
        <v>0</v>
      </c>
      <c r="T159" s="117">
        <f>S159*H159</f>
        <v>0</v>
      </c>
      <c r="AR159" s="16" t="s">
        <v>150</v>
      </c>
      <c r="AT159" s="16" t="s">
        <v>145</v>
      </c>
      <c r="AU159" s="16" t="s">
        <v>83</v>
      </c>
      <c r="AY159" s="16" t="s">
        <v>143</v>
      </c>
      <c r="BE159" s="118">
        <f>IF(N159="základní",J159,0)</f>
        <v>0</v>
      </c>
      <c r="BF159" s="118">
        <f>IF(N159="snížená",J159,0)</f>
        <v>0</v>
      </c>
      <c r="BG159" s="118">
        <f>IF(N159="zákl. přenesená",J159,0)</f>
        <v>0</v>
      </c>
      <c r="BH159" s="118">
        <f>IF(N159="sníž. přenesená",J159,0)</f>
        <v>0</v>
      </c>
      <c r="BI159" s="118">
        <f>IF(N159="nulová",J159,0)</f>
        <v>0</v>
      </c>
      <c r="BJ159" s="16" t="s">
        <v>23</v>
      </c>
      <c r="BK159" s="118">
        <f>ROUND(I159*H159,2)</f>
        <v>0</v>
      </c>
      <c r="BL159" s="16" t="s">
        <v>150</v>
      </c>
      <c r="BM159" s="16" t="s">
        <v>733</v>
      </c>
    </row>
    <row r="160" spans="2:47" s="175" customFormat="1" ht="48">
      <c r="B160" s="27"/>
      <c r="D160" s="119" t="s">
        <v>152</v>
      </c>
      <c r="F160" s="120" t="s">
        <v>734</v>
      </c>
      <c r="I160" s="3"/>
      <c r="L160" s="27"/>
      <c r="M160" s="121"/>
      <c r="N160" s="177"/>
      <c r="O160" s="177"/>
      <c r="P160" s="177"/>
      <c r="Q160" s="177"/>
      <c r="R160" s="177"/>
      <c r="S160" s="177"/>
      <c r="T160" s="122"/>
      <c r="AT160" s="16" t="s">
        <v>152</v>
      </c>
      <c r="AU160" s="16" t="s">
        <v>83</v>
      </c>
    </row>
    <row r="161" spans="2:51" s="124" customFormat="1" ht="13.5">
      <c r="B161" s="123"/>
      <c r="D161" s="119" t="s">
        <v>154</v>
      </c>
      <c r="E161" s="132" t="s">
        <v>3</v>
      </c>
      <c r="F161" s="133" t="s">
        <v>688</v>
      </c>
      <c r="H161" s="134">
        <v>4.104</v>
      </c>
      <c r="I161" s="4"/>
      <c r="L161" s="123"/>
      <c r="M161" s="129"/>
      <c r="N161" s="130"/>
      <c r="O161" s="130"/>
      <c r="P161" s="130"/>
      <c r="Q161" s="130"/>
      <c r="R161" s="130"/>
      <c r="S161" s="130"/>
      <c r="T161" s="131"/>
      <c r="AT161" s="132" t="s">
        <v>154</v>
      </c>
      <c r="AU161" s="132" t="s">
        <v>83</v>
      </c>
      <c r="AV161" s="124" t="s">
        <v>83</v>
      </c>
      <c r="AW161" s="124" t="s">
        <v>38</v>
      </c>
      <c r="AX161" s="124" t="s">
        <v>23</v>
      </c>
      <c r="AY161" s="132" t="s">
        <v>143</v>
      </c>
    </row>
    <row r="162" spans="2:63" s="95" customFormat="1" ht="29.85" customHeight="1">
      <c r="B162" s="94"/>
      <c r="D162" s="105" t="s">
        <v>74</v>
      </c>
      <c r="E162" s="106" t="s">
        <v>159</v>
      </c>
      <c r="F162" s="106" t="s">
        <v>735</v>
      </c>
      <c r="I162" s="1"/>
      <c r="J162" s="107">
        <f>BK162</f>
        <v>0</v>
      </c>
      <c r="L162" s="94"/>
      <c r="M162" s="99"/>
      <c r="N162" s="100"/>
      <c r="O162" s="100"/>
      <c r="P162" s="101">
        <f>SUM(P163:P211)</f>
        <v>0</v>
      </c>
      <c r="Q162" s="100"/>
      <c r="R162" s="101">
        <f>SUM(R163:R211)</f>
        <v>51.690609980000005</v>
      </c>
      <c r="S162" s="100"/>
      <c r="T162" s="102">
        <f>SUM(T163:T211)</f>
        <v>0</v>
      </c>
      <c r="AR162" s="96" t="s">
        <v>23</v>
      </c>
      <c r="AT162" s="103" t="s">
        <v>74</v>
      </c>
      <c r="AU162" s="103" t="s">
        <v>23</v>
      </c>
      <c r="AY162" s="96" t="s">
        <v>143</v>
      </c>
      <c r="BK162" s="104">
        <f>SUM(BK163:BK211)</f>
        <v>0</v>
      </c>
    </row>
    <row r="163" spans="2:65" s="175" customFormat="1" ht="44.25" customHeight="1">
      <c r="B163" s="27"/>
      <c r="C163" s="108" t="s">
        <v>281</v>
      </c>
      <c r="D163" s="108" t="s">
        <v>145</v>
      </c>
      <c r="E163" s="109" t="s">
        <v>736</v>
      </c>
      <c r="F163" s="110" t="s">
        <v>737</v>
      </c>
      <c r="G163" s="111" t="s">
        <v>148</v>
      </c>
      <c r="H163" s="112">
        <v>26.4</v>
      </c>
      <c r="I163" s="2"/>
      <c r="J163" s="113">
        <f>ROUND(I163*H163,2)</f>
        <v>0</v>
      </c>
      <c r="K163" s="110" t="s">
        <v>149</v>
      </c>
      <c r="L163" s="27"/>
      <c r="M163" s="114" t="s">
        <v>3</v>
      </c>
      <c r="N163" s="115" t="s">
        <v>46</v>
      </c>
      <c r="O163" s="177"/>
      <c r="P163" s="116">
        <f>O163*H163</f>
        <v>0</v>
      </c>
      <c r="Q163" s="116">
        <v>0.24821</v>
      </c>
      <c r="R163" s="116">
        <f>Q163*H163</f>
        <v>6.552744</v>
      </c>
      <c r="S163" s="116">
        <v>0</v>
      </c>
      <c r="T163" s="117">
        <f>S163*H163</f>
        <v>0</v>
      </c>
      <c r="AR163" s="16" t="s">
        <v>150</v>
      </c>
      <c r="AT163" s="16" t="s">
        <v>145</v>
      </c>
      <c r="AU163" s="16" t="s">
        <v>83</v>
      </c>
      <c r="AY163" s="16" t="s">
        <v>143</v>
      </c>
      <c r="BE163" s="118">
        <f>IF(N163="základní",J163,0)</f>
        <v>0</v>
      </c>
      <c r="BF163" s="118">
        <f>IF(N163="snížená",J163,0)</f>
        <v>0</v>
      </c>
      <c r="BG163" s="118">
        <f>IF(N163="zákl. přenesená",J163,0)</f>
        <v>0</v>
      </c>
      <c r="BH163" s="118">
        <f>IF(N163="sníž. přenesená",J163,0)</f>
        <v>0</v>
      </c>
      <c r="BI163" s="118">
        <f>IF(N163="nulová",J163,0)</f>
        <v>0</v>
      </c>
      <c r="BJ163" s="16" t="s">
        <v>23</v>
      </c>
      <c r="BK163" s="118">
        <f>ROUND(I163*H163,2)</f>
        <v>0</v>
      </c>
      <c r="BL163" s="16" t="s">
        <v>150</v>
      </c>
      <c r="BM163" s="16" t="s">
        <v>738</v>
      </c>
    </row>
    <row r="164" spans="2:47" s="175" customFormat="1" ht="144">
      <c r="B164" s="27"/>
      <c r="D164" s="119" t="s">
        <v>152</v>
      </c>
      <c r="F164" s="120" t="s">
        <v>739</v>
      </c>
      <c r="I164" s="3"/>
      <c r="L164" s="27"/>
      <c r="M164" s="121"/>
      <c r="N164" s="177"/>
      <c r="O164" s="177"/>
      <c r="P164" s="177"/>
      <c r="Q164" s="177"/>
      <c r="R164" s="177"/>
      <c r="S164" s="177"/>
      <c r="T164" s="122"/>
      <c r="AT164" s="16" t="s">
        <v>152</v>
      </c>
      <c r="AU164" s="16" t="s">
        <v>83</v>
      </c>
    </row>
    <row r="165" spans="2:51" s="124" customFormat="1" ht="13.5">
      <c r="B165" s="123"/>
      <c r="D165" s="119" t="s">
        <v>154</v>
      </c>
      <c r="E165" s="132" t="s">
        <v>3</v>
      </c>
      <c r="F165" s="133" t="s">
        <v>740</v>
      </c>
      <c r="H165" s="134">
        <v>24.4</v>
      </c>
      <c r="I165" s="4"/>
      <c r="L165" s="123"/>
      <c r="M165" s="129"/>
      <c r="N165" s="130"/>
      <c r="O165" s="130"/>
      <c r="P165" s="130"/>
      <c r="Q165" s="130"/>
      <c r="R165" s="130"/>
      <c r="S165" s="130"/>
      <c r="T165" s="131"/>
      <c r="AT165" s="132" t="s">
        <v>154</v>
      </c>
      <c r="AU165" s="132" t="s">
        <v>83</v>
      </c>
      <c r="AV165" s="124" t="s">
        <v>83</v>
      </c>
      <c r="AW165" s="124" t="s">
        <v>38</v>
      </c>
      <c r="AX165" s="124" t="s">
        <v>75</v>
      </c>
      <c r="AY165" s="132" t="s">
        <v>143</v>
      </c>
    </row>
    <row r="166" spans="2:51" s="124" customFormat="1" ht="13.5">
      <c r="B166" s="123"/>
      <c r="D166" s="119" t="s">
        <v>154</v>
      </c>
      <c r="E166" s="132" t="s">
        <v>3</v>
      </c>
      <c r="F166" s="133" t="s">
        <v>741</v>
      </c>
      <c r="H166" s="134">
        <v>1.8</v>
      </c>
      <c r="I166" s="4"/>
      <c r="L166" s="123"/>
      <c r="M166" s="129"/>
      <c r="N166" s="130"/>
      <c r="O166" s="130"/>
      <c r="P166" s="130"/>
      <c r="Q166" s="130"/>
      <c r="R166" s="130"/>
      <c r="S166" s="130"/>
      <c r="T166" s="131"/>
      <c r="AT166" s="132" t="s">
        <v>154</v>
      </c>
      <c r="AU166" s="132" t="s">
        <v>83</v>
      </c>
      <c r="AV166" s="124" t="s">
        <v>83</v>
      </c>
      <c r="AW166" s="124" t="s">
        <v>38</v>
      </c>
      <c r="AX166" s="124" t="s">
        <v>75</v>
      </c>
      <c r="AY166" s="132" t="s">
        <v>143</v>
      </c>
    </row>
    <row r="167" spans="2:51" s="124" customFormat="1" ht="13.5">
      <c r="B167" s="123"/>
      <c r="D167" s="119" t="s">
        <v>154</v>
      </c>
      <c r="E167" s="132" t="s">
        <v>3</v>
      </c>
      <c r="F167" s="133" t="s">
        <v>741</v>
      </c>
      <c r="H167" s="134">
        <v>1.8</v>
      </c>
      <c r="I167" s="4"/>
      <c r="L167" s="123"/>
      <c r="M167" s="129"/>
      <c r="N167" s="130"/>
      <c r="O167" s="130"/>
      <c r="P167" s="130"/>
      <c r="Q167" s="130"/>
      <c r="R167" s="130"/>
      <c r="S167" s="130"/>
      <c r="T167" s="131"/>
      <c r="AT167" s="132" t="s">
        <v>154</v>
      </c>
      <c r="AU167" s="132" t="s">
        <v>83</v>
      </c>
      <c r="AV167" s="124" t="s">
        <v>83</v>
      </c>
      <c r="AW167" s="124" t="s">
        <v>38</v>
      </c>
      <c r="AX167" s="124" t="s">
        <v>75</v>
      </c>
      <c r="AY167" s="132" t="s">
        <v>143</v>
      </c>
    </row>
    <row r="168" spans="2:51" s="124" customFormat="1" ht="13.5">
      <c r="B168" s="123"/>
      <c r="D168" s="119" t="s">
        <v>154</v>
      </c>
      <c r="E168" s="132" t="s">
        <v>3</v>
      </c>
      <c r="F168" s="133" t="s">
        <v>742</v>
      </c>
      <c r="H168" s="134">
        <v>-1.6</v>
      </c>
      <c r="I168" s="4"/>
      <c r="L168" s="123"/>
      <c r="M168" s="129"/>
      <c r="N168" s="130"/>
      <c r="O168" s="130"/>
      <c r="P168" s="130"/>
      <c r="Q168" s="130"/>
      <c r="R168" s="130"/>
      <c r="S168" s="130"/>
      <c r="T168" s="131"/>
      <c r="AT168" s="132" t="s">
        <v>154</v>
      </c>
      <c r="AU168" s="132" t="s">
        <v>83</v>
      </c>
      <c r="AV168" s="124" t="s">
        <v>83</v>
      </c>
      <c r="AW168" s="124" t="s">
        <v>38</v>
      </c>
      <c r="AX168" s="124" t="s">
        <v>75</v>
      </c>
      <c r="AY168" s="132" t="s">
        <v>143</v>
      </c>
    </row>
    <row r="169" spans="2:51" s="136" customFormat="1" ht="13.5">
      <c r="B169" s="135"/>
      <c r="D169" s="125" t="s">
        <v>154</v>
      </c>
      <c r="E169" s="201" t="s">
        <v>3</v>
      </c>
      <c r="F169" s="202" t="s">
        <v>743</v>
      </c>
      <c r="H169" s="146">
        <v>26.4</v>
      </c>
      <c r="I169" s="5"/>
      <c r="L169" s="135"/>
      <c r="M169" s="140"/>
      <c r="N169" s="141"/>
      <c r="O169" s="141"/>
      <c r="P169" s="141"/>
      <c r="Q169" s="141"/>
      <c r="R169" s="141"/>
      <c r="S169" s="141"/>
      <c r="T169" s="142"/>
      <c r="AT169" s="143" t="s">
        <v>154</v>
      </c>
      <c r="AU169" s="143" t="s">
        <v>83</v>
      </c>
      <c r="AV169" s="136" t="s">
        <v>150</v>
      </c>
      <c r="AW169" s="136" t="s">
        <v>38</v>
      </c>
      <c r="AX169" s="136" t="s">
        <v>23</v>
      </c>
      <c r="AY169" s="143" t="s">
        <v>143</v>
      </c>
    </row>
    <row r="170" spans="2:65" s="175" customFormat="1" ht="22.5" customHeight="1">
      <c r="B170" s="27"/>
      <c r="C170" s="108" t="s">
        <v>9</v>
      </c>
      <c r="D170" s="108" t="s">
        <v>145</v>
      </c>
      <c r="E170" s="109" t="s">
        <v>744</v>
      </c>
      <c r="F170" s="110" t="s">
        <v>745</v>
      </c>
      <c r="G170" s="111" t="s">
        <v>148</v>
      </c>
      <c r="H170" s="112">
        <v>3</v>
      </c>
      <c r="I170" s="2"/>
      <c r="J170" s="113">
        <f>ROUND(I170*H170,2)</f>
        <v>0</v>
      </c>
      <c r="K170" s="110" t="s">
        <v>149</v>
      </c>
      <c r="L170" s="27"/>
      <c r="M170" s="114" t="s">
        <v>3</v>
      </c>
      <c r="N170" s="115" t="s">
        <v>46</v>
      </c>
      <c r="O170" s="177"/>
      <c r="P170" s="116">
        <f>O170*H170</f>
        <v>0</v>
      </c>
      <c r="Q170" s="116">
        <v>0.14851</v>
      </c>
      <c r="R170" s="116">
        <f>Q170*H170</f>
        <v>0.44553</v>
      </c>
      <c r="S170" s="116">
        <v>0</v>
      </c>
      <c r="T170" s="117">
        <f>S170*H170</f>
        <v>0</v>
      </c>
      <c r="AR170" s="16" t="s">
        <v>150</v>
      </c>
      <c r="AT170" s="16" t="s">
        <v>145</v>
      </c>
      <c r="AU170" s="16" t="s">
        <v>83</v>
      </c>
      <c r="AY170" s="16" t="s">
        <v>143</v>
      </c>
      <c r="BE170" s="118">
        <f>IF(N170="základní",J170,0)</f>
        <v>0</v>
      </c>
      <c r="BF170" s="118">
        <f>IF(N170="snížená",J170,0)</f>
        <v>0</v>
      </c>
      <c r="BG170" s="118">
        <f>IF(N170="zákl. přenesená",J170,0)</f>
        <v>0</v>
      </c>
      <c r="BH170" s="118">
        <f>IF(N170="sníž. přenesená",J170,0)</f>
        <v>0</v>
      </c>
      <c r="BI170" s="118">
        <f>IF(N170="nulová",J170,0)</f>
        <v>0</v>
      </c>
      <c r="BJ170" s="16" t="s">
        <v>23</v>
      </c>
      <c r="BK170" s="118">
        <f>ROUND(I170*H170,2)</f>
        <v>0</v>
      </c>
      <c r="BL170" s="16" t="s">
        <v>150</v>
      </c>
      <c r="BM170" s="16" t="s">
        <v>746</v>
      </c>
    </row>
    <row r="171" spans="2:47" s="175" customFormat="1" ht="144">
      <c r="B171" s="27"/>
      <c r="D171" s="119" t="s">
        <v>152</v>
      </c>
      <c r="F171" s="120" t="s">
        <v>739</v>
      </c>
      <c r="I171" s="3"/>
      <c r="L171" s="27"/>
      <c r="M171" s="121"/>
      <c r="N171" s="177"/>
      <c r="O171" s="177"/>
      <c r="P171" s="177"/>
      <c r="Q171" s="177"/>
      <c r="R171" s="177"/>
      <c r="S171" s="177"/>
      <c r="T171" s="122"/>
      <c r="AT171" s="16" t="s">
        <v>152</v>
      </c>
      <c r="AU171" s="16" t="s">
        <v>83</v>
      </c>
    </row>
    <row r="172" spans="2:51" s="124" customFormat="1" ht="13.5">
      <c r="B172" s="123"/>
      <c r="D172" s="125" t="s">
        <v>154</v>
      </c>
      <c r="E172" s="126" t="s">
        <v>3</v>
      </c>
      <c r="F172" s="127" t="s">
        <v>747</v>
      </c>
      <c r="H172" s="128">
        <v>3</v>
      </c>
      <c r="I172" s="4"/>
      <c r="L172" s="123"/>
      <c r="M172" s="129"/>
      <c r="N172" s="130"/>
      <c r="O172" s="130"/>
      <c r="P172" s="130"/>
      <c r="Q172" s="130"/>
      <c r="R172" s="130"/>
      <c r="S172" s="130"/>
      <c r="T172" s="131"/>
      <c r="AT172" s="132" t="s">
        <v>154</v>
      </c>
      <c r="AU172" s="132" t="s">
        <v>83</v>
      </c>
      <c r="AV172" s="124" t="s">
        <v>83</v>
      </c>
      <c r="AW172" s="124" t="s">
        <v>38</v>
      </c>
      <c r="AX172" s="124" t="s">
        <v>23</v>
      </c>
      <c r="AY172" s="132" t="s">
        <v>143</v>
      </c>
    </row>
    <row r="173" spans="2:65" s="175" customFormat="1" ht="22.5" customHeight="1">
      <c r="B173" s="27"/>
      <c r="C173" s="108" t="s">
        <v>292</v>
      </c>
      <c r="D173" s="108" t="s">
        <v>145</v>
      </c>
      <c r="E173" s="109" t="s">
        <v>748</v>
      </c>
      <c r="F173" s="110" t="s">
        <v>749</v>
      </c>
      <c r="G173" s="111" t="s">
        <v>394</v>
      </c>
      <c r="H173" s="112">
        <v>6</v>
      </c>
      <c r="I173" s="2"/>
      <c r="J173" s="113">
        <f>ROUND(I173*H173,2)</f>
        <v>0</v>
      </c>
      <c r="K173" s="110" t="s">
        <v>149</v>
      </c>
      <c r="L173" s="27"/>
      <c r="M173" s="114" t="s">
        <v>3</v>
      </c>
      <c r="N173" s="115" t="s">
        <v>46</v>
      </c>
      <c r="O173" s="177"/>
      <c r="P173" s="116">
        <f>O173*H173</f>
        <v>0</v>
      </c>
      <c r="Q173" s="116">
        <v>0.00688</v>
      </c>
      <c r="R173" s="116">
        <f>Q173*H173</f>
        <v>0.04128</v>
      </c>
      <c r="S173" s="116">
        <v>0</v>
      </c>
      <c r="T173" s="117">
        <f>S173*H173</f>
        <v>0</v>
      </c>
      <c r="AR173" s="16" t="s">
        <v>150</v>
      </c>
      <c r="AT173" s="16" t="s">
        <v>145</v>
      </c>
      <c r="AU173" s="16" t="s">
        <v>83</v>
      </c>
      <c r="AY173" s="16" t="s">
        <v>143</v>
      </c>
      <c r="BE173" s="118">
        <f>IF(N173="základní",J173,0)</f>
        <v>0</v>
      </c>
      <c r="BF173" s="118">
        <f>IF(N173="snížená",J173,0)</f>
        <v>0</v>
      </c>
      <c r="BG173" s="118">
        <f>IF(N173="zákl. přenesená",J173,0)</f>
        <v>0</v>
      </c>
      <c r="BH173" s="118">
        <f>IF(N173="sníž. přenesená",J173,0)</f>
        <v>0</v>
      </c>
      <c r="BI173" s="118">
        <f>IF(N173="nulová",J173,0)</f>
        <v>0</v>
      </c>
      <c r="BJ173" s="16" t="s">
        <v>23</v>
      </c>
      <c r="BK173" s="118">
        <f>ROUND(I173*H173,2)</f>
        <v>0</v>
      </c>
      <c r="BL173" s="16" t="s">
        <v>150</v>
      </c>
      <c r="BM173" s="16" t="s">
        <v>750</v>
      </c>
    </row>
    <row r="174" spans="2:47" s="175" customFormat="1" ht="48">
      <c r="B174" s="27"/>
      <c r="D174" s="119" t="s">
        <v>152</v>
      </c>
      <c r="F174" s="120" t="s">
        <v>751</v>
      </c>
      <c r="I174" s="3"/>
      <c r="L174" s="27"/>
      <c r="M174" s="121"/>
      <c r="N174" s="177"/>
      <c r="O174" s="177"/>
      <c r="P174" s="177"/>
      <c r="Q174" s="177"/>
      <c r="R174" s="177"/>
      <c r="S174" s="177"/>
      <c r="T174" s="122"/>
      <c r="AT174" s="16" t="s">
        <v>152</v>
      </c>
      <c r="AU174" s="16" t="s">
        <v>83</v>
      </c>
    </row>
    <row r="175" spans="2:51" s="124" customFormat="1" ht="13.5">
      <c r="B175" s="123"/>
      <c r="D175" s="125" t="s">
        <v>154</v>
      </c>
      <c r="E175" s="126" t="s">
        <v>3</v>
      </c>
      <c r="F175" s="127" t="s">
        <v>752</v>
      </c>
      <c r="H175" s="128">
        <v>6</v>
      </c>
      <c r="I175" s="4"/>
      <c r="L175" s="123"/>
      <c r="M175" s="129"/>
      <c r="N175" s="130"/>
      <c r="O175" s="130"/>
      <c r="P175" s="130"/>
      <c r="Q175" s="130"/>
      <c r="R175" s="130"/>
      <c r="S175" s="130"/>
      <c r="T175" s="131"/>
      <c r="AT175" s="132" t="s">
        <v>154</v>
      </c>
      <c r="AU175" s="132" t="s">
        <v>83</v>
      </c>
      <c r="AV175" s="124" t="s">
        <v>83</v>
      </c>
      <c r="AW175" s="124" t="s">
        <v>38</v>
      </c>
      <c r="AX175" s="124" t="s">
        <v>23</v>
      </c>
      <c r="AY175" s="132" t="s">
        <v>143</v>
      </c>
    </row>
    <row r="176" spans="2:65" s="175" customFormat="1" ht="22.5" customHeight="1">
      <c r="B176" s="27"/>
      <c r="C176" s="108" t="s">
        <v>297</v>
      </c>
      <c r="D176" s="108" t="s">
        <v>145</v>
      </c>
      <c r="E176" s="109" t="s">
        <v>753</v>
      </c>
      <c r="F176" s="110" t="s">
        <v>754</v>
      </c>
      <c r="G176" s="111" t="s">
        <v>394</v>
      </c>
      <c r="H176" s="112">
        <v>14</v>
      </c>
      <c r="I176" s="2"/>
      <c r="J176" s="113">
        <f>ROUND(I176*H176,2)</f>
        <v>0</v>
      </c>
      <c r="K176" s="110" t="s">
        <v>149</v>
      </c>
      <c r="L176" s="27"/>
      <c r="M176" s="114" t="s">
        <v>3</v>
      </c>
      <c r="N176" s="115" t="s">
        <v>46</v>
      </c>
      <c r="O176" s="177"/>
      <c r="P176" s="116">
        <f>O176*H176</f>
        <v>0</v>
      </c>
      <c r="Q176" s="116">
        <v>0.00918</v>
      </c>
      <c r="R176" s="116">
        <f>Q176*H176</f>
        <v>0.12852000000000002</v>
      </c>
      <c r="S176" s="116">
        <v>0</v>
      </c>
      <c r="T176" s="117">
        <f>S176*H176</f>
        <v>0</v>
      </c>
      <c r="AR176" s="16" t="s">
        <v>150</v>
      </c>
      <c r="AT176" s="16" t="s">
        <v>145</v>
      </c>
      <c r="AU176" s="16" t="s">
        <v>83</v>
      </c>
      <c r="AY176" s="16" t="s">
        <v>143</v>
      </c>
      <c r="BE176" s="118">
        <f>IF(N176="základní",J176,0)</f>
        <v>0</v>
      </c>
      <c r="BF176" s="118">
        <f>IF(N176="snížená",J176,0)</f>
        <v>0</v>
      </c>
      <c r="BG176" s="118">
        <f>IF(N176="zákl. přenesená",J176,0)</f>
        <v>0</v>
      </c>
      <c r="BH176" s="118">
        <f>IF(N176="sníž. přenesená",J176,0)</f>
        <v>0</v>
      </c>
      <c r="BI176" s="118">
        <f>IF(N176="nulová",J176,0)</f>
        <v>0</v>
      </c>
      <c r="BJ176" s="16" t="s">
        <v>23</v>
      </c>
      <c r="BK176" s="118">
        <f>ROUND(I176*H176,2)</f>
        <v>0</v>
      </c>
      <c r="BL176" s="16" t="s">
        <v>150</v>
      </c>
      <c r="BM176" s="16" t="s">
        <v>755</v>
      </c>
    </row>
    <row r="177" spans="2:47" s="175" customFormat="1" ht="48">
      <c r="B177" s="27"/>
      <c r="D177" s="119" t="s">
        <v>152</v>
      </c>
      <c r="F177" s="120" t="s">
        <v>751</v>
      </c>
      <c r="I177" s="3"/>
      <c r="L177" s="27"/>
      <c r="M177" s="121"/>
      <c r="N177" s="177"/>
      <c r="O177" s="177"/>
      <c r="P177" s="177"/>
      <c r="Q177" s="177"/>
      <c r="R177" s="177"/>
      <c r="S177" s="177"/>
      <c r="T177" s="122"/>
      <c r="AT177" s="16" t="s">
        <v>152</v>
      </c>
      <c r="AU177" s="16" t="s">
        <v>83</v>
      </c>
    </row>
    <row r="178" spans="2:51" s="124" customFormat="1" ht="13.5">
      <c r="B178" s="123"/>
      <c r="D178" s="125" t="s">
        <v>154</v>
      </c>
      <c r="E178" s="126" t="s">
        <v>3</v>
      </c>
      <c r="F178" s="127" t="s">
        <v>756</v>
      </c>
      <c r="H178" s="128">
        <v>14</v>
      </c>
      <c r="I178" s="4"/>
      <c r="L178" s="123"/>
      <c r="M178" s="129"/>
      <c r="N178" s="130"/>
      <c r="O178" s="130"/>
      <c r="P178" s="130"/>
      <c r="Q178" s="130"/>
      <c r="R178" s="130"/>
      <c r="S178" s="130"/>
      <c r="T178" s="131"/>
      <c r="AT178" s="132" t="s">
        <v>154</v>
      </c>
      <c r="AU178" s="132" t="s">
        <v>83</v>
      </c>
      <c r="AV178" s="124" t="s">
        <v>83</v>
      </c>
      <c r="AW178" s="124" t="s">
        <v>38</v>
      </c>
      <c r="AX178" s="124" t="s">
        <v>23</v>
      </c>
      <c r="AY178" s="132" t="s">
        <v>143</v>
      </c>
    </row>
    <row r="179" spans="2:65" s="175" customFormat="1" ht="22.5" customHeight="1">
      <c r="B179" s="27"/>
      <c r="C179" s="147" t="s">
        <v>302</v>
      </c>
      <c r="D179" s="147" t="s">
        <v>330</v>
      </c>
      <c r="E179" s="148" t="s">
        <v>757</v>
      </c>
      <c r="F179" s="149" t="s">
        <v>758</v>
      </c>
      <c r="G179" s="150" t="s">
        <v>394</v>
      </c>
      <c r="H179" s="151">
        <v>6</v>
      </c>
      <c r="I179" s="6"/>
      <c r="J179" s="152">
        <f>ROUND(I179*H179,2)</f>
        <v>0</v>
      </c>
      <c r="K179" s="149" t="s">
        <v>149</v>
      </c>
      <c r="L179" s="153"/>
      <c r="M179" s="154" t="s">
        <v>3</v>
      </c>
      <c r="N179" s="155" t="s">
        <v>46</v>
      </c>
      <c r="O179" s="177"/>
      <c r="P179" s="116">
        <f>O179*H179</f>
        <v>0</v>
      </c>
      <c r="Q179" s="116">
        <v>0.058</v>
      </c>
      <c r="R179" s="116">
        <f>Q179*H179</f>
        <v>0.34800000000000003</v>
      </c>
      <c r="S179" s="116">
        <v>0</v>
      </c>
      <c r="T179" s="117">
        <f>S179*H179</f>
        <v>0</v>
      </c>
      <c r="AR179" s="16" t="s">
        <v>334</v>
      </c>
      <c r="AT179" s="16" t="s">
        <v>330</v>
      </c>
      <c r="AU179" s="16" t="s">
        <v>83</v>
      </c>
      <c r="AY179" s="16" t="s">
        <v>143</v>
      </c>
      <c r="BE179" s="118">
        <f>IF(N179="základní",J179,0)</f>
        <v>0</v>
      </c>
      <c r="BF179" s="118">
        <f>IF(N179="snížená",J179,0)</f>
        <v>0</v>
      </c>
      <c r="BG179" s="118">
        <f>IF(N179="zákl. přenesená",J179,0)</f>
        <v>0</v>
      </c>
      <c r="BH179" s="118">
        <f>IF(N179="sníž. přenesená",J179,0)</f>
        <v>0</v>
      </c>
      <c r="BI179" s="118">
        <f>IF(N179="nulová",J179,0)</f>
        <v>0</v>
      </c>
      <c r="BJ179" s="16" t="s">
        <v>23</v>
      </c>
      <c r="BK179" s="118">
        <f>ROUND(I179*H179,2)</f>
        <v>0</v>
      </c>
      <c r="BL179" s="16" t="s">
        <v>334</v>
      </c>
      <c r="BM179" s="16" t="s">
        <v>759</v>
      </c>
    </row>
    <row r="180" spans="2:51" s="124" customFormat="1" ht="13.5">
      <c r="B180" s="123"/>
      <c r="D180" s="125" t="s">
        <v>154</v>
      </c>
      <c r="E180" s="126" t="s">
        <v>3</v>
      </c>
      <c r="F180" s="127" t="s">
        <v>752</v>
      </c>
      <c r="H180" s="128">
        <v>6</v>
      </c>
      <c r="I180" s="4"/>
      <c r="L180" s="123"/>
      <c r="M180" s="129"/>
      <c r="N180" s="130"/>
      <c r="O180" s="130"/>
      <c r="P180" s="130"/>
      <c r="Q180" s="130"/>
      <c r="R180" s="130"/>
      <c r="S180" s="130"/>
      <c r="T180" s="131"/>
      <c r="AT180" s="132" t="s">
        <v>154</v>
      </c>
      <c r="AU180" s="132" t="s">
        <v>83</v>
      </c>
      <c r="AV180" s="124" t="s">
        <v>83</v>
      </c>
      <c r="AW180" s="124" t="s">
        <v>38</v>
      </c>
      <c r="AX180" s="124" t="s">
        <v>23</v>
      </c>
      <c r="AY180" s="132" t="s">
        <v>143</v>
      </c>
    </row>
    <row r="181" spans="2:65" s="175" customFormat="1" ht="22.5" customHeight="1">
      <c r="B181" s="27"/>
      <c r="C181" s="147" t="s">
        <v>308</v>
      </c>
      <c r="D181" s="147" t="s">
        <v>330</v>
      </c>
      <c r="E181" s="148" t="s">
        <v>760</v>
      </c>
      <c r="F181" s="149" t="s">
        <v>761</v>
      </c>
      <c r="G181" s="150" t="s">
        <v>394</v>
      </c>
      <c r="H181" s="151">
        <v>14</v>
      </c>
      <c r="I181" s="6"/>
      <c r="J181" s="152">
        <f>ROUND(I181*H181,2)</f>
        <v>0</v>
      </c>
      <c r="K181" s="149" t="s">
        <v>149</v>
      </c>
      <c r="L181" s="153"/>
      <c r="M181" s="154" t="s">
        <v>3</v>
      </c>
      <c r="N181" s="155" t="s">
        <v>46</v>
      </c>
      <c r="O181" s="177"/>
      <c r="P181" s="116">
        <f>O181*H181</f>
        <v>0</v>
      </c>
      <c r="Q181" s="116">
        <v>0.073</v>
      </c>
      <c r="R181" s="116">
        <f>Q181*H181</f>
        <v>1.022</v>
      </c>
      <c r="S181" s="116">
        <v>0</v>
      </c>
      <c r="T181" s="117">
        <f>S181*H181</f>
        <v>0</v>
      </c>
      <c r="AR181" s="16" t="s">
        <v>334</v>
      </c>
      <c r="AT181" s="16" t="s">
        <v>330</v>
      </c>
      <c r="AU181" s="16" t="s">
        <v>83</v>
      </c>
      <c r="AY181" s="16" t="s">
        <v>143</v>
      </c>
      <c r="BE181" s="118">
        <f>IF(N181="základní",J181,0)</f>
        <v>0</v>
      </c>
      <c r="BF181" s="118">
        <f>IF(N181="snížená",J181,0)</f>
        <v>0</v>
      </c>
      <c r="BG181" s="118">
        <f>IF(N181="zákl. přenesená",J181,0)</f>
        <v>0</v>
      </c>
      <c r="BH181" s="118">
        <f>IF(N181="sníž. přenesená",J181,0)</f>
        <v>0</v>
      </c>
      <c r="BI181" s="118">
        <f>IF(N181="nulová",J181,0)</f>
        <v>0</v>
      </c>
      <c r="BJ181" s="16" t="s">
        <v>23</v>
      </c>
      <c r="BK181" s="118">
        <f>ROUND(I181*H181,2)</f>
        <v>0</v>
      </c>
      <c r="BL181" s="16" t="s">
        <v>334</v>
      </c>
      <c r="BM181" s="16" t="s">
        <v>762</v>
      </c>
    </row>
    <row r="182" spans="2:51" s="124" customFormat="1" ht="13.5">
      <c r="B182" s="123"/>
      <c r="D182" s="125" t="s">
        <v>154</v>
      </c>
      <c r="E182" s="126" t="s">
        <v>3</v>
      </c>
      <c r="F182" s="127" t="s">
        <v>756</v>
      </c>
      <c r="H182" s="128">
        <v>14</v>
      </c>
      <c r="I182" s="4"/>
      <c r="L182" s="123"/>
      <c r="M182" s="129"/>
      <c r="N182" s="130"/>
      <c r="O182" s="130"/>
      <c r="P182" s="130"/>
      <c r="Q182" s="130"/>
      <c r="R182" s="130"/>
      <c r="S182" s="130"/>
      <c r="T182" s="131"/>
      <c r="AT182" s="132" t="s">
        <v>154</v>
      </c>
      <c r="AU182" s="132" t="s">
        <v>83</v>
      </c>
      <c r="AV182" s="124" t="s">
        <v>83</v>
      </c>
      <c r="AW182" s="124" t="s">
        <v>38</v>
      </c>
      <c r="AX182" s="124" t="s">
        <v>23</v>
      </c>
      <c r="AY182" s="132" t="s">
        <v>143</v>
      </c>
    </row>
    <row r="183" spans="2:65" s="175" customFormat="1" ht="31.5" customHeight="1">
      <c r="B183" s="27"/>
      <c r="C183" s="108" t="s">
        <v>314</v>
      </c>
      <c r="D183" s="108" t="s">
        <v>145</v>
      </c>
      <c r="E183" s="109" t="s">
        <v>763</v>
      </c>
      <c r="F183" s="110" t="s">
        <v>764</v>
      </c>
      <c r="G183" s="111" t="s">
        <v>394</v>
      </c>
      <c r="H183" s="112">
        <v>4</v>
      </c>
      <c r="I183" s="2"/>
      <c r="J183" s="113">
        <f>ROUND(I183*H183,2)</f>
        <v>0</v>
      </c>
      <c r="K183" s="110" t="s">
        <v>149</v>
      </c>
      <c r="L183" s="27"/>
      <c r="M183" s="114" t="s">
        <v>3</v>
      </c>
      <c r="N183" s="115" t="s">
        <v>46</v>
      </c>
      <c r="O183" s="177"/>
      <c r="P183" s="116">
        <f>O183*H183</f>
        <v>0</v>
      </c>
      <c r="Q183" s="116">
        <v>0.04645</v>
      </c>
      <c r="R183" s="116">
        <f>Q183*H183</f>
        <v>0.1858</v>
      </c>
      <c r="S183" s="116">
        <v>0</v>
      </c>
      <c r="T183" s="117">
        <f>S183*H183</f>
        <v>0</v>
      </c>
      <c r="AR183" s="16" t="s">
        <v>150</v>
      </c>
      <c r="AT183" s="16" t="s">
        <v>145</v>
      </c>
      <c r="AU183" s="16" t="s">
        <v>83</v>
      </c>
      <c r="AY183" s="16" t="s">
        <v>143</v>
      </c>
      <c r="BE183" s="118">
        <f>IF(N183="základní",J183,0)</f>
        <v>0</v>
      </c>
      <c r="BF183" s="118">
        <f>IF(N183="snížená",J183,0)</f>
        <v>0</v>
      </c>
      <c r="BG183" s="118">
        <f>IF(N183="zákl. přenesená",J183,0)</f>
        <v>0</v>
      </c>
      <c r="BH183" s="118">
        <f>IF(N183="sníž. přenesená",J183,0)</f>
        <v>0</v>
      </c>
      <c r="BI183" s="118">
        <f>IF(N183="nulová",J183,0)</f>
        <v>0</v>
      </c>
      <c r="BJ183" s="16" t="s">
        <v>23</v>
      </c>
      <c r="BK183" s="118">
        <f>ROUND(I183*H183,2)</f>
        <v>0</v>
      </c>
      <c r="BL183" s="16" t="s">
        <v>150</v>
      </c>
      <c r="BM183" s="16" t="s">
        <v>765</v>
      </c>
    </row>
    <row r="184" spans="2:47" s="175" customFormat="1" ht="276">
      <c r="B184" s="27"/>
      <c r="D184" s="119" t="s">
        <v>152</v>
      </c>
      <c r="F184" s="120" t="s">
        <v>766</v>
      </c>
      <c r="I184" s="3"/>
      <c r="L184" s="27"/>
      <c r="M184" s="121"/>
      <c r="N184" s="177"/>
      <c r="O184" s="177"/>
      <c r="P184" s="177"/>
      <c r="Q184" s="177"/>
      <c r="R184" s="177"/>
      <c r="S184" s="177"/>
      <c r="T184" s="122"/>
      <c r="AT184" s="16" t="s">
        <v>152</v>
      </c>
      <c r="AU184" s="16" t="s">
        <v>83</v>
      </c>
    </row>
    <row r="185" spans="2:51" s="124" customFormat="1" ht="13.5">
      <c r="B185" s="123"/>
      <c r="D185" s="125" t="s">
        <v>154</v>
      </c>
      <c r="E185" s="126" t="s">
        <v>3</v>
      </c>
      <c r="F185" s="127" t="s">
        <v>596</v>
      </c>
      <c r="H185" s="128">
        <v>4</v>
      </c>
      <c r="I185" s="4"/>
      <c r="L185" s="123"/>
      <c r="M185" s="129"/>
      <c r="N185" s="130"/>
      <c r="O185" s="130"/>
      <c r="P185" s="130"/>
      <c r="Q185" s="130"/>
      <c r="R185" s="130"/>
      <c r="S185" s="130"/>
      <c r="T185" s="131"/>
      <c r="AT185" s="132" t="s">
        <v>154</v>
      </c>
      <c r="AU185" s="132" t="s">
        <v>83</v>
      </c>
      <c r="AV185" s="124" t="s">
        <v>83</v>
      </c>
      <c r="AW185" s="124" t="s">
        <v>38</v>
      </c>
      <c r="AX185" s="124" t="s">
        <v>23</v>
      </c>
      <c r="AY185" s="132" t="s">
        <v>143</v>
      </c>
    </row>
    <row r="186" spans="2:65" s="175" customFormat="1" ht="31.5" customHeight="1">
      <c r="B186" s="27"/>
      <c r="C186" s="108" t="s">
        <v>8</v>
      </c>
      <c r="D186" s="108" t="s">
        <v>145</v>
      </c>
      <c r="E186" s="109" t="s">
        <v>767</v>
      </c>
      <c r="F186" s="110" t="s">
        <v>768</v>
      </c>
      <c r="G186" s="111" t="s">
        <v>168</v>
      </c>
      <c r="H186" s="112">
        <v>1.35</v>
      </c>
      <c r="I186" s="2"/>
      <c r="J186" s="113">
        <f>ROUND(I186*H186,2)</f>
        <v>0</v>
      </c>
      <c r="K186" s="110" t="s">
        <v>149</v>
      </c>
      <c r="L186" s="27"/>
      <c r="M186" s="114" t="s">
        <v>3</v>
      </c>
      <c r="N186" s="115" t="s">
        <v>46</v>
      </c>
      <c r="O186" s="177"/>
      <c r="P186" s="116">
        <f>O186*H186</f>
        <v>0</v>
      </c>
      <c r="Q186" s="116">
        <v>0</v>
      </c>
      <c r="R186" s="116">
        <f>Q186*H186</f>
        <v>0</v>
      </c>
      <c r="S186" s="116">
        <v>0</v>
      </c>
      <c r="T186" s="117">
        <f>S186*H186</f>
        <v>0</v>
      </c>
      <c r="AR186" s="16" t="s">
        <v>150</v>
      </c>
      <c r="AT186" s="16" t="s">
        <v>145</v>
      </c>
      <c r="AU186" s="16" t="s">
        <v>83</v>
      </c>
      <c r="AY186" s="16" t="s">
        <v>143</v>
      </c>
      <c r="BE186" s="118">
        <f>IF(N186="základní",J186,0)</f>
        <v>0</v>
      </c>
      <c r="BF186" s="118">
        <f>IF(N186="snížená",J186,0)</f>
        <v>0</v>
      </c>
      <c r="BG186" s="118">
        <f>IF(N186="zákl. přenesená",J186,0)</f>
        <v>0</v>
      </c>
      <c r="BH186" s="118">
        <f>IF(N186="sníž. přenesená",J186,0)</f>
        <v>0</v>
      </c>
      <c r="BI186" s="118">
        <f>IF(N186="nulová",J186,0)</f>
        <v>0</v>
      </c>
      <c r="BJ186" s="16" t="s">
        <v>23</v>
      </c>
      <c r="BK186" s="118">
        <f>ROUND(I186*H186,2)</f>
        <v>0</v>
      </c>
      <c r="BL186" s="16" t="s">
        <v>150</v>
      </c>
      <c r="BM186" s="16" t="s">
        <v>769</v>
      </c>
    </row>
    <row r="187" spans="2:47" s="175" customFormat="1" ht="36">
      <c r="B187" s="27"/>
      <c r="D187" s="119" t="s">
        <v>152</v>
      </c>
      <c r="F187" s="120" t="s">
        <v>770</v>
      </c>
      <c r="I187" s="3"/>
      <c r="L187" s="27"/>
      <c r="M187" s="121"/>
      <c r="N187" s="177"/>
      <c r="O187" s="177"/>
      <c r="P187" s="177"/>
      <c r="Q187" s="177"/>
      <c r="R187" s="177"/>
      <c r="S187" s="177"/>
      <c r="T187" s="122"/>
      <c r="AT187" s="16" t="s">
        <v>152</v>
      </c>
      <c r="AU187" s="16" t="s">
        <v>83</v>
      </c>
    </row>
    <row r="188" spans="2:51" s="124" customFormat="1" ht="13.5">
      <c r="B188" s="123"/>
      <c r="D188" s="125" t="s">
        <v>154</v>
      </c>
      <c r="E188" s="126" t="s">
        <v>3</v>
      </c>
      <c r="F188" s="127" t="s">
        <v>771</v>
      </c>
      <c r="H188" s="128">
        <v>1.35</v>
      </c>
      <c r="I188" s="4"/>
      <c r="L188" s="123"/>
      <c r="M188" s="129"/>
      <c r="N188" s="130"/>
      <c r="O188" s="130"/>
      <c r="P188" s="130"/>
      <c r="Q188" s="130"/>
      <c r="R188" s="130"/>
      <c r="S188" s="130"/>
      <c r="T188" s="131"/>
      <c r="AT188" s="132" t="s">
        <v>154</v>
      </c>
      <c r="AU188" s="132" t="s">
        <v>83</v>
      </c>
      <c r="AV188" s="124" t="s">
        <v>83</v>
      </c>
      <c r="AW188" s="124" t="s">
        <v>38</v>
      </c>
      <c r="AX188" s="124" t="s">
        <v>23</v>
      </c>
      <c r="AY188" s="132" t="s">
        <v>143</v>
      </c>
    </row>
    <row r="189" spans="2:65" s="175" customFormat="1" ht="44.25" customHeight="1">
      <c r="B189" s="27"/>
      <c r="C189" s="108" t="s">
        <v>323</v>
      </c>
      <c r="D189" s="108" t="s">
        <v>145</v>
      </c>
      <c r="E189" s="109" t="s">
        <v>772</v>
      </c>
      <c r="F189" s="110" t="s">
        <v>773</v>
      </c>
      <c r="G189" s="111" t="s">
        <v>168</v>
      </c>
      <c r="H189" s="112">
        <v>16.233</v>
      </c>
      <c r="I189" s="2"/>
      <c r="J189" s="113">
        <f>ROUND(I189*H189,2)</f>
        <v>0</v>
      </c>
      <c r="K189" s="110" t="s">
        <v>149</v>
      </c>
      <c r="L189" s="27"/>
      <c r="M189" s="114" t="s">
        <v>3</v>
      </c>
      <c r="N189" s="115" t="s">
        <v>46</v>
      </c>
      <c r="O189" s="177"/>
      <c r="P189" s="116">
        <f>O189*H189</f>
        <v>0</v>
      </c>
      <c r="Q189" s="116">
        <v>2.5143</v>
      </c>
      <c r="R189" s="116">
        <f>Q189*H189</f>
        <v>40.8146319</v>
      </c>
      <c r="S189" s="116">
        <v>0</v>
      </c>
      <c r="T189" s="117">
        <f>S189*H189</f>
        <v>0</v>
      </c>
      <c r="AR189" s="16" t="s">
        <v>150</v>
      </c>
      <c r="AT189" s="16" t="s">
        <v>145</v>
      </c>
      <c r="AU189" s="16" t="s">
        <v>83</v>
      </c>
      <c r="AY189" s="16" t="s">
        <v>143</v>
      </c>
      <c r="BE189" s="118">
        <f>IF(N189="základní",J189,0)</f>
        <v>0</v>
      </c>
      <c r="BF189" s="118">
        <f>IF(N189="snížená",J189,0)</f>
        <v>0</v>
      </c>
      <c r="BG189" s="118">
        <f>IF(N189="zákl. přenesená",J189,0)</f>
        <v>0</v>
      </c>
      <c r="BH189" s="118">
        <f>IF(N189="sníž. přenesená",J189,0)</f>
        <v>0</v>
      </c>
      <c r="BI189" s="118">
        <f>IF(N189="nulová",J189,0)</f>
        <v>0</v>
      </c>
      <c r="BJ189" s="16" t="s">
        <v>23</v>
      </c>
      <c r="BK189" s="118">
        <f>ROUND(I189*H189,2)</f>
        <v>0</v>
      </c>
      <c r="BL189" s="16" t="s">
        <v>150</v>
      </c>
      <c r="BM189" s="16" t="s">
        <v>774</v>
      </c>
    </row>
    <row r="190" spans="2:51" s="124" customFormat="1" ht="13.5">
      <c r="B190" s="123"/>
      <c r="D190" s="119" t="s">
        <v>154</v>
      </c>
      <c r="E190" s="132" t="s">
        <v>3</v>
      </c>
      <c r="F190" s="133" t="s">
        <v>775</v>
      </c>
      <c r="H190" s="134">
        <v>4.263</v>
      </c>
      <c r="I190" s="4"/>
      <c r="L190" s="123"/>
      <c r="M190" s="129"/>
      <c r="N190" s="130"/>
      <c r="O190" s="130"/>
      <c r="P190" s="130"/>
      <c r="Q190" s="130"/>
      <c r="R190" s="130"/>
      <c r="S190" s="130"/>
      <c r="T190" s="131"/>
      <c r="AT190" s="132" t="s">
        <v>154</v>
      </c>
      <c r="AU190" s="132" t="s">
        <v>83</v>
      </c>
      <c r="AV190" s="124" t="s">
        <v>83</v>
      </c>
      <c r="AW190" s="124" t="s">
        <v>38</v>
      </c>
      <c r="AX190" s="124" t="s">
        <v>75</v>
      </c>
      <c r="AY190" s="132" t="s">
        <v>143</v>
      </c>
    </row>
    <row r="191" spans="2:51" s="124" customFormat="1" ht="13.5">
      <c r="B191" s="123"/>
      <c r="D191" s="119" t="s">
        <v>154</v>
      </c>
      <c r="E191" s="132" t="s">
        <v>3</v>
      </c>
      <c r="F191" s="133" t="s">
        <v>776</v>
      </c>
      <c r="H191" s="134">
        <v>7.434</v>
      </c>
      <c r="I191" s="4"/>
      <c r="L191" s="123"/>
      <c r="M191" s="129"/>
      <c r="N191" s="130"/>
      <c r="O191" s="130"/>
      <c r="P191" s="130"/>
      <c r="Q191" s="130"/>
      <c r="R191" s="130"/>
      <c r="S191" s="130"/>
      <c r="T191" s="131"/>
      <c r="AT191" s="132" t="s">
        <v>154</v>
      </c>
      <c r="AU191" s="132" t="s">
        <v>83</v>
      </c>
      <c r="AV191" s="124" t="s">
        <v>83</v>
      </c>
      <c r="AW191" s="124" t="s">
        <v>38</v>
      </c>
      <c r="AX191" s="124" t="s">
        <v>75</v>
      </c>
      <c r="AY191" s="132" t="s">
        <v>143</v>
      </c>
    </row>
    <row r="192" spans="2:51" s="124" customFormat="1" ht="13.5">
      <c r="B192" s="123"/>
      <c r="D192" s="119" t="s">
        <v>154</v>
      </c>
      <c r="E192" s="132" t="s">
        <v>3</v>
      </c>
      <c r="F192" s="133" t="s">
        <v>777</v>
      </c>
      <c r="H192" s="134">
        <v>4.536</v>
      </c>
      <c r="I192" s="4"/>
      <c r="L192" s="123"/>
      <c r="M192" s="129"/>
      <c r="N192" s="130"/>
      <c r="O192" s="130"/>
      <c r="P192" s="130"/>
      <c r="Q192" s="130"/>
      <c r="R192" s="130"/>
      <c r="S192" s="130"/>
      <c r="T192" s="131"/>
      <c r="AT192" s="132" t="s">
        <v>154</v>
      </c>
      <c r="AU192" s="132" t="s">
        <v>83</v>
      </c>
      <c r="AV192" s="124" t="s">
        <v>83</v>
      </c>
      <c r="AW192" s="124" t="s">
        <v>38</v>
      </c>
      <c r="AX192" s="124" t="s">
        <v>75</v>
      </c>
      <c r="AY192" s="132" t="s">
        <v>143</v>
      </c>
    </row>
    <row r="193" spans="2:51" s="136" customFormat="1" ht="13.5">
      <c r="B193" s="135"/>
      <c r="D193" s="125" t="s">
        <v>154</v>
      </c>
      <c r="E193" s="201" t="s">
        <v>3</v>
      </c>
      <c r="F193" s="202" t="s">
        <v>778</v>
      </c>
      <c r="H193" s="146">
        <v>16.233</v>
      </c>
      <c r="I193" s="5"/>
      <c r="L193" s="135"/>
      <c r="M193" s="140"/>
      <c r="N193" s="141"/>
      <c r="O193" s="141"/>
      <c r="P193" s="141"/>
      <c r="Q193" s="141"/>
      <c r="R193" s="141"/>
      <c r="S193" s="141"/>
      <c r="T193" s="142"/>
      <c r="AT193" s="143" t="s">
        <v>154</v>
      </c>
      <c r="AU193" s="143" t="s">
        <v>83</v>
      </c>
      <c r="AV193" s="136" t="s">
        <v>150</v>
      </c>
      <c r="AW193" s="136" t="s">
        <v>38</v>
      </c>
      <c r="AX193" s="136" t="s">
        <v>23</v>
      </c>
      <c r="AY193" s="143" t="s">
        <v>143</v>
      </c>
    </row>
    <row r="194" spans="2:65" s="175" customFormat="1" ht="31.5" customHeight="1">
      <c r="B194" s="27"/>
      <c r="C194" s="108" t="s">
        <v>329</v>
      </c>
      <c r="D194" s="108" t="s">
        <v>145</v>
      </c>
      <c r="E194" s="109" t="s">
        <v>779</v>
      </c>
      <c r="F194" s="110" t="s">
        <v>780</v>
      </c>
      <c r="G194" s="111" t="s">
        <v>148</v>
      </c>
      <c r="H194" s="112">
        <v>76.07</v>
      </c>
      <c r="I194" s="2"/>
      <c r="J194" s="113">
        <f>ROUND(I194*H194,2)</f>
        <v>0</v>
      </c>
      <c r="K194" s="110" t="s">
        <v>149</v>
      </c>
      <c r="L194" s="27"/>
      <c r="M194" s="114" t="s">
        <v>3</v>
      </c>
      <c r="N194" s="115" t="s">
        <v>46</v>
      </c>
      <c r="O194" s="177"/>
      <c r="P194" s="116">
        <f>O194*H194</f>
        <v>0</v>
      </c>
      <c r="Q194" s="116">
        <v>0.00265</v>
      </c>
      <c r="R194" s="116">
        <f>Q194*H194</f>
        <v>0.20158549999999997</v>
      </c>
      <c r="S194" s="116">
        <v>0</v>
      </c>
      <c r="T194" s="117">
        <f>S194*H194</f>
        <v>0</v>
      </c>
      <c r="AR194" s="16" t="s">
        <v>150</v>
      </c>
      <c r="AT194" s="16" t="s">
        <v>145</v>
      </c>
      <c r="AU194" s="16" t="s">
        <v>83</v>
      </c>
      <c r="AY194" s="16" t="s">
        <v>143</v>
      </c>
      <c r="BE194" s="118">
        <f>IF(N194="základní",J194,0)</f>
        <v>0</v>
      </c>
      <c r="BF194" s="118">
        <f>IF(N194="snížená",J194,0)</f>
        <v>0</v>
      </c>
      <c r="BG194" s="118">
        <f>IF(N194="zákl. přenesená",J194,0)</f>
        <v>0</v>
      </c>
      <c r="BH194" s="118">
        <f>IF(N194="sníž. přenesená",J194,0)</f>
        <v>0</v>
      </c>
      <c r="BI194" s="118">
        <f>IF(N194="nulová",J194,0)</f>
        <v>0</v>
      </c>
      <c r="BJ194" s="16" t="s">
        <v>23</v>
      </c>
      <c r="BK194" s="118">
        <f>ROUND(I194*H194,2)</f>
        <v>0</v>
      </c>
      <c r="BL194" s="16" t="s">
        <v>150</v>
      </c>
      <c r="BM194" s="16" t="s">
        <v>781</v>
      </c>
    </row>
    <row r="195" spans="2:47" s="175" customFormat="1" ht="48">
      <c r="B195" s="27"/>
      <c r="D195" s="119" t="s">
        <v>152</v>
      </c>
      <c r="F195" s="120" t="s">
        <v>782</v>
      </c>
      <c r="I195" s="3"/>
      <c r="L195" s="27"/>
      <c r="M195" s="121"/>
      <c r="N195" s="177"/>
      <c r="O195" s="177"/>
      <c r="P195" s="177"/>
      <c r="Q195" s="177"/>
      <c r="R195" s="177"/>
      <c r="S195" s="177"/>
      <c r="T195" s="122"/>
      <c r="AT195" s="16" t="s">
        <v>152</v>
      </c>
      <c r="AU195" s="16" t="s">
        <v>83</v>
      </c>
    </row>
    <row r="196" spans="2:51" s="124" customFormat="1" ht="13.5">
      <c r="B196" s="123"/>
      <c r="D196" s="119" t="s">
        <v>154</v>
      </c>
      <c r="E196" s="132" t="s">
        <v>3</v>
      </c>
      <c r="F196" s="133" t="s">
        <v>783</v>
      </c>
      <c r="H196" s="134">
        <v>45.83</v>
      </c>
      <c r="I196" s="4"/>
      <c r="L196" s="123"/>
      <c r="M196" s="129"/>
      <c r="N196" s="130"/>
      <c r="O196" s="130"/>
      <c r="P196" s="130"/>
      <c r="Q196" s="130"/>
      <c r="R196" s="130"/>
      <c r="S196" s="130"/>
      <c r="T196" s="131"/>
      <c r="AT196" s="132" t="s">
        <v>154</v>
      </c>
      <c r="AU196" s="132" t="s">
        <v>83</v>
      </c>
      <c r="AV196" s="124" t="s">
        <v>83</v>
      </c>
      <c r="AW196" s="124" t="s">
        <v>38</v>
      </c>
      <c r="AX196" s="124" t="s">
        <v>75</v>
      </c>
      <c r="AY196" s="132" t="s">
        <v>143</v>
      </c>
    </row>
    <row r="197" spans="2:51" s="124" customFormat="1" ht="13.5">
      <c r="B197" s="123"/>
      <c r="D197" s="119" t="s">
        <v>154</v>
      </c>
      <c r="E197" s="132" t="s">
        <v>3</v>
      </c>
      <c r="F197" s="133" t="s">
        <v>784</v>
      </c>
      <c r="H197" s="134">
        <v>30.24</v>
      </c>
      <c r="I197" s="4"/>
      <c r="L197" s="123"/>
      <c r="M197" s="129"/>
      <c r="N197" s="130"/>
      <c r="O197" s="130"/>
      <c r="P197" s="130"/>
      <c r="Q197" s="130"/>
      <c r="R197" s="130"/>
      <c r="S197" s="130"/>
      <c r="T197" s="131"/>
      <c r="AT197" s="132" t="s">
        <v>154</v>
      </c>
      <c r="AU197" s="132" t="s">
        <v>83</v>
      </c>
      <c r="AV197" s="124" t="s">
        <v>83</v>
      </c>
      <c r="AW197" s="124" t="s">
        <v>38</v>
      </c>
      <c r="AX197" s="124" t="s">
        <v>75</v>
      </c>
      <c r="AY197" s="132" t="s">
        <v>143</v>
      </c>
    </row>
    <row r="198" spans="2:51" s="136" customFormat="1" ht="13.5">
      <c r="B198" s="135"/>
      <c r="D198" s="125" t="s">
        <v>154</v>
      </c>
      <c r="E198" s="201" t="s">
        <v>3</v>
      </c>
      <c r="F198" s="202" t="s">
        <v>778</v>
      </c>
      <c r="H198" s="146">
        <v>76.07</v>
      </c>
      <c r="I198" s="5"/>
      <c r="L198" s="135"/>
      <c r="M198" s="140"/>
      <c r="N198" s="141"/>
      <c r="O198" s="141"/>
      <c r="P198" s="141"/>
      <c r="Q198" s="141"/>
      <c r="R198" s="141"/>
      <c r="S198" s="141"/>
      <c r="T198" s="142"/>
      <c r="AT198" s="143" t="s">
        <v>154</v>
      </c>
      <c r="AU198" s="143" t="s">
        <v>83</v>
      </c>
      <c r="AV198" s="136" t="s">
        <v>150</v>
      </c>
      <c r="AW198" s="136" t="s">
        <v>38</v>
      </c>
      <c r="AX198" s="136" t="s">
        <v>23</v>
      </c>
      <c r="AY198" s="143" t="s">
        <v>143</v>
      </c>
    </row>
    <row r="199" spans="2:65" s="175" customFormat="1" ht="31.5" customHeight="1">
      <c r="B199" s="27"/>
      <c r="C199" s="108" t="s">
        <v>338</v>
      </c>
      <c r="D199" s="108" t="s">
        <v>145</v>
      </c>
      <c r="E199" s="109" t="s">
        <v>785</v>
      </c>
      <c r="F199" s="110" t="s">
        <v>786</v>
      </c>
      <c r="G199" s="111" t="s">
        <v>148</v>
      </c>
      <c r="H199" s="112">
        <v>76.07</v>
      </c>
      <c r="I199" s="2"/>
      <c r="J199" s="113">
        <f>ROUND(I199*H199,2)</f>
        <v>0</v>
      </c>
      <c r="K199" s="110" t="s">
        <v>149</v>
      </c>
      <c r="L199" s="27"/>
      <c r="M199" s="114" t="s">
        <v>3</v>
      </c>
      <c r="N199" s="115" t="s">
        <v>46</v>
      </c>
      <c r="O199" s="177"/>
      <c r="P199" s="116">
        <f>O199*H199</f>
        <v>0</v>
      </c>
      <c r="Q199" s="116">
        <v>0</v>
      </c>
      <c r="R199" s="116">
        <f>Q199*H199</f>
        <v>0</v>
      </c>
      <c r="S199" s="116">
        <v>0</v>
      </c>
      <c r="T199" s="117">
        <f>S199*H199</f>
        <v>0</v>
      </c>
      <c r="AR199" s="16" t="s">
        <v>150</v>
      </c>
      <c r="AT199" s="16" t="s">
        <v>145</v>
      </c>
      <c r="AU199" s="16" t="s">
        <v>83</v>
      </c>
      <c r="AY199" s="16" t="s">
        <v>143</v>
      </c>
      <c r="BE199" s="118">
        <f>IF(N199="základní",J199,0)</f>
        <v>0</v>
      </c>
      <c r="BF199" s="118">
        <f>IF(N199="snížená",J199,0)</f>
        <v>0</v>
      </c>
      <c r="BG199" s="118">
        <f>IF(N199="zákl. přenesená",J199,0)</f>
        <v>0</v>
      </c>
      <c r="BH199" s="118">
        <f>IF(N199="sníž. přenesená",J199,0)</f>
        <v>0</v>
      </c>
      <c r="BI199" s="118">
        <f>IF(N199="nulová",J199,0)</f>
        <v>0</v>
      </c>
      <c r="BJ199" s="16" t="s">
        <v>23</v>
      </c>
      <c r="BK199" s="118">
        <f>ROUND(I199*H199,2)</f>
        <v>0</v>
      </c>
      <c r="BL199" s="16" t="s">
        <v>150</v>
      </c>
      <c r="BM199" s="16" t="s">
        <v>787</v>
      </c>
    </row>
    <row r="200" spans="2:47" s="175" customFormat="1" ht="48">
      <c r="B200" s="27"/>
      <c r="D200" s="119" t="s">
        <v>152</v>
      </c>
      <c r="F200" s="120" t="s">
        <v>782</v>
      </c>
      <c r="I200" s="3"/>
      <c r="L200" s="27"/>
      <c r="M200" s="121"/>
      <c r="N200" s="177"/>
      <c r="O200" s="177"/>
      <c r="P200" s="177"/>
      <c r="Q200" s="177"/>
      <c r="R200" s="177"/>
      <c r="S200" s="177"/>
      <c r="T200" s="122"/>
      <c r="AT200" s="16" t="s">
        <v>152</v>
      </c>
      <c r="AU200" s="16" t="s">
        <v>83</v>
      </c>
    </row>
    <row r="201" spans="2:51" s="124" customFormat="1" ht="13.5">
      <c r="B201" s="123"/>
      <c r="D201" s="119" t="s">
        <v>154</v>
      </c>
      <c r="E201" s="132" t="s">
        <v>3</v>
      </c>
      <c r="F201" s="133" t="s">
        <v>783</v>
      </c>
      <c r="H201" s="134">
        <v>45.83</v>
      </c>
      <c r="I201" s="4"/>
      <c r="L201" s="123"/>
      <c r="M201" s="129"/>
      <c r="N201" s="130"/>
      <c r="O201" s="130"/>
      <c r="P201" s="130"/>
      <c r="Q201" s="130"/>
      <c r="R201" s="130"/>
      <c r="S201" s="130"/>
      <c r="T201" s="131"/>
      <c r="AT201" s="132" t="s">
        <v>154</v>
      </c>
      <c r="AU201" s="132" t="s">
        <v>83</v>
      </c>
      <c r="AV201" s="124" t="s">
        <v>83</v>
      </c>
      <c r="AW201" s="124" t="s">
        <v>38</v>
      </c>
      <c r="AX201" s="124" t="s">
        <v>75</v>
      </c>
      <c r="AY201" s="132" t="s">
        <v>143</v>
      </c>
    </row>
    <row r="202" spans="2:51" s="124" customFormat="1" ht="13.5">
      <c r="B202" s="123"/>
      <c r="D202" s="119" t="s">
        <v>154</v>
      </c>
      <c r="E202" s="132" t="s">
        <v>3</v>
      </c>
      <c r="F202" s="133" t="s">
        <v>784</v>
      </c>
      <c r="H202" s="134">
        <v>30.24</v>
      </c>
      <c r="I202" s="4"/>
      <c r="L202" s="123"/>
      <c r="M202" s="129"/>
      <c r="N202" s="130"/>
      <c r="O202" s="130"/>
      <c r="P202" s="130"/>
      <c r="Q202" s="130"/>
      <c r="R202" s="130"/>
      <c r="S202" s="130"/>
      <c r="T202" s="131"/>
      <c r="AT202" s="132" t="s">
        <v>154</v>
      </c>
      <c r="AU202" s="132" t="s">
        <v>83</v>
      </c>
      <c r="AV202" s="124" t="s">
        <v>83</v>
      </c>
      <c r="AW202" s="124" t="s">
        <v>38</v>
      </c>
      <c r="AX202" s="124" t="s">
        <v>75</v>
      </c>
      <c r="AY202" s="132" t="s">
        <v>143</v>
      </c>
    </row>
    <row r="203" spans="2:51" s="136" customFormat="1" ht="13.5">
      <c r="B203" s="135"/>
      <c r="D203" s="125" t="s">
        <v>154</v>
      </c>
      <c r="E203" s="201" t="s">
        <v>3</v>
      </c>
      <c r="F203" s="202" t="s">
        <v>778</v>
      </c>
      <c r="H203" s="146">
        <v>76.07</v>
      </c>
      <c r="I203" s="5"/>
      <c r="L203" s="135"/>
      <c r="M203" s="140"/>
      <c r="N203" s="141"/>
      <c r="O203" s="141"/>
      <c r="P203" s="141"/>
      <c r="Q203" s="141"/>
      <c r="R203" s="141"/>
      <c r="S203" s="141"/>
      <c r="T203" s="142"/>
      <c r="AT203" s="143" t="s">
        <v>154</v>
      </c>
      <c r="AU203" s="143" t="s">
        <v>83</v>
      </c>
      <c r="AV203" s="136" t="s">
        <v>150</v>
      </c>
      <c r="AW203" s="136" t="s">
        <v>38</v>
      </c>
      <c r="AX203" s="136" t="s">
        <v>23</v>
      </c>
      <c r="AY203" s="143" t="s">
        <v>143</v>
      </c>
    </row>
    <row r="204" spans="2:65" s="175" customFormat="1" ht="31.5" customHeight="1">
      <c r="B204" s="27"/>
      <c r="C204" s="108" t="s">
        <v>347</v>
      </c>
      <c r="D204" s="108" t="s">
        <v>145</v>
      </c>
      <c r="E204" s="109" t="s">
        <v>788</v>
      </c>
      <c r="F204" s="110" t="s">
        <v>789</v>
      </c>
      <c r="G204" s="111" t="s">
        <v>634</v>
      </c>
      <c r="H204" s="112">
        <v>1.758</v>
      </c>
      <c r="I204" s="2"/>
      <c r="J204" s="113">
        <f>ROUND(I204*H204,2)</f>
        <v>0</v>
      </c>
      <c r="K204" s="110" t="s">
        <v>149</v>
      </c>
      <c r="L204" s="27"/>
      <c r="M204" s="114" t="s">
        <v>3</v>
      </c>
      <c r="N204" s="115" t="s">
        <v>46</v>
      </c>
      <c r="O204" s="177"/>
      <c r="P204" s="116">
        <f>O204*H204</f>
        <v>0</v>
      </c>
      <c r="Q204" s="116">
        <v>1.10951</v>
      </c>
      <c r="R204" s="116">
        <f>Q204*H204</f>
        <v>1.95051858</v>
      </c>
      <c r="S204" s="116">
        <v>0</v>
      </c>
      <c r="T204" s="117">
        <f>S204*H204</f>
        <v>0</v>
      </c>
      <c r="AR204" s="16" t="s">
        <v>150</v>
      </c>
      <c r="AT204" s="16" t="s">
        <v>145</v>
      </c>
      <c r="AU204" s="16" t="s">
        <v>83</v>
      </c>
      <c r="AY204" s="16" t="s">
        <v>143</v>
      </c>
      <c r="BE204" s="118">
        <f>IF(N204="základní",J204,0)</f>
        <v>0</v>
      </c>
      <c r="BF204" s="118">
        <f>IF(N204="snížená",J204,0)</f>
        <v>0</v>
      </c>
      <c r="BG204" s="118">
        <f>IF(N204="zákl. přenesená",J204,0)</f>
        <v>0</v>
      </c>
      <c r="BH204" s="118">
        <f>IF(N204="sníž. přenesená",J204,0)</f>
        <v>0</v>
      </c>
      <c r="BI204" s="118">
        <f>IF(N204="nulová",J204,0)</f>
        <v>0</v>
      </c>
      <c r="BJ204" s="16" t="s">
        <v>23</v>
      </c>
      <c r="BK204" s="118">
        <f>ROUND(I204*H204,2)</f>
        <v>0</v>
      </c>
      <c r="BL204" s="16" t="s">
        <v>150</v>
      </c>
      <c r="BM204" s="16" t="s">
        <v>790</v>
      </c>
    </row>
    <row r="205" spans="2:51" s="124" customFormat="1" ht="13.5">
      <c r="B205" s="123"/>
      <c r="D205" s="125" t="s">
        <v>154</v>
      </c>
      <c r="E205" s="126" t="s">
        <v>3</v>
      </c>
      <c r="F205" s="127" t="s">
        <v>791</v>
      </c>
      <c r="H205" s="128">
        <v>1.758</v>
      </c>
      <c r="I205" s="4"/>
      <c r="L205" s="123"/>
      <c r="M205" s="129"/>
      <c r="N205" s="130"/>
      <c r="O205" s="130"/>
      <c r="P205" s="130"/>
      <c r="Q205" s="130"/>
      <c r="R205" s="130"/>
      <c r="S205" s="130"/>
      <c r="T205" s="131"/>
      <c r="AT205" s="132" t="s">
        <v>154</v>
      </c>
      <c r="AU205" s="132" t="s">
        <v>83</v>
      </c>
      <c r="AV205" s="124" t="s">
        <v>83</v>
      </c>
      <c r="AW205" s="124" t="s">
        <v>38</v>
      </c>
      <c r="AX205" s="124" t="s">
        <v>23</v>
      </c>
      <c r="AY205" s="132" t="s">
        <v>143</v>
      </c>
    </row>
    <row r="206" spans="2:65" s="175" customFormat="1" ht="22.5" customHeight="1">
      <c r="B206" s="27"/>
      <c r="C206" s="108" t="s">
        <v>353</v>
      </c>
      <c r="D206" s="108" t="s">
        <v>145</v>
      </c>
      <c r="E206" s="109" t="s">
        <v>792</v>
      </c>
      <c r="F206" s="110" t="s">
        <v>793</v>
      </c>
      <c r="G206" s="111" t="s">
        <v>394</v>
      </c>
      <c r="H206" s="112">
        <v>2</v>
      </c>
      <c r="I206" s="2"/>
      <c r="J206" s="113">
        <f>ROUND(I206*H206,2)</f>
        <v>0</v>
      </c>
      <c r="K206" s="110" t="s">
        <v>3</v>
      </c>
      <c r="L206" s="27"/>
      <c r="M206" s="114" t="s">
        <v>3</v>
      </c>
      <c r="N206" s="115" t="s">
        <v>46</v>
      </c>
      <c r="O206" s="177"/>
      <c r="P206" s="116">
        <f>O206*H206</f>
        <v>0</v>
      </c>
      <c r="Q206" s="116">
        <v>0</v>
      </c>
      <c r="R206" s="116">
        <f>Q206*H206</f>
        <v>0</v>
      </c>
      <c r="S206" s="116">
        <v>0</v>
      </c>
      <c r="T206" s="117">
        <f>S206*H206</f>
        <v>0</v>
      </c>
      <c r="AR206" s="16" t="s">
        <v>150</v>
      </c>
      <c r="AT206" s="16" t="s">
        <v>145</v>
      </c>
      <c r="AU206" s="16" t="s">
        <v>83</v>
      </c>
      <c r="AY206" s="16" t="s">
        <v>143</v>
      </c>
      <c r="BE206" s="118">
        <f>IF(N206="základní",J206,0)</f>
        <v>0</v>
      </c>
      <c r="BF206" s="118">
        <f>IF(N206="snížená",J206,0)</f>
        <v>0</v>
      </c>
      <c r="BG206" s="118">
        <f>IF(N206="zákl. přenesená",J206,0)</f>
        <v>0</v>
      </c>
      <c r="BH206" s="118">
        <f>IF(N206="sníž. přenesená",J206,0)</f>
        <v>0</v>
      </c>
      <c r="BI206" s="118">
        <f>IF(N206="nulová",J206,0)</f>
        <v>0</v>
      </c>
      <c r="BJ206" s="16" t="s">
        <v>23</v>
      </c>
      <c r="BK206" s="118">
        <f>ROUND(I206*H206,2)</f>
        <v>0</v>
      </c>
      <c r="BL206" s="16" t="s">
        <v>150</v>
      </c>
      <c r="BM206" s="16" t="s">
        <v>794</v>
      </c>
    </row>
    <row r="207" spans="2:51" s="124" customFormat="1" ht="13.5">
      <c r="B207" s="123"/>
      <c r="D207" s="125" t="s">
        <v>154</v>
      </c>
      <c r="E207" s="126" t="s">
        <v>3</v>
      </c>
      <c r="F207" s="127" t="s">
        <v>795</v>
      </c>
      <c r="H207" s="128">
        <v>2</v>
      </c>
      <c r="I207" s="4"/>
      <c r="L207" s="123"/>
      <c r="M207" s="129"/>
      <c r="N207" s="130"/>
      <c r="O207" s="130"/>
      <c r="P207" s="130"/>
      <c r="Q207" s="130"/>
      <c r="R207" s="130"/>
      <c r="S207" s="130"/>
      <c r="T207" s="131"/>
      <c r="AT207" s="132" t="s">
        <v>154</v>
      </c>
      <c r="AU207" s="132" t="s">
        <v>83</v>
      </c>
      <c r="AV207" s="124" t="s">
        <v>83</v>
      </c>
      <c r="AW207" s="124" t="s">
        <v>38</v>
      </c>
      <c r="AX207" s="124" t="s">
        <v>23</v>
      </c>
      <c r="AY207" s="132" t="s">
        <v>143</v>
      </c>
    </row>
    <row r="208" spans="2:65" s="175" customFormat="1" ht="22.5" customHeight="1">
      <c r="B208" s="27"/>
      <c r="C208" s="108" t="s">
        <v>359</v>
      </c>
      <c r="D208" s="108" t="s">
        <v>145</v>
      </c>
      <c r="E208" s="109" t="s">
        <v>796</v>
      </c>
      <c r="F208" s="110" t="s">
        <v>797</v>
      </c>
      <c r="G208" s="111" t="s">
        <v>394</v>
      </c>
      <c r="H208" s="112">
        <v>8</v>
      </c>
      <c r="I208" s="2"/>
      <c r="J208" s="113">
        <f>ROUND(I208*H208,2)</f>
        <v>0</v>
      </c>
      <c r="K208" s="110" t="s">
        <v>3</v>
      </c>
      <c r="L208" s="27"/>
      <c r="M208" s="114" t="s">
        <v>3</v>
      </c>
      <c r="N208" s="115" t="s">
        <v>46</v>
      </c>
      <c r="O208" s="177"/>
      <c r="P208" s="116">
        <f>O208*H208</f>
        <v>0</v>
      </c>
      <c r="Q208" s="116">
        <v>0</v>
      </c>
      <c r="R208" s="116">
        <f>Q208*H208</f>
        <v>0</v>
      </c>
      <c r="S208" s="116">
        <v>0</v>
      </c>
      <c r="T208" s="117">
        <f>S208*H208</f>
        <v>0</v>
      </c>
      <c r="AR208" s="16" t="s">
        <v>150</v>
      </c>
      <c r="AT208" s="16" t="s">
        <v>145</v>
      </c>
      <c r="AU208" s="16" t="s">
        <v>83</v>
      </c>
      <c r="AY208" s="16" t="s">
        <v>143</v>
      </c>
      <c r="BE208" s="118">
        <f>IF(N208="základní",J208,0)</f>
        <v>0</v>
      </c>
      <c r="BF208" s="118">
        <f>IF(N208="snížená",J208,0)</f>
        <v>0</v>
      </c>
      <c r="BG208" s="118">
        <f>IF(N208="zákl. přenesená",J208,0)</f>
        <v>0</v>
      </c>
      <c r="BH208" s="118">
        <f>IF(N208="sníž. přenesená",J208,0)</f>
        <v>0</v>
      </c>
      <c r="BI208" s="118">
        <f>IF(N208="nulová",J208,0)</f>
        <v>0</v>
      </c>
      <c r="BJ208" s="16" t="s">
        <v>23</v>
      </c>
      <c r="BK208" s="118">
        <f>ROUND(I208*H208,2)</f>
        <v>0</v>
      </c>
      <c r="BL208" s="16" t="s">
        <v>150</v>
      </c>
      <c r="BM208" s="16" t="s">
        <v>798</v>
      </c>
    </row>
    <row r="209" spans="2:51" s="124" customFormat="1" ht="13.5">
      <c r="B209" s="123"/>
      <c r="D209" s="125" t="s">
        <v>154</v>
      </c>
      <c r="E209" s="126" t="s">
        <v>3</v>
      </c>
      <c r="F209" s="127" t="s">
        <v>799</v>
      </c>
      <c r="H209" s="128">
        <v>8</v>
      </c>
      <c r="I209" s="4"/>
      <c r="L209" s="123"/>
      <c r="M209" s="129"/>
      <c r="N209" s="130"/>
      <c r="O209" s="130"/>
      <c r="P209" s="130"/>
      <c r="Q209" s="130"/>
      <c r="R209" s="130"/>
      <c r="S209" s="130"/>
      <c r="T209" s="131"/>
      <c r="AT209" s="132" t="s">
        <v>154</v>
      </c>
      <c r="AU209" s="132" t="s">
        <v>83</v>
      </c>
      <c r="AV209" s="124" t="s">
        <v>83</v>
      </c>
      <c r="AW209" s="124" t="s">
        <v>38</v>
      </c>
      <c r="AX209" s="124" t="s">
        <v>23</v>
      </c>
      <c r="AY209" s="132" t="s">
        <v>143</v>
      </c>
    </row>
    <row r="210" spans="2:65" s="175" customFormat="1" ht="22.5" customHeight="1">
      <c r="B210" s="27"/>
      <c r="C210" s="108" t="s">
        <v>365</v>
      </c>
      <c r="D210" s="108" t="s">
        <v>145</v>
      </c>
      <c r="E210" s="109" t="s">
        <v>800</v>
      </c>
      <c r="F210" s="110" t="s">
        <v>801</v>
      </c>
      <c r="G210" s="111" t="s">
        <v>394</v>
      </c>
      <c r="H210" s="112">
        <v>1</v>
      </c>
      <c r="I210" s="2"/>
      <c r="J210" s="113">
        <f>ROUND(I210*H210,2)</f>
        <v>0</v>
      </c>
      <c r="K210" s="110" t="s">
        <v>3</v>
      </c>
      <c r="L210" s="27"/>
      <c r="M210" s="114" t="s">
        <v>3</v>
      </c>
      <c r="N210" s="115" t="s">
        <v>46</v>
      </c>
      <c r="O210" s="177"/>
      <c r="P210" s="116">
        <f>O210*H210</f>
        <v>0</v>
      </c>
      <c r="Q210" s="116">
        <v>0</v>
      </c>
      <c r="R210" s="116">
        <f>Q210*H210</f>
        <v>0</v>
      </c>
      <c r="S210" s="116">
        <v>0</v>
      </c>
      <c r="T210" s="117">
        <f>S210*H210</f>
        <v>0</v>
      </c>
      <c r="AR210" s="16" t="s">
        <v>150</v>
      </c>
      <c r="AT210" s="16" t="s">
        <v>145</v>
      </c>
      <c r="AU210" s="16" t="s">
        <v>83</v>
      </c>
      <c r="AY210" s="16" t="s">
        <v>143</v>
      </c>
      <c r="BE210" s="118">
        <f>IF(N210="základní",J210,0)</f>
        <v>0</v>
      </c>
      <c r="BF210" s="118">
        <f>IF(N210="snížená",J210,0)</f>
        <v>0</v>
      </c>
      <c r="BG210" s="118">
        <f>IF(N210="zákl. přenesená",J210,0)</f>
        <v>0</v>
      </c>
      <c r="BH210" s="118">
        <f>IF(N210="sníž. přenesená",J210,0)</f>
        <v>0</v>
      </c>
      <c r="BI210" s="118">
        <f>IF(N210="nulová",J210,0)</f>
        <v>0</v>
      </c>
      <c r="BJ210" s="16" t="s">
        <v>23</v>
      </c>
      <c r="BK210" s="118">
        <f>ROUND(I210*H210,2)</f>
        <v>0</v>
      </c>
      <c r="BL210" s="16" t="s">
        <v>150</v>
      </c>
      <c r="BM210" s="16" t="s">
        <v>802</v>
      </c>
    </row>
    <row r="211" spans="2:51" s="124" customFormat="1" ht="13.5">
      <c r="B211" s="123"/>
      <c r="D211" s="119" t="s">
        <v>154</v>
      </c>
      <c r="E211" s="132" t="s">
        <v>3</v>
      </c>
      <c r="F211" s="133" t="s">
        <v>803</v>
      </c>
      <c r="H211" s="134">
        <v>1</v>
      </c>
      <c r="I211" s="4"/>
      <c r="L211" s="123"/>
      <c r="M211" s="129"/>
      <c r="N211" s="130"/>
      <c r="O211" s="130"/>
      <c r="P211" s="130"/>
      <c r="Q211" s="130"/>
      <c r="R211" s="130"/>
      <c r="S211" s="130"/>
      <c r="T211" s="131"/>
      <c r="AT211" s="132" t="s">
        <v>154</v>
      </c>
      <c r="AU211" s="132" t="s">
        <v>83</v>
      </c>
      <c r="AV211" s="124" t="s">
        <v>83</v>
      </c>
      <c r="AW211" s="124" t="s">
        <v>38</v>
      </c>
      <c r="AX211" s="124" t="s">
        <v>23</v>
      </c>
      <c r="AY211" s="132" t="s">
        <v>143</v>
      </c>
    </row>
    <row r="212" spans="2:63" s="95" customFormat="1" ht="29.85" customHeight="1">
      <c r="B212" s="94"/>
      <c r="D212" s="105" t="s">
        <v>74</v>
      </c>
      <c r="E212" s="106" t="s">
        <v>150</v>
      </c>
      <c r="F212" s="106" t="s">
        <v>346</v>
      </c>
      <c r="I212" s="1"/>
      <c r="J212" s="107">
        <f>BK212</f>
        <v>0</v>
      </c>
      <c r="L212" s="94"/>
      <c r="M212" s="99"/>
      <c r="N212" s="100"/>
      <c r="O212" s="100"/>
      <c r="P212" s="101">
        <f>SUM(P213:P222)</f>
        <v>0</v>
      </c>
      <c r="Q212" s="100"/>
      <c r="R212" s="101">
        <f>SUM(R213:R222)</f>
        <v>1.4258989199999998</v>
      </c>
      <c r="S212" s="100"/>
      <c r="T212" s="102">
        <f>SUM(T213:T222)</f>
        <v>0</v>
      </c>
      <c r="AR212" s="96" t="s">
        <v>23</v>
      </c>
      <c r="AT212" s="103" t="s">
        <v>74</v>
      </c>
      <c r="AU212" s="103" t="s">
        <v>23</v>
      </c>
      <c r="AY212" s="96" t="s">
        <v>143</v>
      </c>
      <c r="BK212" s="104">
        <f>SUM(BK213:BK222)</f>
        <v>0</v>
      </c>
    </row>
    <row r="213" spans="2:65" s="175" customFormat="1" ht="22.5" customHeight="1">
      <c r="B213" s="27"/>
      <c r="C213" s="108" t="s">
        <v>371</v>
      </c>
      <c r="D213" s="108" t="s">
        <v>145</v>
      </c>
      <c r="E213" s="109" t="s">
        <v>804</v>
      </c>
      <c r="F213" s="110" t="s">
        <v>805</v>
      </c>
      <c r="G213" s="111" t="s">
        <v>168</v>
      </c>
      <c r="H213" s="112">
        <v>0.549</v>
      </c>
      <c r="I213" s="2"/>
      <c r="J213" s="113">
        <f>ROUND(I213*H213,2)</f>
        <v>0</v>
      </c>
      <c r="K213" s="110" t="s">
        <v>149</v>
      </c>
      <c r="L213" s="27"/>
      <c r="M213" s="114" t="s">
        <v>3</v>
      </c>
      <c r="N213" s="115" t="s">
        <v>46</v>
      </c>
      <c r="O213" s="177"/>
      <c r="P213" s="116">
        <f>O213*H213</f>
        <v>0</v>
      </c>
      <c r="Q213" s="116">
        <v>2.4534</v>
      </c>
      <c r="R213" s="116">
        <f>Q213*H213</f>
        <v>1.3469166</v>
      </c>
      <c r="S213" s="116">
        <v>0</v>
      </c>
      <c r="T213" s="117">
        <f>S213*H213</f>
        <v>0</v>
      </c>
      <c r="AR213" s="16" t="s">
        <v>150</v>
      </c>
      <c r="AT213" s="16" t="s">
        <v>145</v>
      </c>
      <c r="AU213" s="16" t="s">
        <v>83</v>
      </c>
      <c r="AY213" s="16" t="s">
        <v>143</v>
      </c>
      <c r="BE213" s="118">
        <f>IF(N213="základní",J213,0)</f>
        <v>0</v>
      </c>
      <c r="BF213" s="118">
        <f>IF(N213="snížená",J213,0)</f>
        <v>0</v>
      </c>
      <c r="BG213" s="118">
        <f>IF(N213="zákl. přenesená",J213,0)</f>
        <v>0</v>
      </c>
      <c r="BH213" s="118">
        <f>IF(N213="sníž. přenesená",J213,0)</f>
        <v>0</v>
      </c>
      <c r="BI213" s="118">
        <f>IF(N213="nulová",J213,0)</f>
        <v>0</v>
      </c>
      <c r="BJ213" s="16" t="s">
        <v>23</v>
      </c>
      <c r="BK213" s="118">
        <f>ROUND(I213*H213,2)</f>
        <v>0</v>
      </c>
      <c r="BL213" s="16" t="s">
        <v>150</v>
      </c>
      <c r="BM213" s="16" t="s">
        <v>806</v>
      </c>
    </row>
    <row r="214" spans="2:51" s="124" customFormat="1" ht="13.5">
      <c r="B214" s="123"/>
      <c r="D214" s="125" t="s">
        <v>154</v>
      </c>
      <c r="E214" s="126" t="s">
        <v>3</v>
      </c>
      <c r="F214" s="127" t="s">
        <v>807</v>
      </c>
      <c r="H214" s="128">
        <v>0.549</v>
      </c>
      <c r="I214" s="4"/>
      <c r="L214" s="123"/>
      <c r="M214" s="129"/>
      <c r="N214" s="130"/>
      <c r="O214" s="130"/>
      <c r="P214" s="130"/>
      <c r="Q214" s="130"/>
      <c r="R214" s="130"/>
      <c r="S214" s="130"/>
      <c r="T214" s="131"/>
      <c r="AT214" s="132" t="s">
        <v>154</v>
      </c>
      <c r="AU214" s="132" t="s">
        <v>83</v>
      </c>
      <c r="AV214" s="124" t="s">
        <v>83</v>
      </c>
      <c r="AW214" s="124" t="s">
        <v>38</v>
      </c>
      <c r="AX214" s="124" t="s">
        <v>23</v>
      </c>
      <c r="AY214" s="132" t="s">
        <v>143</v>
      </c>
    </row>
    <row r="215" spans="2:65" s="175" customFormat="1" ht="22.5" customHeight="1">
      <c r="B215" s="27"/>
      <c r="C215" s="108" t="s">
        <v>375</v>
      </c>
      <c r="D215" s="108" t="s">
        <v>145</v>
      </c>
      <c r="E215" s="109" t="s">
        <v>808</v>
      </c>
      <c r="F215" s="110" t="s">
        <v>809</v>
      </c>
      <c r="G215" s="111" t="s">
        <v>148</v>
      </c>
      <c r="H215" s="112">
        <v>3.66</v>
      </c>
      <c r="I215" s="2"/>
      <c r="J215" s="113">
        <f>ROUND(I215*H215,2)</f>
        <v>0</v>
      </c>
      <c r="K215" s="110" t="s">
        <v>149</v>
      </c>
      <c r="L215" s="27"/>
      <c r="M215" s="114" t="s">
        <v>3</v>
      </c>
      <c r="N215" s="115" t="s">
        <v>46</v>
      </c>
      <c r="O215" s="177"/>
      <c r="P215" s="116">
        <f>O215*H215</f>
        <v>0</v>
      </c>
      <c r="Q215" s="116">
        <v>0.00519</v>
      </c>
      <c r="R215" s="116">
        <f>Q215*H215</f>
        <v>0.018995400000000003</v>
      </c>
      <c r="S215" s="116">
        <v>0</v>
      </c>
      <c r="T215" s="117">
        <f>S215*H215</f>
        <v>0</v>
      </c>
      <c r="AR215" s="16" t="s">
        <v>150</v>
      </c>
      <c r="AT215" s="16" t="s">
        <v>145</v>
      </c>
      <c r="AU215" s="16" t="s">
        <v>83</v>
      </c>
      <c r="AY215" s="16" t="s">
        <v>143</v>
      </c>
      <c r="BE215" s="118">
        <f>IF(N215="základní",J215,0)</f>
        <v>0</v>
      </c>
      <c r="BF215" s="118">
        <f>IF(N215="snížená",J215,0)</f>
        <v>0</v>
      </c>
      <c r="BG215" s="118">
        <f>IF(N215="zákl. přenesená",J215,0)</f>
        <v>0</v>
      </c>
      <c r="BH215" s="118">
        <f>IF(N215="sníž. přenesená",J215,0)</f>
        <v>0</v>
      </c>
      <c r="BI215" s="118">
        <f>IF(N215="nulová",J215,0)</f>
        <v>0</v>
      </c>
      <c r="BJ215" s="16" t="s">
        <v>23</v>
      </c>
      <c r="BK215" s="118">
        <f>ROUND(I215*H215,2)</f>
        <v>0</v>
      </c>
      <c r="BL215" s="16" t="s">
        <v>150</v>
      </c>
      <c r="BM215" s="16" t="s">
        <v>810</v>
      </c>
    </row>
    <row r="216" spans="2:51" s="124" customFormat="1" ht="13.5">
      <c r="B216" s="123"/>
      <c r="D216" s="125" t="s">
        <v>154</v>
      </c>
      <c r="E216" s="126" t="s">
        <v>3</v>
      </c>
      <c r="F216" s="127" t="s">
        <v>811</v>
      </c>
      <c r="H216" s="128">
        <v>3.66</v>
      </c>
      <c r="I216" s="4"/>
      <c r="L216" s="123"/>
      <c r="M216" s="129"/>
      <c r="N216" s="130"/>
      <c r="O216" s="130"/>
      <c r="P216" s="130"/>
      <c r="Q216" s="130"/>
      <c r="R216" s="130"/>
      <c r="S216" s="130"/>
      <c r="T216" s="131"/>
      <c r="AT216" s="132" t="s">
        <v>154</v>
      </c>
      <c r="AU216" s="132" t="s">
        <v>83</v>
      </c>
      <c r="AV216" s="124" t="s">
        <v>83</v>
      </c>
      <c r="AW216" s="124" t="s">
        <v>38</v>
      </c>
      <c r="AX216" s="124" t="s">
        <v>23</v>
      </c>
      <c r="AY216" s="132" t="s">
        <v>143</v>
      </c>
    </row>
    <row r="217" spans="2:65" s="175" customFormat="1" ht="22.5" customHeight="1">
      <c r="B217" s="27"/>
      <c r="C217" s="108" t="s">
        <v>380</v>
      </c>
      <c r="D217" s="108" t="s">
        <v>145</v>
      </c>
      <c r="E217" s="109" t="s">
        <v>812</v>
      </c>
      <c r="F217" s="110" t="s">
        <v>813</v>
      </c>
      <c r="G217" s="111" t="s">
        <v>148</v>
      </c>
      <c r="H217" s="112">
        <v>3.66</v>
      </c>
      <c r="I217" s="2"/>
      <c r="J217" s="113">
        <f>ROUND(I217*H217,2)</f>
        <v>0</v>
      </c>
      <c r="K217" s="110" t="s">
        <v>149</v>
      </c>
      <c r="L217" s="27"/>
      <c r="M217" s="114" t="s">
        <v>3</v>
      </c>
      <c r="N217" s="115" t="s">
        <v>46</v>
      </c>
      <c r="O217" s="177"/>
      <c r="P217" s="116">
        <f>O217*H217</f>
        <v>0</v>
      </c>
      <c r="Q217" s="116">
        <v>0</v>
      </c>
      <c r="R217" s="116">
        <f>Q217*H217</f>
        <v>0</v>
      </c>
      <c r="S217" s="116">
        <v>0</v>
      </c>
      <c r="T217" s="117">
        <f>S217*H217</f>
        <v>0</v>
      </c>
      <c r="AR217" s="16" t="s">
        <v>150</v>
      </c>
      <c r="AT217" s="16" t="s">
        <v>145</v>
      </c>
      <c r="AU217" s="16" t="s">
        <v>83</v>
      </c>
      <c r="AY217" s="16" t="s">
        <v>143</v>
      </c>
      <c r="BE217" s="118">
        <f>IF(N217="základní",J217,0)</f>
        <v>0</v>
      </c>
      <c r="BF217" s="118">
        <f>IF(N217="snížená",J217,0)</f>
        <v>0</v>
      </c>
      <c r="BG217" s="118">
        <f>IF(N217="zákl. přenesená",J217,0)</f>
        <v>0</v>
      </c>
      <c r="BH217" s="118">
        <f>IF(N217="sníž. přenesená",J217,0)</f>
        <v>0</v>
      </c>
      <c r="BI217" s="118">
        <f>IF(N217="nulová",J217,0)</f>
        <v>0</v>
      </c>
      <c r="BJ217" s="16" t="s">
        <v>23</v>
      </c>
      <c r="BK217" s="118">
        <f>ROUND(I217*H217,2)</f>
        <v>0</v>
      </c>
      <c r="BL217" s="16" t="s">
        <v>150</v>
      </c>
      <c r="BM217" s="16" t="s">
        <v>814</v>
      </c>
    </row>
    <row r="218" spans="2:51" s="124" customFormat="1" ht="13.5">
      <c r="B218" s="123"/>
      <c r="D218" s="125" t="s">
        <v>154</v>
      </c>
      <c r="E218" s="126" t="s">
        <v>3</v>
      </c>
      <c r="F218" s="127" t="s">
        <v>811</v>
      </c>
      <c r="H218" s="128">
        <v>3.66</v>
      </c>
      <c r="I218" s="4"/>
      <c r="L218" s="123"/>
      <c r="M218" s="129"/>
      <c r="N218" s="130"/>
      <c r="O218" s="130"/>
      <c r="P218" s="130"/>
      <c r="Q218" s="130"/>
      <c r="R218" s="130"/>
      <c r="S218" s="130"/>
      <c r="T218" s="131"/>
      <c r="AT218" s="132" t="s">
        <v>154</v>
      </c>
      <c r="AU218" s="132" t="s">
        <v>83</v>
      </c>
      <c r="AV218" s="124" t="s">
        <v>83</v>
      </c>
      <c r="AW218" s="124" t="s">
        <v>38</v>
      </c>
      <c r="AX218" s="124" t="s">
        <v>23</v>
      </c>
      <c r="AY218" s="132" t="s">
        <v>143</v>
      </c>
    </row>
    <row r="219" spans="2:65" s="175" customFormat="1" ht="22.5" customHeight="1">
      <c r="B219" s="27"/>
      <c r="C219" s="108" t="s">
        <v>384</v>
      </c>
      <c r="D219" s="108" t="s">
        <v>145</v>
      </c>
      <c r="E219" s="109" t="s">
        <v>815</v>
      </c>
      <c r="F219" s="110" t="s">
        <v>816</v>
      </c>
      <c r="G219" s="111" t="s">
        <v>634</v>
      </c>
      <c r="H219" s="112">
        <v>0.009</v>
      </c>
      <c r="I219" s="2"/>
      <c r="J219" s="113">
        <f>ROUND(I219*H219,2)</f>
        <v>0</v>
      </c>
      <c r="K219" s="110" t="s">
        <v>149</v>
      </c>
      <c r="L219" s="27"/>
      <c r="M219" s="114" t="s">
        <v>3</v>
      </c>
      <c r="N219" s="115" t="s">
        <v>46</v>
      </c>
      <c r="O219" s="177"/>
      <c r="P219" s="116">
        <f>O219*H219</f>
        <v>0</v>
      </c>
      <c r="Q219" s="116">
        <v>1.05156</v>
      </c>
      <c r="R219" s="116">
        <f>Q219*H219</f>
        <v>0.00946404</v>
      </c>
      <c r="S219" s="116">
        <v>0</v>
      </c>
      <c r="T219" s="117">
        <f>S219*H219</f>
        <v>0</v>
      </c>
      <c r="AR219" s="16" t="s">
        <v>150</v>
      </c>
      <c r="AT219" s="16" t="s">
        <v>145</v>
      </c>
      <c r="AU219" s="16" t="s">
        <v>83</v>
      </c>
      <c r="AY219" s="16" t="s">
        <v>143</v>
      </c>
      <c r="BE219" s="118">
        <f>IF(N219="základní",J219,0)</f>
        <v>0</v>
      </c>
      <c r="BF219" s="118">
        <f>IF(N219="snížená",J219,0)</f>
        <v>0</v>
      </c>
      <c r="BG219" s="118">
        <f>IF(N219="zákl. přenesená",J219,0)</f>
        <v>0</v>
      </c>
      <c r="BH219" s="118">
        <f>IF(N219="sníž. přenesená",J219,0)</f>
        <v>0</v>
      </c>
      <c r="BI219" s="118">
        <f>IF(N219="nulová",J219,0)</f>
        <v>0</v>
      </c>
      <c r="BJ219" s="16" t="s">
        <v>23</v>
      </c>
      <c r="BK219" s="118">
        <f>ROUND(I219*H219,2)</f>
        <v>0</v>
      </c>
      <c r="BL219" s="16" t="s">
        <v>150</v>
      </c>
      <c r="BM219" s="16" t="s">
        <v>817</v>
      </c>
    </row>
    <row r="220" spans="2:51" s="124" customFormat="1" ht="13.5">
      <c r="B220" s="123"/>
      <c r="D220" s="125" t="s">
        <v>154</v>
      </c>
      <c r="E220" s="126" t="s">
        <v>3</v>
      </c>
      <c r="F220" s="127" t="s">
        <v>818</v>
      </c>
      <c r="H220" s="128">
        <v>0.009</v>
      </c>
      <c r="I220" s="4"/>
      <c r="L220" s="123"/>
      <c r="M220" s="129"/>
      <c r="N220" s="130"/>
      <c r="O220" s="130"/>
      <c r="P220" s="130"/>
      <c r="Q220" s="130"/>
      <c r="R220" s="130"/>
      <c r="S220" s="130"/>
      <c r="T220" s="131"/>
      <c r="AT220" s="132" t="s">
        <v>154</v>
      </c>
      <c r="AU220" s="132" t="s">
        <v>83</v>
      </c>
      <c r="AV220" s="124" t="s">
        <v>83</v>
      </c>
      <c r="AW220" s="124" t="s">
        <v>38</v>
      </c>
      <c r="AX220" s="124" t="s">
        <v>23</v>
      </c>
      <c r="AY220" s="132" t="s">
        <v>143</v>
      </c>
    </row>
    <row r="221" spans="2:65" s="175" customFormat="1" ht="22.5" customHeight="1">
      <c r="B221" s="27"/>
      <c r="C221" s="108" t="s">
        <v>391</v>
      </c>
      <c r="D221" s="108" t="s">
        <v>145</v>
      </c>
      <c r="E221" s="109" t="s">
        <v>819</v>
      </c>
      <c r="F221" s="110" t="s">
        <v>820</v>
      </c>
      <c r="G221" s="111" t="s">
        <v>634</v>
      </c>
      <c r="H221" s="112">
        <v>0.048</v>
      </c>
      <c r="I221" s="2"/>
      <c r="J221" s="113">
        <f>ROUND(I221*H221,2)</f>
        <v>0</v>
      </c>
      <c r="K221" s="110" t="s">
        <v>149</v>
      </c>
      <c r="L221" s="27"/>
      <c r="M221" s="114" t="s">
        <v>3</v>
      </c>
      <c r="N221" s="115" t="s">
        <v>46</v>
      </c>
      <c r="O221" s="177"/>
      <c r="P221" s="116">
        <f>O221*H221</f>
        <v>0</v>
      </c>
      <c r="Q221" s="116">
        <v>1.05256</v>
      </c>
      <c r="R221" s="116">
        <f>Q221*H221</f>
        <v>0.05052288</v>
      </c>
      <c r="S221" s="116">
        <v>0</v>
      </c>
      <c r="T221" s="117">
        <f>S221*H221</f>
        <v>0</v>
      </c>
      <c r="AR221" s="16" t="s">
        <v>150</v>
      </c>
      <c r="AT221" s="16" t="s">
        <v>145</v>
      </c>
      <c r="AU221" s="16" t="s">
        <v>83</v>
      </c>
      <c r="AY221" s="16" t="s">
        <v>143</v>
      </c>
      <c r="BE221" s="118">
        <f>IF(N221="základní",J221,0)</f>
        <v>0</v>
      </c>
      <c r="BF221" s="118">
        <f>IF(N221="snížená",J221,0)</f>
        <v>0</v>
      </c>
      <c r="BG221" s="118">
        <f>IF(N221="zákl. přenesená",J221,0)</f>
        <v>0</v>
      </c>
      <c r="BH221" s="118">
        <f>IF(N221="sníž. přenesená",J221,0)</f>
        <v>0</v>
      </c>
      <c r="BI221" s="118">
        <f>IF(N221="nulová",J221,0)</f>
        <v>0</v>
      </c>
      <c r="BJ221" s="16" t="s">
        <v>23</v>
      </c>
      <c r="BK221" s="118">
        <f>ROUND(I221*H221,2)</f>
        <v>0</v>
      </c>
      <c r="BL221" s="16" t="s">
        <v>150</v>
      </c>
      <c r="BM221" s="16" t="s">
        <v>821</v>
      </c>
    </row>
    <row r="222" spans="2:51" s="124" customFormat="1" ht="13.5">
      <c r="B222" s="123"/>
      <c r="D222" s="119" t="s">
        <v>154</v>
      </c>
      <c r="E222" s="132" t="s">
        <v>3</v>
      </c>
      <c r="F222" s="133" t="s">
        <v>822</v>
      </c>
      <c r="H222" s="134">
        <v>0.048</v>
      </c>
      <c r="I222" s="4"/>
      <c r="L222" s="123"/>
      <c r="M222" s="129"/>
      <c r="N222" s="130"/>
      <c r="O222" s="130"/>
      <c r="P222" s="130"/>
      <c r="Q222" s="130"/>
      <c r="R222" s="130"/>
      <c r="S222" s="130"/>
      <c r="T222" s="131"/>
      <c r="AT222" s="132" t="s">
        <v>154</v>
      </c>
      <c r="AU222" s="132" t="s">
        <v>83</v>
      </c>
      <c r="AV222" s="124" t="s">
        <v>83</v>
      </c>
      <c r="AW222" s="124" t="s">
        <v>38</v>
      </c>
      <c r="AX222" s="124" t="s">
        <v>23</v>
      </c>
      <c r="AY222" s="132" t="s">
        <v>143</v>
      </c>
    </row>
    <row r="223" spans="2:63" s="95" customFormat="1" ht="29.85" customHeight="1">
      <c r="B223" s="94"/>
      <c r="D223" s="105" t="s">
        <v>74</v>
      </c>
      <c r="E223" s="106" t="s">
        <v>178</v>
      </c>
      <c r="F223" s="106" t="s">
        <v>823</v>
      </c>
      <c r="I223" s="1"/>
      <c r="J223" s="107">
        <f>BK223</f>
        <v>0</v>
      </c>
      <c r="L223" s="94"/>
      <c r="M223" s="99"/>
      <c r="N223" s="100"/>
      <c r="O223" s="100"/>
      <c r="P223" s="101">
        <f>SUM(P224:P265)</f>
        <v>0</v>
      </c>
      <c r="Q223" s="100"/>
      <c r="R223" s="101">
        <f>SUM(R224:R265)</f>
        <v>7.40131675</v>
      </c>
      <c r="S223" s="100"/>
      <c r="T223" s="102">
        <f>SUM(T224:T265)</f>
        <v>0</v>
      </c>
      <c r="AR223" s="96" t="s">
        <v>23</v>
      </c>
      <c r="AT223" s="103" t="s">
        <v>74</v>
      </c>
      <c r="AU223" s="103" t="s">
        <v>23</v>
      </c>
      <c r="AY223" s="96" t="s">
        <v>143</v>
      </c>
      <c r="BK223" s="104">
        <f>SUM(BK224:BK265)</f>
        <v>0</v>
      </c>
    </row>
    <row r="224" spans="2:65" s="175" customFormat="1" ht="31.5" customHeight="1">
      <c r="B224" s="27"/>
      <c r="C224" s="108" t="s">
        <v>398</v>
      </c>
      <c r="D224" s="108" t="s">
        <v>145</v>
      </c>
      <c r="E224" s="109" t="s">
        <v>824</v>
      </c>
      <c r="F224" s="110" t="s">
        <v>825</v>
      </c>
      <c r="G224" s="111" t="s">
        <v>148</v>
      </c>
      <c r="H224" s="112">
        <v>26.925</v>
      </c>
      <c r="I224" s="2"/>
      <c r="J224" s="113">
        <f>ROUND(I224*H224,2)</f>
        <v>0</v>
      </c>
      <c r="K224" s="110" t="s">
        <v>149</v>
      </c>
      <c r="L224" s="27"/>
      <c r="M224" s="114" t="s">
        <v>3</v>
      </c>
      <c r="N224" s="115" t="s">
        <v>46</v>
      </c>
      <c r="O224" s="177"/>
      <c r="P224" s="116">
        <f>O224*H224</f>
        <v>0</v>
      </c>
      <c r="Q224" s="116">
        <v>0.01838</v>
      </c>
      <c r="R224" s="116">
        <f>Q224*H224</f>
        <v>0.49488150000000003</v>
      </c>
      <c r="S224" s="116">
        <v>0</v>
      </c>
      <c r="T224" s="117">
        <f>S224*H224</f>
        <v>0</v>
      </c>
      <c r="AR224" s="16" t="s">
        <v>150</v>
      </c>
      <c r="AT224" s="16" t="s">
        <v>145</v>
      </c>
      <c r="AU224" s="16" t="s">
        <v>83</v>
      </c>
      <c r="AY224" s="16" t="s">
        <v>143</v>
      </c>
      <c r="BE224" s="118">
        <f>IF(N224="základní",J224,0)</f>
        <v>0</v>
      </c>
      <c r="BF224" s="118">
        <f>IF(N224="snížená",J224,0)</f>
        <v>0</v>
      </c>
      <c r="BG224" s="118">
        <f>IF(N224="zákl. přenesená",J224,0)</f>
        <v>0</v>
      </c>
      <c r="BH224" s="118">
        <f>IF(N224="sníž. přenesená",J224,0)</f>
        <v>0</v>
      </c>
      <c r="BI224" s="118">
        <f>IF(N224="nulová",J224,0)</f>
        <v>0</v>
      </c>
      <c r="BJ224" s="16" t="s">
        <v>23</v>
      </c>
      <c r="BK224" s="118">
        <f>ROUND(I224*H224,2)</f>
        <v>0</v>
      </c>
      <c r="BL224" s="16" t="s">
        <v>150</v>
      </c>
      <c r="BM224" s="16" t="s">
        <v>826</v>
      </c>
    </row>
    <row r="225" spans="2:47" s="175" customFormat="1" ht="60">
      <c r="B225" s="27"/>
      <c r="D225" s="119" t="s">
        <v>152</v>
      </c>
      <c r="F225" s="120" t="s">
        <v>827</v>
      </c>
      <c r="I225" s="3"/>
      <c r="L225" s="27"/>
      <c r="M225" s="121"/>
      <c r="N225" s="177"/>
      <c r="O225" s="177"/>
      <c r="P225" s="177"/>
      <c r="Q225" s="177"/>
      <c r="R225" s="177"/>
      <c r="S225" s="177"/>
      <c r="T225" s="122"/>
      <c r="AT225" s="16" t="s">
        <v>152</v>
      </c>
      <c r="AU225" s="16" t="s">
        <v>83</v>
      </c>
    </row>
    <row r="226" spans="2:51" s="124" customFormat="1" ht="13.5">
      <c r="B226" s="123"/>
      <c r="D226" s="125" t="s">
        <v>154</v>
      </c>
      <c r="E226" s="126" t="s">
        <v>3</v>
      </c>
      <c r="F226" s="127" t="s">
        <v>828</v>
      </c>
      <c r="H226" s="128">
        <v>26.925</v>
      </c>
      <c r="I226" s="4"/>
      <c r="L226" s="123"/>
      <c r="M226" s="129"/>
      <c r="N226" s="130"/>
      <c r="O226" s="130"/>
      <c r="P226" s="130"/>
      <c r="Q226" s="130"/>
      <c r="R226" s="130"/>
      <c r="S226" s="130"/>
      <c r="T226" s="131"/>
      <c r="AT226" s="132" t="s">
        <v>154</v>
      </c>
      <c r="AU226" s="132" t="s">
        <v>83</v>
      </c>
      <c r="AV226" s="124" t="s">
        <v>83</v>
      </c>
      <c r="AW226" s="124" t="s">
        <v>38</v>
      </c>
      <c r="AX226" s="124" t="s">
        <v>23</v>
      </c>
      <c r="AY226" s="132" t="s">
        <v>143</v>
      </c>
    </row>
    <row r="227" spans="2:65" s="175" customFormat="1" ht="22.5" customHeight="1">
      <c r="B227" s="27"/>
      <c r="C227" s="108" t="s">
        <v>403</v>
      </c>
      <c r="D227" s="108" t="s">
        <v>145</v>
      </c>
      <c r="E227" s="109" t="s">
        <v>829</v>
      </c>
      <c r="F227" s="110" t="s">
        <v>830</v>
      </c>
      <c r="G227" s="111" t="s">
        <v>148</v>
      </c>
      <c r="H227" s="112">
        <v>1.44</v>
      </c>
      <c r="I227" s="2"/>
      <c r="J227" s="113">
        <f>ROUND(I227*H227,2)</f>
        <v>0</v>
      </c>
      <c r="K227" s="110" t="s">
        <v>149</v>
      </c>
      <c r="L227" s="27"/>
      <c r="M227" s="114" t="s">
        <v>3</v>
      </c>
      <c r="N227" s="115" t="s">
        <v>46</v>
      </c>
      <c r="O227" s="177"/>
      <c r="P227" s="116">
        <f>O227*H227</f>
        <v>0</v>
      </c>
      <c r="Q227" s="116">
        <v>0.03358</v>
      </c>
      <c r="R227" s="116">
        <f>Q227*H227</f>
        <v>0.048355199999999994</v>
      </c>
      <c r="S227" s="116">
        <v>0</v>
      </c>
      <c r="T227" s="117">
        <f>S227*H227</f>
        <v>0</v>
      </c>
      <c r="AR227" s="16" t="s">
        <v>150</v>
      </c>
      <c r="AT227" s="16" t="s">
        <v>145</v>
      </c>
      <c r="AU227" s="16" t="s">
        <v>83</v>
      </c>
      <c r="AY227" s="16" t="s">
        <v>143</v>
      </c>
      <c r="BE227" s="118">
        <f>IF(N227="základní",J227,0)</f>
        <v>0</v>
      </c>
      <c r="BF227" s="118">
        <f>IF(N227="snížená",J227,0)</f>
        <v>0</v>
      </c>
      <c r="BG227" s="118">
        <f>IF(N227="zákl. přenesená",J227,0)</f>
        <v>0</v>
      </c>
      <c r="BH227" s="118">
        <f>IF(N227="sníž. přenesená",J227,0)</f>
        <v>0</v>
      </c>
      <c r="BI227" s="118">
        <f>IF(N227="nulová",J227,0)</f>
        <v>0</v>
      </c>
      <c r="BJ227" s="16" t="s">
        <v>23</v>
      </c>
      <c r="BK227" s="118">
        <f>ROUND(I227*H227,2)</f>
        <v>0</v>
      </c>
      <c r="BL227" s="16" t="s">
        <v>150</v>
      </c>
      <c r="BM227" s="16" t="s">
        <v>831</v>
      </c>
    </row>
    <row r="228" spans="2:47" s="175" customFormat="1" ht="36">
      <c r="B228" s="27"/>
      <c r="D228" s="119" t="s">
        <v>152</v>
      </c>
      <c r="F228" s="120" t="s">
        <v>832</v>
      </c>
      <c r="I228" s="3"/>
      <c r="L228" s="27"/>
      <c r="M228" s="121"/>
      <c r="N228" s="177"/>
      <c r="O228" s="177"/>
      <c r="P228" s="177"/>
      <c r="Q228" s="177"/>
      <c r="R228" s="177"/>
      <c r="S228" s="177"/>
      <c r="T228" s="122"/>
      <c r="AT228" s="16" t="s">
        <v>152</v>
      </c>
      <c r="AU228" s="16" t="s">
        <v>83</v>
      </c>
    </row>
    <row r="229" spans="2:51" s="124" customFormat="1" ht="13.5">
      <c r="B229" s="123"/>
      <c r="D229" s="125" t="s">
        <v>154</v>
      </c>
      <c r="E229" s="126" t="s">
        <v>3</v>
      </c>
      <c r="F229" s="127" t="s">
        <v>833</v>
      </c>
      <c r="H229" s="128">
        <v>1.44</v>
      </c>
      <c r="I229" s="4"/>
      <c r="L229" s="123"/>
      <c r="M229" s="129"/>
      <c r="N229" s="130"/>
      <c r="O229" s="130"/>
      <c r="P229" s="130"/>
      <c r="Q229" s="130"/>
      <c r="R229" s="130"/>
      <c r="S229" s="130"/>
      <c r="T229" s="131"/>
      <c r="AT229" s="132" t="s">
        <v>154</v>
      </c>
      <c r="AU229" s="132" t="s">
        <v>83</v>
      </c>
      <c r="AV229" s="124" t="s">
        <v>83</v>
      </c>
      <c r="AW229" s="124" t="s">
        <v>38</v>
      </c>
      <c r="AX229" s="124" t="s">
        <v>23</v>
      </c>
      <c r="AY229" s="132" t="s">
        <v>143</v>
      </c>
    </row>
    <row r="230" spans="2:65" s="175" customFormat="1" ht="31.5" customHeight="1">
      <c r="B230" s="27"/>
      <c r="C230" s="108" t="s">
        <v>408</v>
      </c>
      <c r="D230" s="108" t="s">
        <v>145</v>
      </c>
      <c r="E230" s="109" t="s">
        <v>834</v>
      </c>
      <c r="F230" s="110" t="s">
        <v>835</v>
      </c>
      <c r="G230" s="111" t="s">
        <v>148</v>
      </c>
      <c r="H230" s="112">
        <v>4.02</v>
      </c>
      <c r="I230" s="2"/>
      <c r="J230" s="113">
        <f>ROUND(I230*H230,2)</f>
        <v>0</v>
      </c>
      <c r="K230" s="110" t="s">
        <v>149</v>
      </c>
      <c r="L230" s="27"/>
      <c r="M230" s="114" t="s">
        <v>3</v>
      </c>
      <c r="N230" s="115" t="s">
        <v>46</v>
      </c>
      <c r="O230" s="177"/>
      <c r="P230" s="116">
        <f>O230*H230</f>
        <v>0</v>
      </c>
      <c r="Q230" s="116">
        <v>0.00064</v>
      </c>
      <c r="R230" s="116">
        <f>Q230*H230</f>
        <v>0.0025728</v>
      </c>
      <c r="S230" s="116">
        <v>0</v>
      </c>
      <c r="T230" s="117">
        <f>S230*H230</f>
        <v>0</v>
      </c>
      <c r="AR230" s="16" t="s">
        <v>150</v>
      </c>
      <c r="AT230" s="16" t="s">
        <v>145</v>
      </c>
      <c r="AU230" s="16" t="s">
        <v>83</v>
      </c>
      <c r="AY230" s="16" t="s">
        <v>143</v>
      </c>
      <c r="BE230" s="118">
        <f>IF(N230="základní",J230,0)</f>
        <v>0</v>
      </c>
      <c r="BF230" s="118">
        <f>IF(N230="snížená",J230,0)</f>
        <v>0</v>
      </c>
      <c r="BG230" s="118">
        <f>IF(N230="zákl. přenesená",J230,0)</f>
        <v>0</v>
      </c>
      <c r="BH230" s="118">
        <f>IF(N230="sníž. přenesená",J230,0)</f>
        <v>0</v>
      </c>
      <c r="BI230" s="118">
        <f>IF(N230="nulová",J230,0)</f>
        <v>0</v>
      </c>
      <c r="BJ230" s="16" t="s">
        <v>23</v>
      </c>
      <c r="BK230" s="118">
        <f>ROUND(I230*H230,2)</f>
        <v>0</v>
      </c>
      <c r="BL230" s="16" t="s">
        <v>150</v>
      </c>
      <c r="BM230" s="16" t="s">
        <v>836</v>
      </c>
    </row>
    <row r="231" spans="2:47" s="175" customFormat="1" ht="24">
      <c r="B231" s="27"/>
      <c r="D231" s="119" t="s">
        <v>152</v>
      </c>
      <c r="F231" s="120" t="s">
        <v>837</v>
      </c>
      <c r="I231" s="3"/>
      <c r="L231" s="27"/>
      <c r="M231" s="121"/>
      <c r="N231" s="177"/>
      <c r="O231" s="177"/>
      <c r="P231" s="177"/>
      <c r="Q231" s="177"/>
      <c r="R231" s="177"/>
      <c r="S231" s="177"/>
      <c r="T231" s="122"/>
      <c r="AT231" s="16" t="s">
        <v>152</v>
      </c>
      <c r="AU231" s="16" t="s">
        <v>83</v>
      </c>
    </row>
    <row r="232" spans="2:51" s="124" customFormat="1" ht="13.5">
      <c r="B232" s="123"/>
      <c r="D232" s="125" t="s">
        <v>154</v>
      </c>
      <c r="E232" s="126" t="s">
        <v>3</v>
      </c>
      <c r="F232" s="127" t="s">
        <v>838</v>
      </c>
      <c r="H232" s="128">
        <v>4.02</v>
      </c>
      <c r="I232" s="4"/>
      <c r="L232" s="123"/>
      <c r="M232" s="129"/>
      <c r="N232" s="130"/>
      <c r="O232" s="130"/>
      <c r="P232" s="130"/>
      <c r="Q232" s="130"/>
      <c r="R232" s="130"/>
      <c r="S232" s="130"/>
      <c r="T232" s="131"/>
      <c r="AT232" s="132" t="s">
        <v>154</v>
      </c>
      <c r="AU232" s="132" t="s">
        <v>83</v>
      </c>
      <c r="AV232" s="124" t="s">
        <v>83</v>
      </c>
      <c r="AW232" s="124" t="s">
        <v>38</v>
      </c>
      <c r="AX232" s="124" t="s">
        <v>23</v>
      </c>
      <c r="AY232" s="132" t="s">
        <v>143</v>
      </c>
    </row>
    <row r="233" spans="2:65" s="175" customFormat="1" ht="31.5" customHeight="1">
      <c r="B233" s="27"/>
      <c r="C233" s="108" t="s">
        <v>413</v>
      </c>
      <c r="D233" s="108" t="s">
        <v>145</v>
      </c>
      <c r="E233" s="109" t="s">
        <v>839</v>
      </c>
      <c r="F233" s="110" t="s">
        <v>840</v>
      </c>
      <c r="G233" s="111" t="s">
        <v>148</v>
      </c>
      <c r="H233" s="112">
        <v>16.75</v>
      </c>
      <c r="I233" s="2"/>
      <c r="J233" s="113">
        <f>ROUND(I233*H233,2)</f>
        <v>0</v>
      </c>
      <c r="K233" s="110" t="s">
        <v>149</v>
      </c>
      <c r="L233" s="27"/>
      <c r="M233" s="114" t="s">
        <v>3</v>
      </c>
      <c r="N233" s="115" t="s">
        <v>46</v>
      </c>
      <c r="O233" s="177"/>
      <c r="P233" s="116">
        <f>O233*H233</f>
        <v>0</v>
      </c>
      <c r="Q233" s="116">
        <v>0.00825</v>
      </c>
      <c r="R233" s="116">
        <f>Q233*H233</f>
        <v>0.13818750000000002</v>
      </c>
      <c r="S233" s="116">
        <v>0</v>
      </c>
      <c r="T233" s="117">
        <f>S233*H233</f>
        <v>0</v>
      </c>
      <c r="AR233" s="16" t="s">
        <v>150</v>
      </c>
      <c r="AT233" s="16" t="s">
        <v>145</v>
      </c>
      <c r="AU233" s="16" t="s">
        <v>83</v>
      </c>
      <c r="AY233" s="16" t="s">
        <v>143</v>
      </c>
      <c r="BE233" s="118">
        <f>IF(N233="základní",J233,0)</f>
        <v>0</v>
      </c>
      <c r="BF233" s="118">
        <f>IF(N233="snížená",J233,0)</f>
        <v>0</v>
      </c>
      <c r="BG233" s="118">
        <f>IF(N233="zákl. přenesená",J233,0)</f>
        <v>0</v>
      </c>
      <c r="BH233" s="118">
        <f>IF(N233="sníž. přenesená",J233,0)</f>
        <v>0</v>
      </c>
      <c r="BI233" s="118">
        <f>IF(N233="nulová",J233,0)</f>
        <v>0</v>
      </c>
      <c r="BJ233" s="16" t="s">
        <v>23</v>
      </c>
      <c r="BK233" s="118">
        <f>ROUND(I233*H233,2)</f>
        <v>0</v>
      </c>
      <c r="BL233" s="16" t="s">
        <v>150</v>
      </c>
      <c r="BM233" s="16" t="s">
        <v>841</v>
      </c>
    </row>
    <row r="234" spans="2:47" s="175" customFormat="1" ht="156">
      <c r="B234" s="27"/>
      <c r="D234" s="119" t="s">
        <v>152</v>
      </c>
      <c r="F234" s="120" t="s">
        <v>842</v>
      </c>
      <c r="I234" s="3"/>
      <c r="L234" s="27"/>
      <c r="M234" s="121"/>
      <c r="N234" s="177"/>
      <c r="O234" s="177"/>
      <c r="P234" s="177"/>
      <c r="Q234" s="177"/>
      <c r="R234" s="177"/>
      <c r="S234" s="177"/>
      <c r="T234" s="122"/>
      <c r="AT234" s="16" t="s">
        <v>152</v>
      </c>
      <c r="AU234" s="16" t="s">
        <v>83</v>
      </c>
    </row>
    <row r="235" spans="2:51" s="124" customFormat="1" ht="13.5">
      <c r="B235" s="123"/>
      <c r="D235" s="125" t="s">
        <v>154</v>
      </c>
      <c r="E235" s="126" t="s">
        <v>3</v>
      </c>
      <c r="F235" s="127" t="s">
        <v>843</v>
      </c>
      <c r="H235" s="128">
        <v>16.75</v>
      </c>
      <c r="I235" s="4"/>
      <c r="L235" s="123"/>
      <c r="M235" s="129"/>
      <c r="N235" s="130"/>
      <c r="O235" s="130"/>
      <c r="P235" s="130"/>
      <c r="Q235" s="130"/>
      <c r="R235" s="130"/>
      <c r="S235" s="130"/>
      <c r="T235" s="131"/>
      <c r="AT235" s="132" t="s">
        <v>154</v>
      </c>
      <c r="AU235" s="132" t="s">
        <v>83</v>
      </c>
      <c r="AV235" s="124" t="s">
        <v>83</v>
      </c>
      <c r="AW235" s="124" t="s">
        <v>38</v>
      </c>
      <c r="AX235" s="124" t="s">
        <v>23</v>
      </c>
      <c r="AY235" s="132" t="s">
        <v>143</v>
      </c>
    </row>
    <row r="236" spans="2:65" s="175" customFormat="1" ht="22.5" customHeight="1">
      <c r="B236" s="27"/>
      <c r="C236" s="147" t="s">
        <v>418</v>
      </c>
      <c r="D236" s="147" t="s">
        <v>330</v>
      </c>
      <c r="E236" s="148" t="s">
        <v>844</v>
      </c>
      <c r="F236" s="149" t="s">
        <v>845</v>
      </c>
      <c r="G236" s="150" t="s">
        <v>148</v>
      </c>
      <c r="H236" s="151">
        <v>17.085</v>
      </c>
      <c r="I236" s="6"/>
      <c r="J236" s="152">
        <f>ROUND(I236*H236,2)</f>
        <v>0</v>
      </c>
      <c r="K236" s="149" t="s">
        <v>149</v>
      </c>
      <c r="L236" s="153"/>
      <c r="M236" s="154" t="s">
        <v>3</v>
      </c>
      <c r="N236" s="155" t="s">
        <v>46</v>
      </c>
      <c r="O236" s="177"/>
      <c r="P236" s="116">
        <f>O236*H236</f>
        <v>0</v>
      </c>
      <c r="Q236" s="116">
        <v>0.00175</v>
      </c>
      <c r="R236" s="116">
        <f>Q236*H236</f>
        <v>0.02989875</v>
      </c>
      <c r="S236" s="116">
        <v>0</v>
      </c>
      <c r="T236" s="117">
        <f>S236*H236</f>
        <v>0</v>
      </c>
      <c r="AR236" s="16" t="s">
        <v>334</v>
      </c>
      <c r="AT236" s="16" t="s">
        <v>330</v>
      </c>
      <c r="AU236" s="16" t="s">
        <v>83</v>
      </c>
      <c r="AY236" s="16" t="s">
        <v>143</v>
      </c>
      <c r="BE236" s="118">
        <f>IF(N236="základní",J236,0)</f>
        <v>0</v>
      </c>
      <c r="BF236" s="118">
        <f>IF(N236="snížená",J236,0)</f>
        <v>0</v>
      </c>
      <c r="BG236" s="118">
        <f>IF(N236="zákl. přenesená",J236,0)</f>
        <v>0</v>
      </c>
      <c r="BH236" s="118">
        <f>IF(N236="sníž. přenesená",J236,0)</f>
        <v>0</v>
      </c>
      <c r="BI236" s="118">
        <f>IF(N236="nulová",J236,0)</f>
        <v>0</v>
      </c>
      <c r="BJ236" s="16" t="s">
        <v>23</v>
      </c>
      <c r="BK236" s="118">
        <f>ROUND(I236*H236,2)</f>
        <v>0</v>
      </c>
      <c r="BL236" s="16" t="s">
        <v>334</v>
      </c>
      <c r="BM236" s="16" t="s">
        <v>846</v>
      </c>
    </row>
    <row r="237" spans="2:51" s="124" customFormat="1" ht="13.5">
      <c r="B237" s="123"/>
      <c r="D237" s="125" t="s">
        <v>154</v>
      </c>
      <c r="F237" s="127" t="s">
        <v>847</v>
      </c>
      <c r="H237" s="128">
        <v>17.085</v>
      </c>
      <c r="I237" s="4"/>
      <c r="L237" s="123"/>
      <c r="M237" s="129"/>
      <c r="N237" s="130"/>
      <c r="O237" s="130"/>
      <c r="P237" s="130"/>
      <c r="Q237" s="130"/>
      <c r="R237" s="130"/>
      <c r="S237" s="130"/>
      <c r="T237" s="131"/>
      <c r="AT237" s="132" t="s">
        <v>154</v>
      </c>
      <c r="AU237" s="132" t="s">
        <v>83</v>
      </c>
      <c r="AV237" s="124" t="s">
        <v>83</v>
      </c>
      <c r="AW237" s="124" t="s">
        <v>4</v>
      </c>
      <c r="AX237" s="124" t="s">
        <v>23</v>
      </c>
      <c r="AY237" s="132" t="s">
        <v>143</v>
      </c>
    </row>
    <row r="238" spans="2:65" s="175" customFormat="1" ht="31.5" customHeight="1">
      <c r="B238" s="27"/>
      <c r="C238" s="108" t="s">
        <v>422</v>
      </c>
      <c r="D238" s="108" t="s">
        <v>145</v>
      </c>
      <c r="E238" s="109" t="s">
        <v>848</v>
      </c>
      <c r="F238" s="110" t="s">
        <v>849</v>
      </c>
      <c r="G238" s="111" t="s">
        <v>148</v>
      </c>
      <c r="H238" s="112">
        <v>33.705</v>
      </c>
      <c r="I238" s="2"/>
      <c r="J238" s="113">
        <f>ROUND(I238*H238,2)</f>
        <v>0</v>
      </c>
      <c r="K238" s="110" t="s">
        <v>149</v>
      </c>
      <c r="L238" s="27"/>
      <c r="M238" s="114" t="s">
        <v>3</v>
      </c>
      <c r="N238" s="115" t="s">
        <v>46</v>
      </c>
      <c r="O238" s="177"/>
      <c r="P238" s="116">
        <f>O238*H238</f>
        <v>0</v>
      </c>
      <c r="Q238" s="116">
        <v>0.02636</v>
      </c>
      <c r="R238" s="116">
        <f>Q238*H238</f>
        <v>0.8884638</v>
      </c>
      <c r="S238" s="116">
        <v>0</v>
      </c>
      <c r="T238" s="117">
        <f>S238*H238</f>
        <v>0</v>
      </c>
      <c r="AR238" s="16" t="s">
        <v>150</v>
      </c>
      <c r="AT238" s="16" t="s">
        <v>145</v>
      </c>
      <c r="AU238" s="16" t="s">
        <v>83</v>
      </c>
      <c r="AY238" s="16" t="s">
        <v>143</v>
      </c>
      <c r="BE238" s="118">
        <f>IF(N238="základní",J238,0)</f>
        <v>0</v>
      </c>
      <c r="BF238" s="118">
        <f>IF(N238="snížená",J238,0)</f>
        <v>0</v>
      </c>
      <c r="BG238" s="118">
        <f>IF(N238="zákl. přenesená",J238,0)</f>
        <v>0</v>
      </c>
      <c r="BH238" s="118">
        <f>IF(N238="sníž. přenesená",J238,0)</f>
        <v>0</v>
      </c>
      <c r="BI238" s="118">
        <f>IF(N238="nulová",J238,0)</f>
        <v>0</v>
      </c>
      <c r="BJ238" s="16" t="s">
        <v>23</v>
      </c>
      <c r="BK238" s="118">
        <f>ROUND(I238*H238,2)</f>
        <v>0</v>
      </c>
      <c r="BL238" s="16" t="s">
        <v>150</v>
      </c>
      <c r="BM238" s="16" t="s">
        <v>850</v>
      </c>
    </row>
    <row r="239" spans="2:47" s="175" customFormat="1" ht="48">
      <c r="B239" s="27"/>
      <c r="D239" s="119" t="s">
        <v>152</v>
      </c>
      <c r="F239" s="120" t="s">
        <v>851</v>
      </c>
      <c r="I239" s="3"/>
      <c r="L239" s="27"/>
      <c r="M239" s="121"/>
      <c r="N239" s="177"/>
      <c r="O239" s="177"/>
      <c r="P239" s="177"/>
      <c r="Q239" s="177"/>
      <c r="R239" s="177"/>
      <c r="S239" s="177"/>
      <c r="T239" s="122"/>
      <c r="AT239" s="16" t="s">
        <v>152</v>
      </c>
      <c r="AU239" s="16" t="s">
        <v>83</v>
      </c>
    </row>
    <row r="240" spans="2:51" s="124" customFormat="1" ht="13.5">
      <c r="B240" s="123"/>
      <c r="D240" s="125" t="s">
        <v>154</v>
      </c>
      <c r="E240" s="126" t="s">
        <v>3</v>
      </c>
      <c r="F240" s="127" t="s">
        <v>852</v>
      </c>
      <c r="H240" s="128">
        <v>33.705</v>
      </c>
      <c r="I240" s="4"/>
      <c r="L240" s="123"/>
      <c r="M240" s="129"/>
      <c r="N240" s="130"/>
      <c r="O240" s="130"/>
      <c r="P240" s="130"/>
      <c r="Q240" s="130"/>
      <c r="R240" s="130"/>
      <c r="S240" s="130"/>
      <c r="T240" s="131"/>
      <c r="AT240" s="132" t="s">
        <v>154</v>
      </c>
      <c r="AU240" s="132" t="s">
        <v>83</v>
      </c>
      <c r="AV240" s="124" t="s">
        <v>83</v>
      </c>
      <c r="AW240" s="124" t="s">
        <v>38</v>
      </c>
      <c r="AX240" s="124" t="s">
        <v>23</v>
      </c>
      <c r="AY240" s="132" t="s">
        <v>143</v>
      </c>
    </row>
    <row r="241" spans="2:65" s="175" customFormat="1" ht="31.5" customHeight="1">
      <c r="B241" s="27"/>
      <c r="C241" s="108" t="s">
        <v>426</v>
      </c>
      <c r="D241" s="108" t="s">
        <v>145</v>
      </c>
      <c r="E241" s="109" t="s">
        <v>853</v>
      </c>
      <c r="F241" s="110" t="s">
        <v>854</v>
      </c>
      <c r="G241" s="111" t="s">
        <v>148</v>
      </c>
      <c r="H241" s="112">
        <v>4.02</v>
      </c>
      <c r="I241" s="2"/>
      <c r="J241" s="113">
        <f>ROUND(I241*H241,2)</f>
        <v>0</v>
      </c>
      <c r="K241" s="110" t="s">
        <v>149</v>
      </c>
      <c r="L241" s="27"/>
      <c r="M241" s="114" t="s">
        <v>3</v>
      </c>
      <c r="N241" s="115" t="s">
        <v>46</v>
      </c>
      <c r="O241" s="177"/>
      <c r="P241" s="116">
        <f>O241*H241</f>
        <v>0</v>
      </c>
      <c r="Q241" s="116">
        <v>0.00628</v>
      </c>
      <c r="R241" s="116">
        <f>Q241*H241</f>
        <v>0.025245599999999997</v>
      </c>
      <c r="S241" s="116">
        <v>0</v>
      </c>
      <c r="T241" s="117">
        <f>S241*H241</f>
        <v>0</v>
      </c>
      <c r="AR241" s="16" t="s">
        <v>150</v>
      </c>
      <c r="AT241" s="16" t="s">
        <v>145</v>
      </c>
      <c r="AU241" s="16" t="s">
        <v>83</v>
      </c>
      <c r="AY241" s="16" t="s">
        <v>143</v>
      </c>
      <c r="BE241" s="118">
        <f>IF(N241="základní",J241,0)</f>
        <v>0</v>
      </c>
      <c r="BF241" s="118">
        <f>IF(N241="snížená",J241,0)</f>
        <v>0</v>
      </c>
      <c r="BG241" s="118">
        <f>IF(N241="zákl. přenesená",J241,0)</f>
        <v>0</v>
      </c>
      <c r="BH241" s="118">
        <f>IF(N241="sníž. přenesená",J241,0)</f>
        <v>0</v>
      </c>
      <c r="BI241" s="118">
        <f>IF(N241="nulová",J241,0)</f>
        <v>0</v>
      </c>
      <c r="BJ241" s="16" t="s">
        <v>23</v>
      </c>
      <c r="BK241" s="118">
        <f>ROUND(I241*H241,2)</f>
        <v>0</v>
      </c>
      <c r="BL241" s="16" t="s">
        <v>150</v>
      </c>
      <c r="BM241" s="16" t="s">
        <v>855</v>
      </c>
    </row>
    <row r="242" spans="2:51" s="124" customFormat="1" ht="13.5">
      <c r="B242" s="123"/>
      <c r="D242" s="125" t="s">
        <v>154</v>
      </c>
      <c r="E242" s="126" t="s">
        <v>3</v>
      </c>
      <c r="F242" s="127" t="s">
        <v>838</v>
      </c>
      <c r="H242" s="128">
        <v>4.02</v>
      </c>
      <c r="I242" s="4"/>
      <c r="L242" s="123"/>
      <c r="M242" s="129"/>
      <c r="N242" s="130"/>
      <c r="O242" s="130"/>
      <c r="P242" s="130"/>
      <c r="Q242" s="130"/>
      <c r="R242" s="130"/>
      <c r="S242" s="130"/>
      <c r="T242" s="131"/>
      <c r="AT242" s="132" t="s">
        <v>154</v>
      </c>
      <c r="AU242" s="132" t="s">
        <v>83</v>
      </c>
      <c r="AV242" s="124" t="s">
        <v>83</v>
      </c>
      <c r="AW242" s="124" t="s">
        <v>38</v>
      </c>
      <c r="AX242" s="124" t="s">
        <v>23</v>
      </c>
      <c r="AY242" s="132" t="s">
        <v>143</v>
      </c>
    </row>
    <row r="243" spans="2:65" s="175" customFormat="1" ht="44.25" customHeight="1">
      <c r="B243" s="27"/>
      <c r="C243" s="108" t="s">
        <v>430</v>
      </c>
      <c r="D243" s="108" t="s">
        <v>145</v>
      </c>
      <c r="E243" s="109" t="s">
        <v>856</v>
      </c>
      <c r="F243" s="110" t="s">
        <v>857</v>
      </c>
      <c r="G243" s="111" t="s">
        <v>148</v>
      </c>
      <c r="H243" s="112">
        <v>2.01</v>
      </c>
      <c r="I243" s="2"/>
      <c r="J243" s="113">
        <f>ROUND(I243*H243,2)</f>
        <v>0</v>
      </c>
      <c r="K243" s="110" t="s">
        <v>149</v>
      </c>
      <c r="L243" s="27"/>
      <c r="M243" s="114" t="s">
        <v>3</v>
      </c>
      <c r="N243" s="115" t="s">
        <v>46</v>
      </c>
      <c r="O243" s="177"/>
      <c r="P243" s="116">
        <f>O243*H243</f>
        <v>0</v>
      </c>
      <c r="Q243" s="116">
        <v>0.00456</v>
      </c>
      <c r="R243" s="116">
        <f>Q243*H243</f>
        <v>0.0091656</v>
      </c>
      <c r="S243" s="116">
        <v>0</v>
      </c>
      <c r="T243" s="117">
        <f>S243*H243</f>
        <v>0</v>
      </c>
      <c r="AR243" s="16" t="s">
        <v>150</v>
      </c>
      <c r="AT243" s="16" t="s">
        <v>145</v>
      </c>
      <c r="AU243" s="16" t="s">
        <v>83</v>
      </c>
      <c r="AY243" s="16" t="s">
        <v>143</v>
      </c>
      <c r="BE243" s="118">
        <f>IF(N243="základní",J243,0)</f>
        <v>0</v>
      </c>
      <c r="BF243" s="118">
        <f>IF(N243="snížená",J243,0)</f>
        <v>0</v>
      </c>
      <c r="BG243" s="118">
        <f>IF(N243="zákl. přenesená",J243,0)</f>
        <v>0</v>
      </c>
      <c r="BH243" s="118">
        <f>IF(N243="sníž. přenesená",J243,0)</f>
        <v>0</v>
      </c>
      <c r="BI243" s="118">
        <f>IF(N243="nulová",J243,0)</f>
        <v>0</v>
      </c>
      <c r="BJ243" s="16" t="s">
        <v>23</v>
      </c>
      <c r="BK243" s="118">
        <f>ROUND(I243*H243,2)</f>
        <v>0</v>
      </c>
      <c r="BL243" s="16" t="s">
        <v>150</v>
      </c>
      <c r="BM243" s="16" t="s">
        <v>858</v>
      </c>
    </row>
    <row r="244" spans="2:51" s="124" customFormat="1" ht="13.5">
      <c r="B244" s="123"/>
      <c r="D244" s="125" t="s">
        <v>154</v>
      </c>
      <c r="E244" s="126" t="s">
        <v>3</v>
      </c>
      <c r="F244" s="127" t="s">
        <v>859</v>
      </c>
      <c r="H244" s="128">
        <v>2.01</v>
      </c>
      <c r="I244" s="4"/>
      <c r="L244" s="123"/>
      <c r="M244" s="129"/>
      <c r="N244" s="130"/>
      <c r="O244" s="130"/>
      <c r="P244" s="130"/>
      <c r="Q244" s="130"/>
      <c r="R244" s="130"/>
      <c r="S244" s="130"/>
      <c r="T244" s="131"/>
      <c r="AT244" s="132" t="s">
        <v>154</v>
      </c>
      <c r="AU244" s="132" t="s">
        <v>83</v>
      </c>
      <c r="AV244" s="124" t="s">
        <v>83</v>
      </c>
      <c r="AW244" s="124" t="s">
        <v>38</v>
      </c>
      <c r="AX244" s="124" t="s">
        <v>23</v>
      </c>
      <c r="AY244" s="132" t="s">
        <v>143</v>
      </c>
    </row>
    <row r="245" spans="2:65" s="175" customFormat="1" ht="31.5" customHeight="1">
      <c r="B245" s="27"/>
      <c r="C245" s="108" t="s">
        <v>434</v>
      </c>
      <c r="D245" s="108" t="s">
        <v>145</v>
      </c>
      <c r="E245" s="109" t="s">
        <v>860</v>
      </c>
      <c r="F245" s="110" t="s">
        <v>861</v>
      </c>
      <c r="G245" s="111" t="s">
        <v>148</v>
      </c>
      <c r="H245" s="112">
        <v>1.5</v>
      </c>
      <c r="I245" s="2"/>
      <c r="J245" s="113">
        <f>ROUND(I245*H245,2)</f>
        <v>0</v>
      </c>
      <c r="K245" s="110" t="s">
        <v>149</v>
      </c>
      <c r="L245" s="27"/>
      <c r="M245" s="114" t="s">
        <v>3</v>
      </c>
      <c r="N245" s="115" t="s">
        <v>46</v>
      </c>
      <c r="O245" s="177"/>
      <c r="P245" s="116">
        <f>O245*H245</f>
        <v>0</v>
      </c>
      <c r="Q245" s="116">
        <v>0.1231</v>
      </c>
      <c r="R245" s="116">
        <f>Q245*H245</f>
        <v>0.18465</v>
      </c>
      <c r="S245" s="116">
        <v>0</v>
      </c>
      <c r="T245" s="117">
        <f>S245*H245</f>
        <v>0</v>
      </c>
      <c r="AR245" s="16" t="s">
        <v>150</v>
      </c>
      <c r="AT245" s="16" t="s">
        <v>145</v>
      </c>
      <c r="AU245" s="16" t="s">
        <v>83</v>
      </c>
      <c r="AY245" s="16" t="s">
        <v>143</v>
      </c>
      <c r="BE245" s="118">
        <f>IF(N245="základní",J245,0)</f>
        <v>0</v>
      </c>
      <c r="BF245" s="118">
        <f>IF(N245="snížená",J245,0)</f>
        <v>0</v>
      </c>
      <c r="BG245" s="118">
        <f>IF(N245="zákl. přenesená",J245,0)</f>
        <v>0</v>
      </c>
      <c r="BH245" s="118">
        <f>IF(N245="sníž. přenesená",J245,0)</f>
        <v>0</v>
      </c>
      <c r="BI245" s="118">
        <f>IF(N245="nulová",J245,0)</f>
        <v>0</v>
      </c>
      <c r="BJ245" s="16" t="s">
        <v>23</v>
      </c>
      <c r="BK245" s="118">
        <f>ROUND(I245*H245,2)</f>
        <v>0</v>
      </c>
      <c r="BL245" s="16" t="s">
        <v>150</v>
      </c>
      <c r="BM245" s="16" t="s">
        <v>862</v>
      </c>
    </row>
    <row r="246" spans="2:47" s="175" customFormat="1" ht="48">
      <c r="B246" s="27"/>
      <c r="D246" s="119" t="s">
        <v>152</v>
      </c>
      <c r="F246" s="120" t="s">
        <v>863</v>
      </c>
      <c r="I246" s="3"/>
      <c r="L246" s="27"/>
      <c r="M246" s="121"/>
      <c r="N246" s="177"/>
      <c r="O246" s="177"/>
      <c r="P246" s="177"/>
      <c r="Q246" s="177"/>
      <c r="R246" s="177"/>
      <c r="S246" s="177"/>
      <c r="T246" s="122"/>
      <c r="AT246" s="16" t="s">
        <v>152</v>
      </c>
      <c r="AU246" s="16" t="s">
        <v>83</v>
      </c>
    </row>
    <row r="247" spans="2:51" s="124" customFormat="1" ht="13.5">
      <c r="B247" s="123"/>
      <c r="D247" s="125" t="s">
        <v>154</v>
      </c>
      <c r="E247" s="126" t="s">
        <v>3</v>
      </c>
      <c r="F247" s="127" t="s">
        <v>864</v>
      </c>
      <c r="H247" s="128">
        <v>1.5</v>
      </c>
      <c r="I247" s="4"/>
      <c r="L247" s="123"/>
      <c r="M247" s="129"/>
      <c r="N247" s="130"/>
      <c r="O247" s="130"/>
      <c r="P247" s="130"/>
      <c r="Q247" s="130"/>
      <c r="R247" s="130"/>
      <c r="S247" s="130"/>
      <c r="T247" s="131"/>
      <c r="AT247" s="132" t="s">
        <v>154</v>
      </c>
      <c r="AU247" s="132" t="s">
        <v>83</v>
      </c>
      <c r="AV247" s="124" t="s">
        <v>83</v>
      </c>
      <c r="AW247" s="124" t="s">
        <v>38</v>
      </c>
      <c r="AX247" s="124" t="s">
        <v>23</v>
      </c>
      <c r="AY247" s="132" t="s">
        <v>143</v>
      </c>
    </row>
    <row r="248" spans="2:65" s="175" customFormat="1" ht="31.5" customHeight="1">
      <c r="B248" s="27"/>
      <c r="C248" s="108" t="s">
        <v>439</v>
      </c>
      <c r="D248" s="108" t="s">
        <v>145</v>
      </c>
      <c r="E248" s="109" t="s">
        <v>865</v>
      </c>
      <c r="F248" s="110" t="s">
        <v>866</v>
      </c>
      <c r="G248" s="111" t="s">
        <v>148</v>
      </c>
      <c r="H248" s="112">
        <v>9</v>
      </c>
      <c r="I248" s="2"/>
      <c r="J248" s="113">
        <f>ROUND(I248*H248,2)</f>
        <v>0</v>
      </c>
      <c r="K248" s="110" t="s">
        <v>149</v>
      </c>
      <c r="L248" s="27"/>
      <c r="M248" s="114" t="s">
        <v>3</v>
      </c>
      <c r="N248" s="115" t="s">
        <v>46</v>
      </c>
      <c r="O248" s="177"/>
      <c r="P248" s="116">
        <f>O248*H248</f>
        <v>0</v>
      </c>
      <c r="Q248" s="116">
        <v>0.05313</v>
      </c>
      <c r="R248" s="116">
        <f>Q248*H248</f>
        <v>0.47817</v>
      </c>
      <c r="S248" s="116">
        <v>0</v>
      </c>
      <c r="T248" s="117">
        <f>S248*H248</f>
        <v>0</v>
      </c>
      <c r="AR248" s="16" t="s">
        <v>150</v>
      </c>
      <c r="AT248" s="16" t="s">
        <v>145</v>
      </c>
      <c r="AU248" s="16" t="s">
        <v>83</v>
      </c>
      <c r="AY248" s="16" t="s">
        <v>143</v>
      </c>
      <c r="BE248" s="118">
        <f>IF(N248="základní",J248,0)</f>
        <v>0</v>
      </c>
      <c r="BF248" s="118">
        <f>IF(N248="snížená",J248,0)</f>
        <v>0</v>
      </c>
      <c r="BG248" s="118">
        <f>IF(N248="zákl. přenesená",J248,0)</f>
        <v>0</v>
      </c>
      <c r="BH248" s="118">
        <f>IF(N248="sníž. přenesená",J248,0)</f>
        <v>0</v>
      </c>
      <c r="BI248" s="118">
        <f>IF(N248="nulová",J248,0)</f>
        <v>0</v>
      </c>
      <c r="BJ248" s="16" t="s">
        <v>23</v>
      </c>
      <c r="BK248" s="118">
        <f>ROUND(I248*H248,2)</f>
        <v>0</v>
      </c>
      <c r="BL248" s="16" t="s">
        <v>150</v>
      </c>
      <c r="BM248" s="16" t="s">
        <v>867</v>
      </c>
    </row>
    <row r="249" spans="2:51" s="124" customFormat="1" ht="13.5">
      <c r="B249" s="123"/>
      <c r="D249" s="125" t="s">
        <v>154</v>
      </c>
      <c r="E249" s="126" t="s">
        <v>3</v>
      </c>
      <c r="F249" s="127" t="s">
        <v>868</v>
      </c>
      <c r="H249" s="128">
        <v>9</v>
      </c>
      <c r="I249" s="4"/>
      <c r="L249" s="123"/>
      <c r="M249" s="129"/>
      <c r="N249" s="130"/>
      <c r="O249" s="130"/>
      <c r="P249" s="130"/>
      <c r="Q249" s="130"/>
      <c r="R249" s="130"/>
      <c r="S249" s="130"/>
      <c r="T249" s="131"/>
      <c r="AT249" s="132" t="s">
        <v>154</v>
      </c>
      <c r="AU249" s="132" t="s">
        <v>83</v>
      </c>
      <c r="AV249" s="124" t="s">
        <v>83</v>
      </c>
      <c r="AW249" s="124" t="s">
        <v>38</v>
      </c>
      <c r="AX249" s="124" t="s">
        <v>23</v>
      </c>
      <c r="AY249" s="132" t="s">
        <v>143</v>
      </c>
    </row>
    <row r="250" spans="2:65" s="175" customFormat="1" ht="31.5" customHeight="1">
      <c r="B250" s="27"/>
      <c r="C250" s="108" t="s">
        <v>443</v>
      </c>
      <c r="D250" s="108" t="s">
        <v>145</v>
      </c>
      <c r="E250" s="109" t="s">
        <v>869</v>
      </c>
      <c r="F250" s="110" t="s">
        <v>870</v>
      </c>
      <c r="G250" s="111" t="s">
        <v>148</v>
      </c>
      <c r="H250" s="112">
        <v>7.7</v>
      </c>
      <c r="I250" s="2"/>
      <c r="J250" s="113">
        <f>ROUND(I250*H250,2)</f>
        <v>0</v>
      </c>
      <c r="K250" s="110" t="s">
        <v>149</v>
      </c>
      <c r="L250" s="27"/>
      <c r="M250" s="114" t="s">
        <v>3</v>
      </c>
      <c r="N250" s="115" t="s">
        <v>46</v>
      </c>
      <c r="O250" s="177"/>
      <c r="P250" s="116">
        <f>O250*H250</f>
        <v>0</v>
      </c>
      <c r="Q250" s="116">
        <v>0.20802</v>
      </c>
      <c r="R250" s="116">
        <f>Q250*H250</f>
        <v>1.6017540000000001</v>
      </c>
      <c r="S250" s="116">
        <v>0</v>
      </c>
      <c r="T250" s="117">
        <f>S250*H250</f>
        <v>0</v>
      </c>
      <c r="AR250" s="16" t="s">
        <v>150</v>
      </c>
      <c r="AT250" s="16" t="s">
        <v>145</v>
      </c>
      <c r="AU250" s="16" t="s">
        <v>83</v>
      </c>
      <c r="AY250" s="16" t="s">
        <v>143</v>
      </c>
      <c r="BE250" s="118">
        <f>IF(N250="základní",J250,0)</f>
        <v>0</v>
      </c>
      <c r="BF250" s="118">
        <f>IF(N250="snížená",J250,0)</f>
        <v>0</v>
      </c>
      <c r="BG250" s="118">
        <f>IF(N250="zákl. přenesená",J250,0)</f>
        <v>0</v>
      </c>
      <c r="BH250" s="118">
        <f>IF(N250="sníž. přenesená",J250,0)</f>
        <v>0</v>
      </c>
      <c r="BI250" s="118">
        <f>IF(N250="nulová",J250,0)</f>
        <v>0</v>
      </c>
      <c r="BJ250" s="16" t="s">
        <v>23</v>
      </c>
      <c r="BK250" s="118">
        <f>ROUND(I250*H250,2)</f>
        <v>0</v>
      </c>
      <c r="BL250" s="16" t="s">
        <v>150</v>
      </c>
      <c r="BM250" s="16" t="s">
        <v>871</v>
      </c>
    </row>
    <row r="251" spans="2:51" s="124" customFormat="1" ht="13.5">
      <c r="B251" s="123"/>
      <c r="D251" s="125" t="s">
        <v>154</v>
      </c>
      <c r="E251" s="126" t="s">
        <v>3</v>
      </c>
      <c r="F251" s="127" t="s">
        <v>872</v>
      </c>
      <c r="H251" s="128">
        <v>7.7</v>
      </c>
      <c r="I251" s="4"/>
      <c r="L251" s="123"/>
      <c r="M251" s="129"/>
      <c r="N251" s="130"/>
      <c r="O251" s="130"/>
      <c r="P251" s="130"/>
      <c r="Q251" s="130"/>
      <c r="R251" s="130"/>
      <c r="S251" s="130"/>
      <c r="T251" s="131"/>
      <c r="AT251" s="132" t="s">
        <v>154</v>
      </c>
      <c r="AU251" s="132" t="s">
        <v>83</v>
      </c>
      <c r="AV251" s="124" t="s">
        <v>83</v>
      </c>
      <c r="AW251" s="124" t="s">
        <v>38</v>
      </c>
      <c r="AX251" s="124" t="s">
        <v>23</v>
      </c>
      <c r="AY251" s="132" t="s">
        <v>143</v>
      </c>
    </row>
    <row r="252" spans="2:65" s="175" customFormat="1" ht="31.5" customHeight="1">
      <c r="B252" s="27"/>
      <c r="C252" s="108" t="s">
        <v>447</v>
      </c>
      <c r="D252" s="108" t="s">
        <v>145</v>
      </c>
      <c r="E252" s="109" t="s">
        <v>873</v>
      </c>
      <c r="F252" s="110" t="s">
        <v>874</v>
      </c>
      <c r="G252" s="111" t="s">
        <v>162</v>
      </c>
      <c r="H252" s="112">
        <v>17.4</v>
      </c>
      <c r="I252" s="2"/>
      <c r="J252" s="113">
        <f>ROUND(I252*H252,2)</f>
        <v>0</v>
      </c>
      <c r="K252" s="110" t="s">
        <v>149</v>
      </c>
      <c r="L252" s="27"/>
      <c r="M252" s="114" t="s">
        <v>3</v>
      </c>
      <c r="N252" s="115" t="s">
        <v>46</v>
      </c>
      <c r="O252" s="177"/>
      <c r="P252" s="116">
        <f>O252*H252</f>
        <v>0</v>
      </c>
      <c r="Q252" s="116">
        <v>0.19748</v>
      </c>
      <c r="R252" s="116">
        <f>Q252*H252</f>
        <v>3.4361519999999994</v>
      </c>
      <c r="S252" s="116">
        <v>0</v>
      </c>
      <c r="T252" s="117">
        <f>S252*H252</f>
        <v>0</v>
      </c>
      <c r="AR252" s="16" t="s">
        <v>150</v>
      </c>
      <c r="AT252" s="16" t="s">
        <v>145</v>
      </c>
      <c r="AU252" s="16" t="s">
        <v>83</v>
      </c>
      <c r="AY252" s="16" t="s">
        <v>143</v>
      </c>
      <c r="BE252" s="118">
        <f>IF(N252="základní",J252,0)</f>
        <v>0</v>
      </c>
      <c r="BF252" s="118">
        <f>IF(N252="snížená",J252,0)</f>
        <v>0</v>
      </c>
      <c r="BG252" s="118">
        <f>IF(N252="zákl. přenesená",J252,0)</f>
        <v>0</v>
      </c>
      <c r="BH252" s="118">
        <f>IF(N252="sníž. přenesená",J252,0)</f>
        <v>0</v>
      </c>
      <c r="BI252" s="118">
        <f>IF(N252="nulová",J252,0)</f>
        <v>0</v>
      </c>
      <c r="BJ252" s="16" t="s">
        <v>23</v>
      </c>
      <c r="BK252" s="118">
        <f>ROUND(I252*H252,2)</f>
        <v>0</v>
      </c>
      <c r="BL252" s="16" t="s">
        <v>150</v>
      </c>
      <c r="BM252" s="16" t="s">
        <v>875</v>
      </c>
    </row>
    <row r="253" spans="2:51" s="124" customFormat="1" ht="13.5">
      <c r="B253" s="123"/>
      <c r="D253" s="125" t="s">
        <v>154</v>
      </c>
      <c r="E253" s="126" t="s">
        <v>3</v>
      </c>
      <c r="F253" s="127" t="s">
        <v>876</v>
      </c>
      <c r="H253" s="128">
        <v>17.4</v>
      </c>
      <c r="I253" s="4"/>
      <c r="L253" s="123"/>
      <c r="M253" s="129"/>
      <c r="N253" s="130"/>
      <c r="O253" s="130"/>
      <c r="P253" s="130"/>
      <c r="Q253" s="130"/>
      <c r="R253" s="130"/>
      <c r="S253" s="130"/>
      <c r="T253" s="131"/>
      <c r="AT253" s="132" t="s">
        <v>154</v>
      </c>
      <c r="AU253" s="132" t="s">
        <v>83</v>
      </c>
      <c r="AV253" s="124" t="s">
        <v>83</v>
      </c>
      <c r="AW253" s="124" t="s">
        <v>38</v>
      </c>
      <c r="AX253" s="124" t="s">
        <v>23</v>
      </c>
      <c r="AY253" s="132" t="s">
        <v>143</v>
      </c>
    </row>
    <row r="254" spans="2:65" s="175" customFormat="1" ht="31.5" customHeight="1">
      <c r="B254" s="27"/>
      <c r="C254" s="108" t="s">
        <v>449</v>
      </c>
      <c r="D254" s="108" t="s">
        <v>145</v>
      </c>
      <c r="E254" s="109" t="s">
        <v>877</v>
      </c>
      <c r="F254" s="110" t="s">
        <v>878</v>
      </c>
      <c r="G254" s="111" t="s">
        <v>394</v>
      </c>
      <c r="H254" s="112">
        <v>1</v>
      </c>
      <c r="I254" s="2"/>
      <c r="J254" s="113">
        <f>ROUND(I254*H254,2)</f>
        <v>0</v>
      </c>
      <c r="K254" s="110" t="s">
        <v>149</v>
      </c>
      <c r="L254" s="27"/>
      <c r="M254" s="114" t="s">
        <v>3</v>
      </c>
      <c r="N254" s="115" t="s">
        <v>46</v>
      </c>
      <c r="O254" s="177"/>
      <c r="P254" s="116">
        <f>O254*H254</f>
        <v>0</v>
      </c>
      <c r="Q254" s="116">
        <v>0.04684</v>
      </c>
      <c r="R254" s="116">
        <f>Q254*H254</f>
        <v>0.04684</v>
      </c>
      <c r="S254" s="116">
        <v>0</v>
      </c>
      <c r="T254" s="117">
        <f>S254*H254</f>
        <v>0</v>
      </c>
      <c r="AR254" s="16" t="s">
        <v>150</v>
      </c>
      <c r="AT254" s="16" t="s">
        <v>145</v>
      </c>
      <c r="AU254" s="16" t="s">
        <v>83</v>
      </c>
      <c r="AY254" s="16" t="s">
        <v>143</v>
      </c>
      <c r="BE254" s="118">
        <f>IF(N254="základní",J254,0)</f>
        <v>0</v>
      </c>
      <c r="BF254" s="118">
        <f>IF(N254="snížená",J254,0)</f>
        <v>0</v>
      </c>
      <c r="BG254" s="118">
        <f>IF(N254="zákl. přenesená",J254,0)</f>
        <v>0</v>
      </c>
      <c r="BH254" s="118">
        <f>IF(N254="sníž. přenesená",J254,0)</f>
        <v>0</v>
      </c>
      <c r="BI254" s="118">
        <f>IF(N254="nulová",J254,0)</f>
        <v>0</v>
      </c>
      <c r="BJ254" s="16" t="s">
        <v>23</v>
      </c>
      <c r="BK254" s="118">
        <f>ROUND(I254*H254,2)</f>
        <v>0</v>
      </c>
      <c r="BL254" s="16" t="s">
        <v>150</v>
      </c>
      <c r="BM254" s="16" t="s">
        <v>879</v>
      </c>
    </row>
    <row r="255" spans="2:47" s="175" customFormat="1" ht="24">
      <c r="B255" s="27"/>
      <c r="D255" s="119" t="s">
        <v>152</v>
      </c>
      <c r="F255" s="120" t="s">
        <v>880</v>
      </c>
      <c r="I255" s="3"/>
      <c r="L255" s="27"/>
      <c r="M255" s="121"/>
      <c r="N255" s="177"/>
      <c r="O255" s="177"/>
      <c r="P255" s="177"/>
      <c r="Q255" s="177"/>
      <c r="R255" s="177"/>
      <c r="S255" s="177"/>
      <c r="T255" s="122"/>
      <c r="AT255" s="16" t="s">
        <v>152</v>
      </c>
      <c r="AU255" s="16" t="s">
        <v>83</v>
      </c>
    </row>
    <row r="256" spans="2:51" s="124" customFormat="1" ht="13.5">
      <c r="B256" s="123"/>
      <c r="D256" s="125" t="s">
        <v>154</v>
      </c>
      <c r="E256" s="126" t="s">
        <v>3</v>
      </c>
      <c r="F256" s="127" t="s">
        <v>561</v>
      </c>
      <c r="H256" s="128">
        <v>1</v>
      </c>
      <c r="I256" s="4"/>
      <c r="L256" s="123"/>
      <c r="M256" s="129"/>
      <c r="N256" s="130"/>
      <c r="O256" s="130"/>
      <c r="P256" s="130"/>
      <c r="Q256" s="130"/>
      <c r="R256" s="130"/>
      <c r="S256" s="130"/>
      <c r="T256" s="131"/>
      <c r="AT256" s="132" t="s">
        <v>154</v>
      </c>
      <c r="AU256" s="132" t="s">
        <v>83</v>
      </c>
      <c r="AV256" s="124" t="s">
        <v>83</v>
      </c>
      <c r="AW256" s="124" t="s">
        <v>38</v>
      </c>
      <c r="AX256" s="124" t="s">
        <v>23</v>
      </c>
      <c r="AY256" s="132" t="s">
        <v>143</v>
      </c>
    </row>
    <row r="257" spans="2:65" s="175" customFormat="1" ht="22.5" customHeight="1">
      <c r="B257" s="27"/>
      <c r="C257" s="147" t="s">
        <v>453</v>
      </c>
      <c r="D257" s="147" t="s">
        <v>330</v>
      </c>
      <c r="E257" s="148" t="s">
        <v>881</v>
      </c>
      <c r="F257" s="149" t="s">
        <v>882</v>
      </c>
      <c r="G257" s="150" t="s">
        <v>394</v>
      </c>
      <c r="H257" s="151">
        <v>1</v>
      </c>
      <c r="I257" s="6"/>
      <c r="J257" s="152">
        <f>ROUND(I257*H257,2)</f>
        <v>0</v>
      </c>
      <c r="K257" s="149" t="s">
        <v>149</v>
      </c>
      <c r="L257" s="153"/>
      <c r="M257" s="154" t="s">
        <v>3</v>
      </c>
      <c r="N257" s="155" t="s">
        <v>46</v>
      </c>
      <c r="O257" s="177"/>
      <c r="P257" s="116">
        <f>O257*H257</f>
        <v>0</v>
      </c>
      <c r="Q257" s="116">
        <v>0.0132</v>
      </c>
      <c r="R257" s="116">
        <f>Q257*H257</f>
        <v>0.0132</v>
      </c>
      <c r="S257" s="116">
        <v>0</v>
      </c>
      <c r="T257" s="117">
        <f>S257*H257</f>
        <v>0</v>
      </c>
      <c r="AR257" s="16" t="s">
        <v>334</v>
      </c>
      <c r="AT257" s="16" t="s">
        <v>330</v>
      </c>
      <c r="AU257" s="16" t="s">
        <v>83</v>
      </c>
      <c r="AY257" s="16" t="s">
        <v>143</v>
      </c>
      <c r="BE257" s="118">
        <f>IF(N257="základní",J257,0)</f>
        <v>0</v>
      </c>
      <c r="BF257" s="118">
        <f>IF(N257="snížená",J257,0)</f>
        <v>0</v>
      </c>
      <c r="BG257" s="118">
        <f>IF(N257="zákl. přenesená",J257,0)</f>
        <v>0</v>
      </c>
      <c r="BH257" s="118">
        <f>IF(N257="sníž. přenesená",J257,0)</f>
        <v>0</v>
      </c>
      <c r="BI257" s="118">
        <f>IF(N257="nulová",J257,0)</f>
        <v>0</v>
      </c>
      <c r="BJ257" s="16" t="s">
        <v>23</v>
      </c>
      <c r="BK257" s="118">
        <f>ROUND(I257*H257,2)</f>
        <v>0</v>
      </c>
      <c r="BL257" s="16" t="s">
        <v>334</v>
      </c>
      <c r="BM257" s="16" t="s">
        <v>883</v>
      </c>
    </row>
    <row r="258" spans="2:51" s="124" customFormat="1" ht="13.5">
      <c r="B258" s="123"/>
      <c r="D258" s="125" t="s">
        <v>154</v>
      </c>
      <c r="E258" s="126" t="s">
        <v>3</v>
      </c>
      <c r="F258" s="127" t="s">
        <v>561</v>
      </c>
      <c r="H258" s="128">
        <v>1</v>
      </c>
      <c r="I258" s="4"/>
      <c r="L258" s="123"/>
      <c r="M258" s="129"/>
      <c r="N258" s="130"/>
      <c r="O258" s="130"/>
      <c r="P258" s="130"/>
      <c r="Q258" s="130"/>
      <c r="R258" s="130"/>
      <c r="S258" s="130"/>
      <c r="T258" s="131"/>
      <c r="AT258" s="132" t="s">
        <v>154</v>
      </c>
      <c r="AU258" s="132" t="s">
        <v>83</v>
      </c>
      <c r="AV258" s="124" t="s">
        <v>83</v>
      </c>
      <c r="AW258" s="124" t="s">
        <v>38</v>
      </c>
      <c r="AX258" s="124" t="s">
        <v>23</v>
      </c>
      <c r="AY258" s="132" t="s">
        <v>143</v>
      </c>
    </row>
    <row r="259" spans="2:65" s="175" customFormat="1" ht="22.5" customHeight="1">
      <c r="B259" s="27"/>
      <c r="C259" s="108" t="s">
        <v>456</v>
      </c>
      <c r="D259" s="108" t="s">
        <v>145</v>
      </c>
      <c r="E259" s="109" t="s">
        <v>884</v>
      </c>
      <c r="F259" s="110" t="s">
        <v>885</v>
      </c>
      <c r="G259" s="111" t="s">
        <v>394</v>
      </c>
      <c r="H259" s="112">
        <v>4</v>
      </c>
      <c r="I259" s="2"/>
      <c r="J259" s="113">
        <f>ROUND(I259*H259,2)</f>
        <v>0</v>
      </c>
      <c r="K259" s="110" t="s">
        <v>149</v>
      </c>
      <c r="L259" s="27"/>
      <c r="M259" s="114" t="s">
        <v>3</v>
      </c>
      <c r="N259" s="115" t="s">
        <v>46</v>
      </c>
      <c r="O259" s="177"/>
      <c r="P259" s="116">
        <f>O259*H259</f>
        <v>0</v>
      </c>
      <c r="Q259" s="116">
        <v>0</v>
      </c>
      <c r="R259" s="116">
        <f>Q259*H259</f>
        <v>0</v>
      </c>
      <c r="S259" s="116">
        <v>0</v>
      </c>
      <c r="T259" s="117">
        <f>S259*H259</f>
        <v>0</v>
      </c>
      <c r="AR259" s="16" t="s">
        <v>150</v>
      </c>
      <c r="AT259" s="16" t="s">
        <v>145</v>
      </c>
      <c r="AU259" s="16" t="s">
        <v>83</v>
      </c>
      <c r="AY259" s="16" t="s">
        <v>143</v>
      </c>
      <c r="BE259" s="118">
        <f>IF(N259="základní",J259,0)</f>
        <v>0</v>
      </c>
      <c r="BF259" s="118">
        <f>IF(N259="snížená",J259,0)</f>
        <v>0</v>
      </c>
      <c r="BG259" s="118">
        <f>IF(N259="zákl. přenesená",J259,0)</f>
        <v>0</v>
      </c>
      <c r="BH259" s="118">
        <f>IF(N259="sníž. přenesená",J259,0)</f>
        <v>0</v>
      </c>
      <c r="BI259" s="118">
        <f>IF(N259="nulová",J259,0)</f>
        <v>0</v>
      </c>
      <c r="BJ259" s="16" t="s">
        <v>23</v>
      </c>
      <c r="BK259" s="118">
        <f>ROUND(I259*H259,2)</f>
        <v>0</v>
      </c>
      <c r="BL259" s="16" t="s">
        <v>150</v>
      </c>
      <c r="BM259" s="16" t="s">
        <v>886</v>
      </c>
    </row>
    <row r="260" spans="2:47" s="175" customFormat="1" ht="36">
      <c r="B260" s="27"/>
      <c r="D260" s="119" t="s">
        <v>152</v>
      </c>
      <c r="F260" s="120" t="s">
        <v>887</v>
      </c>
      <c r="I260" s="3"/>
      <c r="L260" s="27"/>
      <c r="M260" s="121"/>
      <c r="N260" s="177"/>
      <c r="O260" s="177"/>
      <c r="P260" s="177"/>
      <c r="Q260" s="177"/>
      <c r="R260" s="177"/>
      <c r="S260" s="177"/>
      <c r="T260" s="122"/>
      <c r="AT260" s="16" t="s">
        <v>152</v>
      </c>
      <c r="AU260" s="16" t="s">
        <v>83</v>
      </c>
    </row>
    <row r="261" spans="2:51" s="124" customFormat="1" ht="13.5">
      <c r="B261" s="123"/>
      <c r="D261" s="125" t="s">
        <v>154</v>
      </c>
      <c r="E261" s="126" t="s">
        <v>3</v>
      </c>
      <c r="F261" s="127" t="s">
        <v>596</v>
      </c>
      <c r="H261" s="128">
        <v>4</v>
      </c>
      <c r="I261" s="4"/>
      <c r="L261" s="123"/>
      <c r="M261" s="129"/>
      <c r="N261" s="130"/>
      <c r="O261" s="130"/>
      <c r="P261" s="130"/>
      <c r="Q261" s="130"/>
      <c r="R261" s="130"/>
      <c r="S261" s="130"/>
      <c r="T261" s="131"/>
      <c r="AT261" s="132" t="s">
        <v>154</v>
      </c>
      <c r="AU261" s="132" t="s">
        <v>83</v>
      </c>
      <c r="AV261" s="124" t="s">
        <v>83</v>
      </c>
      <c r="AW261" s="124" t="s">
        <v>38</v>
      </c>
      <c r="AX261" s="124" t="s">
        <v>23</v>
      </c>
      <c r="AY261" s="132" t="s">
        <v>143</v>
      </c>
    </row>
    <row r="262" spans="2:65" s="175" customFormat="1" ht="22.5" customHeight="1">
      <c r="B262" s="27"/>
      <c r="C262" s="147" t="s">
        <v>460</v>
      </c>
      <c r="D262" s="147" t="s">
        <v>330</v>
      </c>
      <c r="E262" s="148" t="s">
        <v>888</v>
      </c>
      <c r="F262" s="149" t="s">
        <v>889</v>
      </c>
      <c r="G262" s="150" t="s">
        <v>394</v>
      </c>
      <c r="H262" s="151">
        <v>2</v>
      </c>
      <c r="I262" s="6"/>
      <c r="J262" s="152">
        <f>ROUND(I262*H262,2)</f>
        <v>0</v>
      </c>
      <c r="K262" s="149" t="s">
        <v>149</v>
      </c>
      <c r="L262" s="153"/>
      <c r="M262" s="154" t="s">
        <v>3</v>
      </c>
      <c r="N262" s="155" t="s">
        <v>46</v>
      </c>
      <c r="O262" s="177"/>
      <c r="P262" s="116">
        <f>O262*H262</f>
        <v>0</v>
      </c>
      <c r="Q262" s="116">
        <v>0.0013</v>
      </c>
      <c r="R262" s="116">
        <f>Q262*H262</f>
        <v>0.0026</v>
      </c>
      <c r="S262" s="116">
        <v>0</v>
      </c>
      <c r="T262" s="117">
        <f>S262*H262</f>
        <v>0</v>
      </c>
      <c r="AR262" s="16" t="s">
        <v>334</v>
      </c>
      <c r="AT262" s="16" t="s">
        <v>330</v>
      </c>
      <c r="AU262" s="16" t="s">
        <v>83</v>
      </c>
      <c r="AY262" s="16" t="s">
        <v>143</v>
      </c>
      <c r="BE262" s="118">
        <f>IF(N262="základní",J262,0)</f>
        <v>0</v>
      </c>
      <c r="BF262" s="118">
        <f>IF(N262="snížená",J262,0)</f>
        <v>0</v>
      </c>
      <c r="BG262" s="118">
        <f>IF(N262="zákl. přenesená",J262,0)</f>
        <v>0</v>
      </c>
      <c r="BH262" s="118">
        <f>IF(N262="sníž. přenesená",J262,0)</f>
        <v>0</v>
      </c>
      <c r="BI262" s="118">
        <f>IF(N262="nulová",J262,0)</f>
        <v>0</v>
      </c>
      <c r="BJ262" s="16" t="s">
        <v>23</v>
      </c>
      <c r="BK262" s="118">
        <f>ROUND(I262*H262,2)</f>
        <v>0</v>
      </c>
      <c r="BL262" s="16" t="s">
        <v>334</v>
      </c>
      <c r="BM262" s="16" t="s">
        <v>890</v>
      </c>
    </row>
    <row r="263" spans="2:51" s="124" customFormat="1" ht="13.5">
      <c r="B263" s="123"/>
      <c r="D263" s="125" t="s">
        <v>154</v>
      </c>
      <c r="E263" s="126" t="s">
        <v>3</v>
      </c>
      <c r="F263" s="127" t="s">
        <v>891</v>
      </c>
      <c r="H263" s="128">
        <v>2</v>
      </c>
      <c r="I263" s="4"/>
      <c r="L263" s="123"/>
      <c r="M263" s="129"/>
      <c r="N263" s="130"/>
      <c r="O263" s="130"/>
      <c r="P263" s="130"/>
      <c r="Q263" s="130"/>
      <c r="R263" s="130"/>
      <c r="S263" s="130"/>
      <c r="T263" s="131"/>
      <c r="AT263" s="132" t="s">
        <v>154</v>
      </c>
      <c r="AU263" s="132" t="s">
        <v>83</v>
      </c>
      <c r="AV263" s="124" t="s">
        <v>83</v>
      </c>
      <c r="AW263" s="124" t="s">
        <v>38</v>
      </c>
      <c r="AX263" s="124" t="s">
        <v>23</v>
      </c>
      <c r="AY263" s="132" t="s">
        <v>143</v>
      </c>
    </row>
    <row r="264" spans="2:65" s="175" customFormat="1" ht="22.5" customHeight="1">
      <c r="B264" s="27"/>
      <c r="C264" s="147" t="s">
        <v>464</v>
      </c>
      <c r="D264" s="147" t="s">
        <v>330</v>
      </c>
      <c r="E264" s="148" t="s">
        <v>892</v>
      </c>
      <c r="F264" s="149" t="s">
        <v>893</v>
      </c>
      <c r="G264" s="150" t="s">
        <v>394</v>
      </c>
      <c r="H264" s="151">
        <v>2</v>
      </c>
      <c r="I264" s="6"/>
      <c r="J264" s="152">
        <f>ROUND(I264*H264,2)</f>
        <v>0</v>
      </c>
      <c r="K264" s="149" t="s">
        <v>149</v>
      </c>
      <c r="L264" s="153"/>
      <c r="M264" s="154" t="s">
        <v>3</v>
      </c>
      <c r="N264" s="155" t="s">
        <v>46</v>
      </c>
      <c r="O264" s="177"/>
      <c r="P264" s="116">
        <f>O264*H264</f>
        <v>0</v>
      </c>
      <c r="Q264" s="116">
        <v>0.00059</v>
      </c>
      <c r="R264" s="116">
        <f>Q264*H264</f>
        <v>0.00118</v>
      </c>
      <c r="S264" s="116">
        <v>0</v>
      </c>
      <c r="T264" s="117">
        <f>S264*H264</f>
        <v>0</v>
      </c>
      <c r="AR264" s="16" t="s">
        <v>334</v>
      </c>
      <c r="AT264" s="16" t="s">
        <v>330</v>
      </c>
      <c r="AU264" s="16" t="s">
        <v>83</v>
      </c>
      <c r="AY264" s="16" t="s">
        <v>143</v>
      </c>
      <c r="BE264" s="118">
        <f>IF(N264="základní",J264,0)</f>
        <v>0</v>
      </c>
      <c r="BF264" s="118">
        <f>IF(N264="snížená",J264,0)</f>
        <v>0</v>
      </c>
      <c r="BG264" s="118">
        <f>IF(N264="zákl. přenesená",J264,0)</f>
        <v>0</v>
      </c>
      <c r="BH264" s="118">
        <f>IF(N264="sníž. přenesená",J264,0)</f>
        <v>0</v>
      </c>
      <c r="BI264" s="118">
        <f>IF(N264="nulová",J264,0)</f>
        <v>0</v>
      </c>
      <c r="BJ264" s="16" t="s">
        <v>23</v>
      </c>
      <c r="BK264" s="118">
        <f>ROUND(I264*H264,2)</f>
        <v>0</v>
      </c>
      <c r="BL264" s="16" t="s">
        <v>334</v>
      </c>
      <c r="BM264" s="16" t="s">
        <v>894</v>
      </c>
    </row>
    <row r="265" spans="2:51" s="124" customFormat="1" ht="13.5">
      <c r="B265" s="123"/>
      <c r="D265" s="119" t="s">
        <v>154</v>
      </c>
      <c r="E265" s="132" t="s">
        <v>3</v>
      </c>
      <c r="F265" s="133" t="s">
        <v>891</v>
      </c>
      <c r="H265" s="134">
        <v>2</v>
      </c>
      <c r="I265" s="4"/>
      <c r="L265" s="123"/>
      <c r="M265" s="129"/>
      <c r="N265" s="130"/>
      <c r="O265" s="130"/>
      <c r="P265" s="130"/>
      <c r="Q265" s="130"/>
      <c r="R265" s="130"/>
      <c r="S265" s="130"/>
      <c r="T265" s="131"/>
      <c r="AT265" s="132" t="s">
        <v>154</v>
      </c>
      <c r="AU265" s="132" t="s">
        <v>83</v>
      </c>
      <c r="AV265" s="124" t="s">
        <v>83</v>
      </c>
      <c r="AW265" s="124" t="s">
        <v>38</v>
      </c>
      <c r="AX265" s="124" t="s">
        <v>23</v>
      </c>
      <c r="AY265" s="132" t="s">
        <v>143</v>
      </c>
    </row>
    <row r="266" spans="2:63" s="95" customFormat="1" ht="29.85" customHeight="1">
      <c r="B266" s="94"/>
      <c r="D266" s="105" t="s">
        <v>74</v>
      </c>
      <c r="E266" s="106" t="s">
        <v>223</v>
      </c>
      <c r="F266" s="106" t="s">
        <v>390</v>
      </c>
      <c r="I266" s="1"/>
      <c r="J266" s="107">
        <f>BK266</f>
        <v>0</v>
      </c>
      <c r="L266" s="94"/>
      <c r="M266" s="99"/>
      <c r="N266" s="100"/>
      <c r="O266" s="100"/>
      <c r="P266" s="101">
        <f>SUM(P267:P298)</f>
        <v>0</v>
      </c>
      <c r="Q266" s="100"/>
      <c r="R266" s="101">
        <f>SUM(R267:R298)</f>
        <v>0.18801</v>
      </c>
      <c r="S266" s="100"/>
      <c r="T266" s="102">
        <f>SUM(T267:T298)</f>
        <v>0</v>
      </c>
      <c r="AR266" s="96" t="s">
        <v>23</v>
      </c>
      <c r="AT266" s="103" t="s">
        <v>74</v>
      </c>
      <c r="AU266" s="103" t="s">
        <v>23</v>
      </c>
      <c r="AY266" s="96" t="s">
        <v>143</v>
      </c>
      <c r="BK266" s="104">
        <f>SUM(BK267:BK298)</f>
        <v>0</v>
      </c>
    </row>
    <row r="267" spans="2:65" s="175" customFormat="1" ht="31.5" customHeight="1">
      <c r="B267" s="27"/>
      <c r="C267" s="108" t="s">
        <v>470</v>
      </c>
      <c r="D267" s="108" t="s">
        <v>145</v>
      </c>
      <c r="E267" s="109" t="s">
        <v>895</v>
      </c>
      <c r="F267" s="110" t="s">
        <v>896</v>
      </c>
      <c r="G267" s="111" t="s">
        <v>394</v>
      </c>
      <c r="H267" s="112">
        <v>1</v>
      </c>
      <c r="I267" s="2"/>
      <c r="J267" s="113">
        <f>ROUND(I267*H267,2)</f>
        <v>0</v>
      </c>
      <c r="K267" s="110" t="s">
        <v>149</v>
      </c>
      <c r="L267" s="27"/>
      <c r="M267" s="114" t="s">
        <v>3</v>
      </c>
      <c r="N267" s="115" t="s">
        <v>46</v>
      </c>
      <c r="O267" s="177"/>
      <c r="P267" s="116">
        <f>O267*H267</f>
        <v>0</v>
      </c>
      <c r="Q267" s="116">
        <v>0.00702</v>
      </c>
      <c r="R267" s="116">
        <f>Q267*H267</f>
        <v>0.00702</v>
      </c>
      <c r="S267" s="116">
        <v>0</v>
      </c>
      <c r="T267" s="117">
        <f>S267*H267</f>
        <v>0</v>
      </c>
      <c r="AR267" s="16" t="s">
        <v>150</v>
      </c>
      <c r="AT267" s="16" t="s">
        <v>145</v>
      </c>
      <c r="AU267" s="16" t="s">
        <v>83</v>
      </c>
      <c r="AY267" s="16" t="s">
        <v>143</v>
      </c>
      <c r="BE267" s="118">
        <f>IF(N267="základní",J267,0)</f>
        <v>0</v>
      </c>
      <c r="BF267" s="118">
        <f>IF(N267="snížená",J267,0)</f>
        <v>0</v>
      </c>
      <c r="BG267" s="118">
        <f>IF(N267="zákl. přenesená",J267,0)</f>
        <v>0</v>
      </c>
      <c r="BH267" s="118">
        <f>IF(N267="sníž. přenesená",J267,0)</f>
        <v>0</v>
      </c>
      <c r="BI267" s="118">
        <f>IF(N267="nulová",J267,0)</f>
        <v>0</v>
      </c>
      <c r="BJ267" s="16" t="s">
        <v>23</v>
      </c>
      <c r="BK267" s="118">
        <f>ROUND(I267*H267,2)</f>
        <v>0</v>
      </c>
      <c r="BL267" s="16" t="s">
        <v>150</v>
      </c>
      <c r="BM267" s="16" t="s">
        <v>897</v>
      </c>
    </row>
    <row r="268" spans="2:47" s="175" customFormat="1" ht="48">
      <c r="B268" s="27"/>
      <c r="D268" s="119" t="s">
        <v>152</v>
      </c>
      <c r="F268" s="120" t="s">
        <v>898</v>
      </c>
      <c r="I268" s="3"/>
      <c r="L268" s="27"/>
      <c r="M268" s="121"/>
      <c r="N268" s="177"/>
      <c r="O268" s="177"/>
      <c r="P268" s="177"/>
      <c r="Q268" s="177"/>
      <c r="R268" s="177"/>
      <c r="S268" s="177"/>
      <c r="T268" s="122"/>
      <c r="AT268" s="16" t="s">
        <v>152</v>
      </c>
      <c r="AU268" s="16" t="s">
        <v>83</v>
      </c>
    </row>
    <row r="269" spans="2:51" s="124" customFormat="1" ht="13.5">
      <c r="B269" s="123"/>
      <c r="D269" s="125" t="s">
        <v>154</v>
      </c>
      <c r="E269" s="126" t="s">
        <v>3</v>
      </c>
      <c r="F269" s="127" t="s">
        <v>899</v>
      </c>
      <c r="H269" s="128">
        <v>1</v>
      </c>
      <c r="I269" s="4"/>
      <c r="L269" s="123"/>
      <c r="M269" s="129"/>
      <c r="N269" s="130"/>
      <c r="O269" s="130"/>
      <c r="P269" s="130"/>
      <c r="Q269" s="130"/>
      <c r="R269" s="130"/>
      <c r="S269" s="130"/>
      <c r="T269" s="131"/>
      <c r="AT269" s="132" t="s">
        <v>154</v>
      </c>
      <c r="AU269" s="132" t="s">
        <v>83</v>
      </c>
      <c r="AV269" s="124" t="s">
        <v>83</v>
      </c>
      <c r="AW269" s="124" t="s">
        <v>38</v>
      </c>
      <c r="AX269" s="124" t="s">
        <v>23</v>
      </c>
      <c r="AY269" s="132" t="s">
        <v>143</v>
      </c>
    </row>
    <row r="270" spans="2:65" s="175" customFormat="1" ht="22.5" customHeight="1">
      <c r="B270" s="27"/>
      <c r="C270" s="147" t="s">
        <v>475</v>
      </c>
      <c r="D270" s="147" t="s">
        <v>330</v>
      </c>
      <c r="E270" s="148" t="s">
        <v>900</v>
      </c>
      <c r="F270" s="149" t="s">
        <v>901</v>
      </c>
      <c r="G270" s="150" t="s">
        <v>394</v>
      </c>
      <c r="H270" s="151">
        <v>1</v>
      </c>
      <c r="I270" s="6"/>
      <c r="J270" s="152">
        <f>ROUND(I270*H270,2)</f>
        <v>0</v>
      </c>
      <c r="K270" s="149" t="s">
        <v>149</v>
      </c>
      <c r="L270" s="153"/>
      <c r="M270" s="154" t="s">
        <v>3</v>
      </c>
      <c r="N270" s="155" t="s">
        <v>46</v>
      </c>
      <c r="O270" s="177"/>
      <c r="P270" s="116">
        <f>O270*H270</f>
        <v>0</v>
      </c>
      <c r="Q270" s="116">
        <v>0.065</v>
      </c>
      <c r="R270" s="116">
        <f>Q270*H270</f>
        <v>0.065</v>
      </c>
      <c r="S270" s="116">
        <v>0</v>
      </c>
      <c r="T270" s="117">
        <f>S270*H270</f>
        <v>0</v>
      </c>
      <c r="AR270" s="16" t="s">
        <v>334</v>
      </c>
      <c r="AT270" s="16" t="s">
        <v>330</v>
      </c>
      <c r="AU270" s="16" t="s">
        <v>83</v>
      </c>
      <c r="AY270" s="16" t="s">
        <v>143</v>
      </c>
      <c r="BE270" s="118">
        <f>IF(N270="základní",J270,0)</f>
        <v>0</v>
      </c>
      <c r="BF270" s="118">
        <f>IF(N270="snížená",J270,0)</f>
        <v>0</v>
      </c>
      <c r="BG270" s="118">
        <f>IF(N270="zákl. přenesená",J270,0)</f>
        <v>0</v>
      </c>
      <c r="BH270" s="118">
        <f>IF(N270="sníž. přenesená",J270,0)</f>
        <v>0</v>
      </c>
      <c r="BI270" s="118">
        <f>IF(N270="nulová",J270,0)</f>
        <v>0</v>
      </c>
      <c r="BJ270" s="16" t="s">
        <v>23</v>
      </c>
      <c r="BK270" s="118">
        <f>ROUND(I270*H270,2)</f>
        <v>0</v>
      </c>
      <c r="BL270" s="16" t="s">
        <v>334</v>
      </c>
      <c r="BM270" s="16" t="s">
        <v>902</v>
      </c>
    </row>
    <row r="271" spans="2:51" s="124" customFormat="1" ht="13.5">
      <c r="B271" s="123"/>
      <c r="D271" s="125" t="s">
        <v>154</v>
      </c>
      <c r="E271" s="126" t="s">
        <v>3</v>
      </c>
      <c r="F271" s="127" t="s">
        <v>899</v>
      </c>
      <c r="H271" s="128">
        <v>1</v>
      </c>
      <c r="I271" s="4"/>
      <c r="L271" s="123"/>
      <c r="M271" s="129"/>
      <c r="N271" s="130"/>
      <c r="O271" s="130"/>
      <c r="P271" s="130"/>
      <c r="Q271" s="130"/>
      <c r="R271" s="130"/>
      <c r="S271" s="130"/>
      <c r="T271" s="131"/>
      <c r="AT271" s="132" t="s">
        <v>154</v>
      </c>
      <c r="AU271" s="132" t="s">
        <v>83</v>
      </c>
      <c r="AV271" s="124" t="s">
        <v>83</v>
      </c>
      <c r="AW271" s="124" t="s">
        <v>38</v>
      </c>
      <c r="AX271" s="124" t="s">
        <v>23</v>
      </c>
      <c r="AY271" s="132" t="s">
        <v>143</v>
      </c>
    </row>
    <row r="272" spans="2:65" s="175" customFormat="1" ht="22.5" customHeight="1">
      <c r="B272" s="27"/>
      <c r="C272" s="108" t="s">
        <v>481</v>
      </c>
      <c r="D272" s="108" t="s">
        <v>145</v>
      </c>
      <c r="E272" s="109" t="s">
        <v>903</v>
      </c>
      <c r="F272" s="110" t="s">
        <v>904</v>
      </c>
      <c r="G272" s="111" t="s">
        <v>394</v>
      </c>
      <c r="H272" s="112">
        <v>2</v>
      </c>
      <c r="I272" s="2"/>
      <c r="J272" s="113">
        <f>ROUND(I272*H272,2)</f>
        <v>0</v>
      </c>
      <c r="K272" s="110" t="s">
        <v>149</v>
      </c>
      <c r="L272" s="27"/>
      <c r="M272" s="114" t="s">
        <v>3</v>
      </c>
      <c r="N272" s="115" t="s">
        <v>46</v>
      </c>
      <c r="O272" s="177"/>
      <c r="P272" s="116">
        <f>O272*H272</f>
        <v>0</v>
      </c>
      <c r="Q272" s="116">
        <v>0.00468</v>
      </c>
      <c r="R272" s="116">
        <f>Q272*H272</f>
        <v>0.00936</v>
      </c>
      <c r="S272" s="116">
        <v>0</v>
      </c>
      <c r="T272" s="117">
        <f>S272*H272</f>
        <v>0</v>
      </c>
      <c r="AR272" s="16" t="s">
        <v>150</v>
      </c>
      <c r="AT272" s="16" t="s">
        <v>145</v>
      </c>
      <c r="AU272" s="16" t="s">
        <v>83</v>
      </c>
      <c r="AY272" s="16" t="s">
        <v>143</v>
      </c>
      <c r="BE272" s="118">
        <f>IF(N272="základní",J272,0)</f>
        <v>0</v>
      </c>
      <c r="BF272" s="118">
        <f>IF(N272="snížená",J272,0)</f>
        <v>0</v>
      </c>
      <c r="BG272" s="118">
        <f>IF(N272="zákl. přenesená",J272,0)</f>
        <v>0</v>
      </c>
      <c r="BH272" s="118">
        <f>IF(N272="sníž. přenesená",J272,0)</f>
        <v>0</v>
      </c>
      <c r="BI272" s="118">
        <f>IF(N272="nulová",J272,0)</f>
        <v>0</v>
      </c>
      <c r="BJ272" s="16" t="s">
        <v>23</v>
      </c>
      <c r="BK272" s="118">
        <f>ROUND(I272*H272,2)</f>
        <v>0</v>
      </c>
      <c r="BL272" s="16" t="s">
        <v>150</v>
      </c>
      <c r="BM272" s="16" t="s">
        <v>905</v>
      </c>
    </row>
    <row r="273" spans="2:47" s="175" customFormat="1" ht="36">
      <c r="B273" s="27"/>
      <c r="D273" s="119" t="s">
        <v>152</v>
      </c>
      <c r="F273" s="120" t="s">
        <v>906</v>
      </c>
      <c r="I273" s="3"/>
      <c r="L273" s="27"/>
      <c r="M273" s="121"/>
      <c r="N273" s="177"/>
      <c r="O273" s="177"/>
      <c r="P273" s="177"/>
      <c r="Q273" s="177"/>
      <c r="R273" s="177"/>
      <c r="S273" s="177"/>
      <c r="T273" s="122"/>
      <c r="AT273" s="16" t="s">
        <v>152</v>
      </c>
      <c r="AU273" s="16" t="s">
        <v>83</v>
      </c>
    </row>
    <row r="274" spans="2:51" s="124" customFormat="1" ht="13.5">
      <c r="B274" s="123"/>
      <c r="D274" s="125" t="s">
        <v>154</v>
      </c>
      <c r="E274" s="126" t="s">
        <v>3</v>
      </c>
      <c r="F274" s="127" t="s">
        <v>907</v>
      </c>
      <c r="H274" s="128">
        <v>2</v>
      </c>
      <c r="I274" s="4"/>
      <c r="L274" s="123"/>
      <c r="M274" s="129"/>
      <c r="N274" s="130"/>
      <c r="O274" s="130"/>
      <c r="P274" s="130"/>
      <c r="Q274" s="130"/>
      <c r="R274" s="130"/>
      <c r="S274" s="130"/>
      <c r="T274" s="131"/>
      <c r="AT274" s="132" t="s">
        <v>154</v>
      </c>
      <c r="AU274" s="132" t="s">
        <v>83</v>
      </c>
      <c r="AV274" s="124" t="s">
        <v>83</v>
      </c>
      <c r="AW274" s="124" t="s">
        <v>38</v>
      </c>
      <c r="AX274" s="124" t="s">
        <v>23</v>
      </c>
      <c r="AY274" s="132" t="s">
        <v>143</v>
      </c>
    </row>
    <row r="275" spans="2:65" s="175" customFormat="1" ht="22.5" customHeight="1">
      <c r="B275" s="27"/>
      <c r="C275" s="147" t="s">
        <v>486</v>
      </c>
      <c r="D275" s="147" t="s">
        <v>330</v>
      </c>
      <c r="E275" s="148" t="s">
        <v>908</v>
      </c>
      <c r="F275" s="149" t="s">
        <v>909</v>
      </c>
      <c r="G275" s="150" t="s">
        <v>394</v>
      </c>
      <c r="H275" s="151">
        <v>2</v>
      </c>
      <c r="I275" s="6"/>
      <c r="J275" s="152">
        <f>ROUND(I275*H275,2)</f>
        <v>0</v>
      </c>
      <c r="K275" s="149" t="s">
        <v>149</v>
      </c>
      <c r="L275" s="153"/>
      <c r="M275" s="154" t="s">
        <v>3</v>
      </c>
      <c r="N275" s="155" t="s">
        <v>46</v>
      </c>
      <c r="O275" s="177"/>
      <c r="P275" s="116">
        <f>O275*H275</f>
        <v>0</v>
      </c>
      <c r="Q275" s="116">
        <v>0.0386</v>
      </c>
      <c r="R275" s="116">
        <f>Q275*H275</f>
        <v>0.0772</v>
      </c>
      <c r="S275" s="116">
        <v>0</v>
      </c>
      <c r="T275" s="117">
        <f>S275*H275</f>
        <v>0</v>
      </c>
      <c r="AR275" s="16" t="s">
        <v>334</v>
      </c>
      <c r="AT275" s="16" t="s">
        <v>330</v>
      </c>
      <c r="AU275" s="16" t="s">
        <v>83</v>
      </c>
      <c r="AY275" s="16" t="s">
        <v>143</v>
      </c>
      <c r="BE275" s="118">
        <f>IF(N275="základní",J275,0)</f>
        <v>0</v>
      </c>
      <c r="BF275" s="118">
        <f>IF(N275="snížená",J275,0)</f>
        <v>0</v>
      </c>
      <c r="BG275" s="118">
        <f>IF(N275="zákl. přenesená",J275,0)</f>
        <v>0</v>
      </c>
      <c r="BH275" s="118">
        <f>IF(N275="sníž. přenesená",J275,0)</f>
        <v>0</v>
      </c>
      <c r="BI275" s="118">
        <f>IF(N275="nulová",J275,0)</f>
        <v>0</v>
      </c>
      <c r="BJ275" s="16" t="s">
        <v>23</v>
      </c>
      <c r="BK275" s="118">
        <f>ROUND(I275*H275,2)</f>
        <v>0</v>
      </c>
      <c r="BL275" s="16" t="s">
        <v>334</v>
      </c>
      <c r="BM275" s="16" t="s">
        <v>910</v>
      </c>
    </row>
    <row r="276" spans="2:51" s="124" customFormat="1" ht="13.5">
      <c r="B276" s="123"/>
      <c r="D276" s="125" t="s">
        <v>154</v>
      </c>
      <c r="E276" s="126" t="s">
        <v>3</v>
      </c>
      <c r="F276" s="127" t="s">
        <v>911</v>
      </c>
      <c r="H276" s="128">
        <v>2</v>
      </c>
      <c r="I276" s="4"/>
      <c r="L276" s="123"/>
      <c r="M276" s="129"/>
      <c r="N276" s="130"/>
      <c r="O276" s="130"/>
      <c r="P276" s="130"/>
      <c r="Q276" s="130"/>
      <c r="R276" s="130"/>
      <c r="S276" s="130"/>
      <c r="T276" s="131"/>
      <c r="AT276" s="132" t="s">
        <v>154</v>
      </c>
      <c r="AU276" s="132" t="s">
        <v>83</v>
      </c>
      <c r="AV276" s="124" t="s">
        <v>83</v>
      </c>
      <c r="AW276" s="124" t="s">
        <v>38</v>
      </c>
      <c r="AX276" s="124" t="s">
        <v>23</v>
      </c>
      <c r="AY276" s="132" t="s">
        <v>143</v>
      </c>
    </row>
    <row r="277" spans="2:65" s="175" customFormat="1" ht="31.5" customHeight="1">
      <c r="B277" s="27"/>
      <c r="C277" s="108" t="s">
        <v>491</v>
      </c>
      <c r="D277" s="108" t="s">
        <v>145</v>
      </c>
      <c r="E277" s="109" t="s">
        <v>912</v>
      </c>
      <c r="F277" s="110" t="s">
        <v>913</v>
      </c>
      <c r="G277" s="111" t="s">
        <v>394</v>
      </c>
      <c r="H277" s="112">
        <v>5</v>
      </c>
      <c r="I277" s="2"/>
      <c r="J277" s="113">
        <f>ROUND(I277*H277,2)</f>
        <v>0</v>
      </c>
      <c r="K277" s="110" t="s">
        <v>149</v>
      </c>
      <c r="L277" s="27"/>
      <c r="M277" s="114" t="s">
        <v>3</v>
      </c>
      <c r="N277" s="115" t="s">
        <v>46</v>
      </c>
      <c r="O277" s="177"/>
      <c r="P277" s="116">
        <f>O277*H277</f>
        <v>0</v>
      </c>
      <c r="Q277" s="116">
        <v>0.00156</v>
      </c>
      <c r="R277" s="116">
        <f>Q277*H277</f>
        <v>0.0078</v>
      </c>
      <c r="S277" s="116">
        <v>0</v>
      </c>
      <c r="T277" s="117">
        <f>S277*H277</f>
        <v>0</v>
      </c>
      <c r="AR277" s="16" t="s">
        <v>150</v>
      </c>
      <c r="AT277" s="16" t="s">
        <v>145</v>
      </c>
      <c r="AU277" s="16" t="s">
        <v>83</v>
      </c>
      <c r="AY277" s="16" t="s">
        <v>143</v>
      </c>
      <c r="BE277" s="118">
        <f>IF(N277="základní",J277,0)</f>
        <v>0</v>
      </c>
      <c r="BF277" s="118">
        <f>IF(N277="snížená",J277,0)</f>
        <v>0</v>
      </c>
      <c r="BG277" s="118">
        <f>IF(N277="zákl. přenesená",J277,0)</f>
        <v>0</v>
      </c>
      <c r="BH277" s="118">
        <f>IF(N277="sníž. přenesená",J277,0)</f>
        <v>0</v>
      </c>
      <c r="BI277" s="118">
        <f>IF(N277="nulová",J277,0)</f>
        <v>0</v>
      </c>
      <c r="BJ277" s="16" t="s">
        <v>23</v>
      </c>
      <c r="BK277" s="118">
        <f>ROUND(I277*H277,2)</f>
        <v>0</v>
      </c>
      <c r="BL277" s="16" t="s">
        <v>150</v>
      </c>
      <c r="BM277" s="16" t="s">
        <v>914</v>
      </c>
    </row>
    <row r="278" spans="2:47" s="175" customFormat="1" ht="36">
      <c r="B278" s="27"/>
      <c r="D278" s="119" t="s">
        <v>152</v>
      </c>
      <c r="F278" s="120" t="s">
        <v>915</v>
      </c>
      <c r="I278" s="3"/>
      <c r="L278" s="27"/>
      <c r="M278" s="121"/>
      <c r="N278" s="177"/>
      <c r="O278" s="177"/>
      <c r="P278" s="177"/>
      <c r="Q278" s="177"/>
      <c r="R278" s="177"/>
      <c r="S278" s="177"/>
      <c r="T278" s="122"/>
      <c r="AT278" s="16" t="s">
        <v>152</v>
      </c>
      <c r="AU278" s="16" t="s">
        <v>83</v>
      </c>
    </row>
    <row r="279" spans="2:51" s="124" customFormat="1" ht="13.5">
      <c r="B279" s="123"/>
      <c r="D279" s="125" t="s">
        <v>154</v>
      </c>
      <c r="E279" s="126" t="s">
        <v>3</v>
      </c>
      <c r="F279" s="127" t="s">
        <v>916</v>
      </c>
      <c r="H279" s="128">
        <v>5</v>
      </c>
      <c r="I279" s="4"/>
      <c r="L279" s="123"/>
      <c r="M279" s="129"/>
      <c r="N279" s="130"/>
      <c r="O279" s="130"/>
      <c r="P279" s="130"/>
      <c r="Q279" s="130"/>
      <c r="R279" s="130"/>
      <c r="S279" s="130"/>
      <c r="T279" s="131"/>
      <c r="AT279" s="132" t="s">
        <v>154</v>
      </c>
      <c r="AU279" s="132" t="s">
        <v>83</v>
      </c>
      <c r="AV279" s="124" t="s">
        <v>83</v>
      </c>
      <c r="AW279" s="124" t="s">
        <v>38</v>
      </c>
      <c r="AX279" s="124" t="s">
        <v>23</v>
      </c>
      <c r="AY279" s="132" t="s">
        <v>143</v>
      </c>
    </row>
    <row r="280" spans="2:65" s="175" customFormat="1" ht="22.5" customHeight="1">
      <c r="B280" s="27"/>
      <c r="C280" s="108" t="s">
        <v>495</v>
      </c>
      <c r="D280" s="108" t="s">
        <v>145</v>
      </c>
      <c r="E280" s="109" t="s">
        <v>917</v>
      </c>
      <c r="F280" s="110" t="s">
        <v>918</v>
      </c>
      <c r="G280" s="111" t="s">
        <v>919</v>
      </c>
      <c r="H280" s="112">
        <v>1</v>
      </c>
      <c r="I280" s="2"/>
      <c r="J280" s="113">
        <f>ROUND(I280*H280,2)</f>
        <v>0</v>
      </c>
      <c r="K280" s="110" t="s">
        <v>3</v>
      </c>
      <c r="L280" s="27"/>
      <c r="M280" s="114" t="s">
        <v>3</v>
      </c>
      <c r="N280" s="115" t="s">
        <v>46</v>
      </c>
      <c r="O280" s="177"/>
      <c r="P280" s="116">
        <f>O280*H280</f>
        <v>0</v>
      </c>
      <c r="Q280" s="116">
        <v>0</v>
      </c>
      <c r="R280" s="116">
        <f>Q280*H280</f>
        <v>0</v>
      </c>
      <c r="S280" s="116">
        <v>0</v>
      </c>
      <c r="T280" s="117">
        <f>S280*H280</f>
        <v>0</v>
      </c>
      <c r="AR280" s="16" t="s">
        <v>150</v>
      </c>
      <c r="AT280" s="16" t="s">
        <v>145</v>
      </c>
      <c r="AU280" s="16" t="s">
        <v>83</v>
      </c>
      <c r="AY280" s="16" t="s">
        <v>143</v>
      </c>
      <c r="BE280" s="118">
        <f>IF(N280="základní",J280,0)</f>
        <v>0</v>
      </c>
      <c r="BF280" s="118">
        <f>IF(N280="snížená",J280,0)</f>
        <v>0</v>
      </c>
      <c r="BG280" s="118">
        <f>IF(N280="zákl. přenesená",J280,0)</f>
        <v>0</v>
      </c>
      <c r="BH280" s="118">
        <f>IF(N280="sníž. přenesená",J280,0)</f>
        <v>0</v>
      </c>
      <c r="BI280" s="118">
        <f>IF(N280="nulová",J280,0)</f>
        <v>0</v>
      </c>
      <c r="BJ280" s="16" t="s">
        <v>23</v>
      </c>
      <c r="BK280" s="118">
        <f>ROUND(I280*H280,2)</f>
        <v>0</v>
      </c>
      <c r="BL280" s="16" t="s">
        <v>150</v>
      </c>
      <c r="BM280" s="16" t="s">
        <v>920</v>
      </c>
    </row>
    <row r="281" spans="2:51" s="124" customFormat="1" ht="13.5">
      <c r="B281" s="123"/>
      <c r="D281" s="125" t="s">
        <v>154</v>
      </c>
      <c r="E281" s="126" t="s">
        <v>3</v>
      </c>
      <c r="F281" s="127" t="s">
        <v>803</v>
      </c>
      <c r="H281" s="128">
        <v>1</v>
      </c>
      <c r="I281" s="4"/>
      <c r="L281" s="123"/>
      <c r="M281" s="129"/>
      <c r="N281" s="130"/>
      <c r="O281" s="130"/>
      <c r="P281" s="130"/>
      <c r="Q281" s="130"/>
      <c r="R281" s="130"/>
      <c r="S281" s="130"/>
      <c r="T281" s="131"/>
      <c r="AT281" s="132" t="s">
        <v>154</v>
      </c>
      <c r="AU281" s="132" t="s">
        <v>83</v>
      </c>
      <c r="AV281" s="124" t="s">
        <v>83</v>
      </c>
      <c r="AW281" s="124" t="s">
        <v>38</v>
      </c>
      <c r="AX281" s="124" t="s">
        <v>23</v>
      </c>
      <c r="AY281" s="132" t="s">
        <v>143</v>
      </c>
    </row>
    <row r="282" spans="2:65" s="175" customFormat="1" ht="22.5" customHeight="1">
      <c r="B282" s="27"/>
      <c r="C282" s="108" t="s">
        <v>499</v>
      </c>
      <c r="D282" s="108" t="s">
        <v>145</v>
      </c>
      <c r="E282" s="109" t="s">
        <v>921</v>
      </c>
      <c r="F282" s="110" t="s">
        <v>922</v>
      </c>
      <c r="G282" s="111" t="s">
        <v>919</v>
      </c>
      <c r="H282" s="112">
        <v>1</v>
      </c>
      <c r="I282" s="2"/>
      <c r="J282" s="113">
        <f>ROUND(I282*H282,2)</f>
        <v>0</v>
      </c>
      <c r="K282" s="110" t="s">
        <v>3</v>
      </c>
      <c r="L282" s="27"/>
      <c r="M282" s="114" t="s">
        <v>3</v>
      </c>
      <c r="N282" s="115" t="s">
        <v>46</v>
      </c>
      <c r="O282" s="177"/>
      <c r="P282" s="116">
        <f>O282*H282</f>
        <v>0</v>
      </c>
      <c r="Q282" s="116">
        <v>0</v>
      </c>
      <c r="R282" s="116">
        <f>Q282*H282</f>
        <v>0</v>
      </c>
      <c r="S282" s="116">
        <v>0</v>
      </c>
      <c r="T282" s="117">
        <f>S282*H282</f>
        <v>0</v>
      </c>
      <c r="AR282" s="16" t="s">
        <v>150</v>
      </c>
      <c r="AT282" s="16" t="s">
        <v>145</v>
      </c>
      <c r="AU282" s="16" t="s">
        <v>83</v>
      </c>
      <c r="AY282" s="16" t="s">
        <v>143</v>
      </c>
      <c r="BE282" s="118">
        <f>IF(N282="základní",J282,0)</f>
        <v>0</v>
      </c>
      <c r="BF282" s="118">
        <f>IF(N282="snížená",J282,0)</f>
        <v>0</v>
      </c>
      <c r="BG282" s="118">
        <f>IF(N282="zákl. přenesená",J282,0)</f>
        <v>0</v>
      </c>
      <c r="BH282" s="118">
        <f>IF(N282="sníž. přenesená",J282,0)</f>
        <v>0</v>
      </c>
      <c r="BI282" s="118">
        <f>IF(N282="nulová",J282,0)</f>
        <v>0</v>
      </c>
      <c r="BJ282" s="16" t="s">
        <v>23</v>
      </c>
      <c r="BK282" s="118">
        <f>ROUND(I282*H282,2)</f>
        <v>0</v>
      </c>
      <c r="BL282" s="16" t="s">
        <v>150</v>
      </c>
      <c r="BM282" s="16" t="s">
        <v>923</v>
      </c>
    </row>
    <row r="283" spans="2:51" s="124" customFormat="1" ht="13.5">
      <c r="B283" s="123"/>
      <c r="D283" s="125" t="s">
        <v>154</v>
      </c>
      <c r="E283" s="126" t="s">
        <v>3</v>
      </c>
      <c r="F283" s="127" t="s">
        <v>803</v>
      </c>
      <c r="H283" s="128">
        <v>1</v>
      </c>
      <c r="I283" s="4"/>
      <c r="L283" s="123"/>
      <c r="M283" s="129"/>
      <c r="N283" s="130"/>
      <c r="O283" s="130"/>
      <c r="P283" s="130"/>
      <c r="Q283" s="130"/>
      <c r="R283" s="130"/>
      <c r="S283" s="130"/>
      <c r="T283" s="131"/>
      <c r="AT283" s="132" t="s">
        <v>154</v>
      </c>
      <c r="AU283" s="132" t="s">
        <v>83</v>
      </c>
      <c r="AV283" s="124" t="s">
        <v>83</v>
      </c>
      <c r="AW283" s="124" t="s">
        <v>38</v>
      </c>
      <c r="AX283" s="124" t="s">
        <v>23</v>
      </c>
      <c r="AY283" s="132" t="s">
        <v>143</v>
      </c>
    </row>
    <row r="284" spans="2:65" s="175" customFormat="1" ht="36">
      <c r="B284" s="27"/>
      <c r="C284" s="108" t="s">
        <v>503</v>
      </c>
      <c r="D284" s="108" t="s">
        <v>145</v>
      </c>
      <c r="E284" s="109" t="s">
        <v>924</v>
      </c>
      <c r="F284" s="110" t="s">
        <v>1826</v>
      </c>
      <c r="G284" s="111" t="s">
        <v>394</v>
      </c>
      <c r="H284" s="112">
        <v>1</v>
      </c>
      <c r="I284" s="2"/>
      <c r="J284" s="113">
        <f>ROUND(I284*H284,2)</f>
        <v>0</v>
      </c>
      <c r="K284" s="110" t="s">
        <v>3</v>
      </c>
      <c r="L284" s="27"/>
      <c r="M284" s="114" t="s">
        <v>3</v>
      </c>
      <c r="N284" s="115" t="s">
        <v>46</v>
      </c>
      <c r="O284" s="177"/>
      <c r="P284" s="116">
        <f>O284*H284</f>
        <v>0</v>
      </c>
      <c r="Q284" s="116">
        <v>0</v>
      </c>
      <c r="R284" s="116">
        <f>Q284*H284</f>
        <v>0</v>
      </c>
      <c r="S284" s="116">
        <v>0</v>
      </c>
      <c r="T284" s="117">
        <f>S284*H284</f>
        <v>0</v>
      </c>
      <c r="AR284" s="16" t="s">
        <v>150</v>
      </c>
      <c r="AT284" s="16" t="s">
        <v>145</v>
      </c>
      <c r="AU284" s="16" t="s">
        <v>83</v>
      </c>
      <c r="AY284" s="16" t="s">
        <v>143</v>
      </c>
      <c r="BE284" s="118">
        <f>IF(N284="základní",J284,0)</f>
        <v>0</v>
      </c>
      <c r="BF284" s="118">
        <f>IF(N284="snížená",J284,0)</f>
        <v>0</v>
      </c>
      <c r="BG284" s="118">
        <f>IF(N284="zákl. přenesená",J284,0)</f>
        <v>0</v>
      </c>
      <c r="BH284" s="118">
        <f>IF(N284="sníž. přenesená",J284,0)</f>
        <v>0</v>
      </c>
      <c r="BI284" s="118">
        <f>IF(N284="nulová",J284,0)</f>
        <v>0</v>
      </c>
      <c r="BJ284" s="16" t="s">
        <v>23</v>
      </c>
      <c r="BK284" s="118">
        <f>ROUND(I284*H284,2)</f>
        <v>0</v>
      </c>
      <c r="BL284" s="16" t="s">
        <v>150</v>
      </c>
      <c r="BM284" s="16" t="s">
        <v>925</v>
      </c>
    </row>
    <row r="285" spans="2:51" s="124" customFormat="1" ht="13.5">
      <c r="B285" s="123"/>
      <c r="D285" s="125" t="s">
        <v>154</v>
      </c>
      <c r="E285" s="126" t="s">
        <v>3</v>
      </c>
      <c r="F285" s="127" t="s">
        <v>1827</v>
      </c>
      <c r="H285" s="128">
        <v>1</v>
      </c>
      <c r="I285" s="4"/>
      <c r="L285" s="123"/>
      <c r="M285" s="129"/>
      <c r="N285" s="130"/>
      <c r="O285" s="130"/>
      <c r="P285" s="130"/>
      <c r="Q285" s="130"/>
      <c r="R285" s="130"/>
      <c r="S285" s="130"/>
      <c r="T285" s="131"/>
      <c r="AT285" s="132" t="s">
        <v>154</v>
      </c>
      <c r="AU285" s="132" t="s">
        <v>83</v>
      </c>
      <c r="AV285" s="124" t="s">
        <v>83</v>
      </c>
      <c r="AW285" s="124" t="s">
        <v>38</v>
      </c>
      <c r="AX285" s="124" t="s">
        <v>23</v>
      </c>
      <c r="AY285" s="132" t="s">
        <v>143</v>
      </c>
    </row>
    <row r="286" spans="2:65" s="175" customFormat="1" ht="31.5" customHeight="1">
      <c r="B286" s="27"/>
      <c r="C286" s="108" t="s">
        <v>507</v>
      </c>
      <c r="D286" s="108" t="s">
        <v>145</v>
      </c>
      <c r="E286" s="109" t="s">
        <v>926</v>
      </c>
      <c r="F286" s="110" t="s">
        <v>1828</v>
      </c>
      <c r="G286" s="111" t="s">
        <v>394</v>
      </c>
      <c r="H286" s="112">
        <v>1</v>
      </c>
      <c r="I286" s="2"/>
      <c r="J286" s="113">
        <f>ROUND(I286*H286,2)</f>
        <v>0</v>
      </c>
      <c r="K286" s="110" t="s">
        <v>3</v>
      </c>
      <c r="L286" s="27"/>
      <c r="M286" s="114" t="s">
        <v>3</v>
      </c>
      <c r="N286" s="115" t="s">
        <v>46</v>
      </c>
      <c r="O286" s="177"/>
      <c r="P286" s="116">
        <f>O286*H286</f>
        <v>0</v>
      </c>
      <c r="Q286" s="116">
        <v>0</v>
      </c>
      <c r="R286" s="116">
        <f>Q286*H286</f>
        <v>0</v>
      </c>
      <c r="S286" s="116">
        <v>0</v>
      </c>
      <c r="T286" s="117">
        <f>S286*H286</f>
        <v>0</v>
      </c>
      <c r="AR286" s="16" t="s">
        <v>150</v>
      </c>
      <c r="AT286" s="16" t="s">
        <v>145</v>
      </c>
      <c r="AU286" s="16" t="s">
        <v>83</v>
      </c>
      <c r="AY286" s="16" t="s">
        <v>143</v>
      </c>
      <c r="BE286" s="118">
        <f>IF(N286="základní",J286,0)</f>
        <v>0</v>
      </c>
      <c r="BF286" s="118">
        <f>IF(N286="snížená",J286,0)</f>
        <v>0</v>
      </c>
      <c r="BG286" s="118">
        <f>IF(N286="zákl. přenesená",J286,0)</f>
        <v>0</v>
      </c>
      <c r="BH286" s="118">
        <f>IF(N286="sníž. přenesená",J286,0)</f>
        <v>0</v>
      </c>
      <c r="BI286" s="118">
        <f>IF(N286="nulová",J286,0)</f>
        <v>0</v>
      </c>
      <c r="BJ286" s="16" t="s">
        <v>23</v>
      </c>
      <c r="BK286" s="118">
        <f>ROUND(I286*H286,2)</f>
        <v>0</v>
      </c>
      <c r="BL286" s="16" t="s">
        <v>150</v>
      </c>
      <c r="BM286" s="16" t="s">
        <v>927</v>
      </c>
    </row>
    <row r="287" spans="2:51" s="124" customFormat="1" ht="13.5">
      <c r="B287" s="123"/>
      <c r="D287" s="125" t="s">
        <v>154</v>
      </c>
      <c r="E287" s="126" t="s">
        <v>3</v>
      </c>
      <c r="F287" s="127" t="s">
        <v>1827</v>
      </c>
      <c r="H287" s="128">
        <v>1</v>
      </c>
      <c r="I287" s="4"/>
      <c r="L287" s="123"/>
      <c r="M287" s="129"/>
      <c r="N287" s="130"/>
      <c r="O287" s="130"/>
      <c r="P287" s="130"/>
      <c r="Q287" s="130"/>
      <c r="R287" s="130"/>
      <c r="S287" s="130"/>
      <c r="T287" s="131"/>
      <c r="AT287" s="132" t="s">
        <v>154</v>
      </c>
      <c r="AU287" s="132" t="s">
        <v>83</v>
      </c>
      <c r="AV287" s="124" t="s">
        <v>83</v>
      </c>
      <c r="AW287" s="124" t="s">
        <v>38</v>
      </c>
      <c r="AX287" s="124" t="s">
        <v>23</v>
      </c>
      <c r="AY287" s="132" t="s">
        <v>143</v>
      </c>
    </row>
    <row r="288" spans="2:65" s="175" customFormat="1" ht="31.5" customHeight="1">
      <c r="B288" s="27"/>
      <c r="C288" s="108" t="s">
        <v>511</v>
      </c>
      <c r="D288" s="108" t="s">
        <v>145</v>
      </c>
      <c r="E288" s="109" t="s">
        <v>928</v>
      </c>
      <c r="F288" s="110" t="s">
        <v>929</v>
      </c>
      <c r="G288" s="111" t="s">
        <v>394</v>
      </c>
      <c r="H288" s="112">
        <v>1</v>
      </c>
      <c r="I288" s="2"/>
      <c r="J288" s="113">
        <f>ROUND(I288*H288,2)</f>
        <v>0</v>
      </c>
      <c r="K288" s="110" t="s">
        <v>3</v>
      </c>
      <c r="L288" s="27"/>
      <c r="M288" s="114" t="s">
        <v>3</v>
      </c>
      <c r="N288" s="115" t="s">
        <v>46</v>
      </c>
      <c r="O288" s="177"/>
      <c r="P288" s="116">
        <f>O288*H288</f>
        <v>0</v>
      </c>
      <c r="Q288" s="116">
        <v>0</v>
      </c>
      <c r="R288" s="116">
        <f>Q288*H288</f>
        <v>0</v>
      </c>
      <c r="S288" s="116">
        <v>0</v>
      </c>
      <c r="T288" s="117">
        <f>S288*H288</f>
        <v>0</v>
      </c>
      <c r="AR288" s="16" t="s">
        <v>150</v>
      </c>
      <c r="AT288" s="16" t="s">
        <v>145</v>
      </c>
      <c r="AU288" s="16" t="s">
        <v>83</v>
      </c>
      <c r="AY288" s="16" t="s">
        <v>143</v>
      </c>
      <c r="BE288" s="118">
        <f>IF(N288="základní",J288,0)</f>
        <v>0</v>
      </c>
      <c r="BF288" s="118">
        <f>IF(N288="snížená",J288,0)</f>
        <v>0</v>
      </c>
      <c r="BG288" s="118">
        <f>IF(N288="zákl. přenesená",J288,0)</f>
        <v>0</v>
      </c>
      <c r="BH288" s="118">
        <f>IF(N288="sníž. přenesená",J288,0)</f>
        <v>0</v>
      </c>
      <c r="BI288" s="118">
        <f>IF(N288="nulová",J288,0)</f>
        <v>0</v>
      </c>
      <c r="BJ288" s="16" t="s">
        <v>23</v>
      </c>
      <c r="BK288" s="118">
        <f>ROUND(I288*H288,2)</f>
        <v>0</v>
      </c>
      <c r="BL288" s="16" t="s">
        <v>150</v>
      </c>
      <c r="BM288" s="16" t="s">
        <v>930</v>
      </c>
    </row>
    <row r="289" spans="2:51" s="124" customFormat="1" ht="13.5">
      <c r="B289" s="123"/>
      <c r="D289" s="125" t="s">
        <v>154</v>
      </c>
      <c r="E289" s="126" t="s">
        <v>3</v>
      </c>
      <c r="F289" s="127" t="s">
        <v>803</v>
      </c>
      <c r="H289" s="128">
        <v>1</v>
      </c>
      <c r="I289" s="4"/>
      <c r="L289" s="123"/>
      <c r="M289" s="129"/>
      <c r="N289" s="130"/>
      <c r="O289" s="130"/>
      <c r="P289" s="130"/>
      <c r="Q289" s="130"/>
      <c r="R289" s="130"/>
      <c r="S289" s="130"/>
      <c r="T289" s="131"/>
      <c r="AT289" s="132" t="s">
        <v>154</v>
      </c>
      <c r="AU289" s="132" t="s">
        <v>83</v>
      </c>
      <c r="AV289" s="124" t="s">
        <v>83</v>
      </c>
      <c r="AW289" s="124" t="s">
        <v>38</v>
      </c>
      <c r="AX289" s="124" t="s">
        <v>23</v>
      </c>
      <c r="AY289" s="132" t="s">
        <v>143</v>
      </c>
    </row>
    <row r="290" spans="2:65" s="175" customFormat="1" ht="22.5" customHeight="1">
      <c r="B290" s="27"/>
      <c r="C290" s="108" t="s">
        <v>515</v>
      </c>
      <c r="D290" s="108" t="s">
        <v>145</v>
      </c>
      <c r="E290" s="109" t="s">
        <v>931</v>
      </c>
      <c r="F290" s="110" t="s">
        <v>932</v>
      </c>
      <c r="G290" s="111" t="s">
        <v>394</v>
      </c>
      <c r="H290" s="112">
        <v>6</v>
      </c>
      <c r="I290" s="2"/>
      <c r="J290" s="113">
        <f>ROUND(I290*H290,2)</f>
        <v>0</v>
      </c>
      <c r="K290" s="110" t="s">
        <v>3</v>
      </c>
      <c r="L290" s="27"/>
      <c r="M290" s="114" t="s">
        <v>3</v>
      </c>
      <c r="N290" s="115" t="s">
        <v>46</v>
      </c>
      <c r="O290" s="177"/>
      <c r="P290" s="116">
        <f>O290*H290</f>
        <v>0</v>
      </c>
      <c r="Q290" s="116">
        <v>0</v>
      </c>
      <c r="R290" s="116">
        <f>Q290*H290</f>
        <v>0</v>
      </c>
      <c r="S290" s="116">
        <v>0</v>
      </c>
      <c r="T290" s="117">
        <f>S290*H290</f>
        <v>0</v>
      </c>
      <c r="AR290" s="16" t="s">
        <v>150</v>
      </c>
      <c r="AT290" s="16" t="s">
        <v>145</v>
      </c>
      <c r="AU290" s="16" t="s">
        <v>83</v>
      </c>
      <c r="AY290" s="16" t="s">
        <v>143</v>
      </c>
      <c r="BE290" s="118">
        <f>IF(N290="základní",J290,0)</f>
        <v>0</v>
      </c>
      <c r="BF290" s="118">
        <f>IF(N290="snížená",J290,0)</f>
        <v>0</v>
      </c>
      <c r="BG290" s="118">
        <f>IF(N290="zákl. přenesená",J290,0)</f>
        <v>0</v>
      </c>
      <c r="BH290" s="118">
        <f>IF(N290="sníž. přenesená",J290,0)</f>
        <v>0</v>
      </c>
      <c r="BI290" s="118">
        <f>IF(N290="nulová",J290,0)</f>
        <v>0</v>
      </c>
      <c r="BJ290" s="16" t="s">
        <v>23</v>
      </c>
      <c r="BK290" s="118">
        <f>ROUND(I290*H290,2)</f>
        <v>0</v>
      </c>
      <c r="BL290" s="16" t="s">
        <v>150</v>
      </c>
      <c r="BM290" s="16" t="s">
        <v>933</v>
      </c>
    </row>
    <row r="291" spans="2:51" s="124" customFormat="1" ht="13.5">
      <c r="B291" s="123"/>
      <c r="D291" s="125" t="s">
        <v>154</v>
      </c>
      <c r="E291" s="126" t="s">
        <v>3</v>
      </c>
      <c r="F291" s="127" t="s">
        <v>934</v>
      </c>
      <c r="H291" s="128">
        <v>6</v>
      </c>
      <c r="I291" s="4"/>
      <c r="L291" s="123"/>
      <c r="M291" s="129"/>
      <c r="N291" s="130"/>
      <c r="O291" s="130"/>
      <c r="P291" s="130"/>
      <c r="Q291" s="130"/>
      <c r="R291" s="130"/>
      <c r="S291" s="130"/>
      <c r="T291" s="131"/>
      <c r="AT291" s="132" t="s">
        <v>154</v>
      </c>
      <c r="AU291" s="132" t="s">
        <v>83</v>
      </c>
      <c r="AV291" s="124" t="s">
        <v>83</v>
      </c>
      <c r="AW291" s="124" t="s">
        <v>38</v>
      </c>
      <c r="AX291" s="124" t="s">
        <v>23</v>
      </c>
      <c r="AY291" s="132" t="s">
        <v>143</v>
      </c>
    </row>
    <row r="292" spans="2:65" s="175" customFormat="1" ht="31.5" customHeight="1">
      <c r="B292" s="27"/>
      <c r="C292" s="108" t="s">
        <v>519</v>
      </c>
      <c r="D292" s="108" t="s">
        <v>145</v>
      </c>
      <c r="E292" s="109" t="s">
        <v>935</v>
      </c>
      <c r="F292" s="110" t="s">
        <v>936</v>
      </c>
      <c r="G292" s="111" t="s">
        <v>394</v>
      </c>
      <c r="H292" s="112">
        <v>1</v>
      </c>
      <c r="I292" s="2"/>
      <c r="J292" s="113">
        <f>ROUND(I292*H292,2)</f>
        <v>0</v>
      </c>
      <c r="K292" s="110" t="s">
        <v>149</v>
      </c>
      <c r="L292" s="27"/>
      <c r="M292" s="114" t="s">
        <v>3</v>
      </c>
      <c r="N292" s="115" t="s">
        <v>46</v>
      </c>
      <c r="O292" s="177"/>
      <c r="P292" s="116">
        <f>O292*H292</f>
        <v>0</v>
      </c>
      <c r="Q292" s="116">
        <v>0.01239</v>
      </c>
      <c r="R292" s="116">
        <f>Q292*H292</f>
        <v>0.01239</v>
      </c>
      <c r="S292" s="116">
        <v>0</v>
      </c>
      <c r="T292" s="117">
        <f>S292*H292</f>
        <v>0</v>
      </c>
      <c r="AR292" s="16" t="s">
        <v>150</v>
      </c>
      <c r="AT292" s="16" t="s">
        <v>145</v>
      </c>
      <c r="AU292" s="16" t="s">
        <v>83</v>
      </c>
      <c r="AY292" s="16" t="s">
        <v>143</v>
      </c>
      <c r="BE292" s="118">
        <f>IF(N292="základní",J292,0)</f>
        <v>0</v>
      </c>
      <c r="BF292" s="118">
        <f>IF(N292="snížená",J292,0)</f>
        <v>0</v>
      </c>
      <c r="BG292" s="118">
        <f>IF(N292="zákl. přenesená",J292,0)</f>
        <v>0</v>
      </c>
      <c r="BH292" s="118">
        <f>IF(N292="sníž. přenesená",J292,0)</f>
        <v>0</v>
      </c>
      <c r="BI292" s="118">
        <f>IF(N292="nulová",J292,0)</f>
        <v>0</v>
      </c>
      <c r="BJ292" s="16" t="s">
        <v>23</v>
      </c>
      <c r="BK292" s="118">
        <f>ROUND(I292*H292,2)</f>
        <v>0</v>
      </c>
      <c r="BL292" s="16" t="s">
        <v>150</v>
      </c>
      <c r="BM292" s="16" t="s">
        <v>937</v>
      </c>
    </row>
    <row r="293" spans="2:47" s="175" customFormat="1" ht="36">
      <c r="B293" s="27"/>
      <c r="D293" s="119" t="s">
        <v>152</v>
      </c>
      <c r="F293" s="120" t="s">
        <v>915</v>
      </c>
      <c r="I293" s="3"/>
      <c r="L293" s="27"/>
      <c r="M293" s="121"/>
      <c r="N293" s="177"/>
      <c r="O293" s="177"/>
      <c r="P293" s="177"/>
      <c r="Q293" s="177"/>
      <c r="R293" s="177"/>
      <c r="S293" s="177"/>
      <c r="T293" s="122"/>
      <c r="AT293" s="16" t="s">
        <v>152</v>
      </c>
      <c r="AU293" s="16" t="s">
        <v>83</v>
      </c>
    </row>
    <row r="294" spans="2:51" s="124" customFormat="1" ht="13.5">
      <c r="B294" s="123"/>
      <c r="D294" s="125" t="s">
        <v>154</v>
      </c>
      <c r="E294" s="126" t="s">
        <v>3</v>
      </c>
      <c r="F294" s="127" t="s">
        <v>899</v>
      </c>
      <c r="H294" s="128">
        <v>1</v>
      </c>
      <c r="I294" s="4"/>
      <c r="L294" s="123"/>
      <c r="M294" s="129"/>
      <c r="N294" s="130"/>
      <c r="O294" s="130"/>
      <c r="P294" s="130"/>
      <c r="Q294" s="130"/>
      <c r="R294" s="130"/>
      <c r="S294" s="130"/>
      <c r="T294" s="131"/>
      <c r="AT294" s="132" t="s">
        <v>154</v>
      </c>
      <c r="AU294" s="132" t="s">
        <v>83</v>
      </c>
      <c r="AV294" s="124" t="s">
        <v>83</v>
      </c>
      <c r="AW294" s="124" t="s">
        <v>38</v>
      </c>
      <c r="AX294" s="124" t="s">
        <v>23</v>
      </c>
      <c r="AY294" s="132" t="s">
        <v>143</v>
      </c>
    </row>
    <row r="295" spans="2:65" s="175" customFormat="1" ht="22.5" customHeight="1">
      <c r="B295" s="27"/>
      <c r="C295" s="108" t="s">
        <v>522</v>
      </c>
      <c r="D295" s="108" t="s">
        <v>145</v>
      </c>
      <c r="E295" s="109" t="s">
        <v>598</v>
      </c>
      <c r="F295" s="110" t="s">
        <v>599</v>
      </c>
      <c r="G295" s="111" t="s">
        <v>162</v>
      </c>
      <c r="H295" s="112">
        <v>0.7</v>
      </c>
      <c r="I295" s="2"/>
      <c r="J295" s="113">
        <f>ROUND(I295*H295,2)</f>
        <v>0</v>
      </c>
      <c r="K295" s="110" t="s">
        <v>149</v>
      </c>
      <c r="L295" s="27"/>
      <c r="M295" s="114" t="s">
        <v>3</v>
      </c>
      <c r="N295" s="115" t="s">
        <v>46</v>
      </c>
      <c r="O295" s="177"/>
      <c r="P295" s="116">
        <f>O295*H295</f>
        <v>0</v>
      </c>
      <c r="Q295" s="116">
        <v>0.00047</v>
      </c>
      <c r="R295" s="116">
        <f>Q295*H295</f>
        <v>0.000329</v>
      </c>
      <c r="S295" s="116">
        <v>0</v>
      </c>
      <c r="T295" s="117">
        <f>S295*H295</f>
        <v>0</v>
      </c>
      <c r="AR295" s="16" t="s">
        <v>150</v>
      </c>
      <c r="AT295" s="16" t="s">
        <v>145</v>
      </c>
      <c r="AU295" s="16" t="s">
        <v>83</v>
      </c>
      <c r="AY295" s="16" t="s">
        <v>143</v>
      </c>
      <c r="BE295" s="118">
        <f>IF(N295="základní",J295,0)</f>
        <v>0</v>
      </c>
      <c r="BF295" s="118">
        <f>IF(N295="snížená",J295,0)</f>
        <v>0</v>
      </c>
      <c r="BG295" s="118">
        <f>IF(N295="zákl. přenesená",J295,0)</f>
        <v>0</v>
      </c>
      <c r="BH295" s="118">
        <f>IF(N295="sníž. přenesená",J295,0)</f>
        <v>0</v>
      </c>
      <c r="BI295" s="118">
        <f>IF(N295="nulová",J295,0)</f>
        <v>0</v>
      </c>
      <c r="BJ295" s="16" t="s">
        <v>23</v>
      </c>
      <c r="BK295" s="118">
        <f>ROUND(I295*H295,2)</f>
        <v>0</v>
      </c>
      <c r="BL295" s="16" t="s">
        <v>150</v>
      </c>
      <c r="BM295" s="16" t="s">
        <v>938</v>
      </c>
    </row>
    <row r="296" spans="2:51" s="124" customFormat="1" ht="13.5">
      <c r="B296" s="123"/>
      <c r="D296" s="125" t="s">
        <v>154</v>
      </c>
      <c r="E296" s="126" t="s">
        <v>3</v>
      </c>
      <c r="F296" s="127" t="s">
        <v>939</v>
      </c>
      <c r="H296" s="128">
        <v>0.7</v>
      </c>
      <c r="I296" s="4"/>
      <c r="L296" s="123"/>
      <c r="M296" s="129"/>
      <c r="N296" s="130"/>
      <c r="O296" s="130"/>
      <c r="P296" s="130"/>
      <c r="Q296" s="130"/>
      <c r="R296" s="130"/>
      <c r="S296" s="130"/>
      <c r="T296" s="131"/>
      <c r="AT296" s="132" t="s">
        <v>154</v>
      </c>
      <c r="AU296" s="132" t="s">
        <v>83</v>
      </c>
      <c r="AV296" s="124" t="s">
        <v>83</v>
      </c>
      <c r="AW296" s="124" t="s">
        <v>38</v>
      </c>
      <c r="AX296" s="124" t="s">
        <v>23</v>
      </c>
      <c r="AY296" s="132" t="s">
        <v>143</v>
      </c>
    </row>
    <row r="297" spans="2:65" s="175" customFormat="1" ht="22.5" customHeight="1">
      <c r="B297" s="27"/>
      <c r="C297" s="147" t="s">
        <v>528</v>
      </c>
      <c r="D297" s="147" t="s">
        <v>330</v>
      </c>
      <c r="E297" s="148" t="s">
        <v>940</v>
      </c>
      <c r="F297" s="149" t="s">
        <v>941</v>
      </c>
      <c r="G297" s="150" t="s">
        <v>162</v>
      </c>
      <c r="H297" s="151">
        <v>0.7</v>
      </c>
      <c r="I297" s="6"/>
      <c r="J297" s="152">
        <f>ROUND(I297*H297,2)</f>
        <v>0</v>
      </c>
      <c r="K297" s="149" t="s">
        <v>149</v>
      </c>
      <c r="L297" s="153"/>
      <c r="M297" s="154" t="s">
        <v>3</v>
      </c>
      <c r="N297" s="155" t="s">
        <v>46</v>
      </c>
      <c r="O297" s="177"/>
      <c r="P297" s="116">
        <f>O297*H297</f>
        <v>0</v>
      </c>
      <c r="Q297" s="116">
        <v>0.01273</v>
      </c>
      <c r="R297" s="116">
        <f>Q297*H297</f>
        <v>0.008910999999999999</v>
      </c>
      <c r="S297" s="116">
        <v>0</v>
      </c>
      <c r="T297" s="117">
        <f>S297*H297</f>
        <v>0</v>
      </c>
      <c r="AR297" s="16" t="s">
        <v>334</v>
      </c>
      <c r="AT297" s="16" t="s">
        <v>330</v>
      </c>
      <c r="AU297" s="16" t="s">
        <v>83</v>
      </c>
      <c r="AY297" s="16" t="s">
        <v>143</v>
      </c>
      <c r="BE297" s="118">
        <f>IF(N297="základní",J297,0)</f>
        <v>0</v>
      </c>
      <c r="BF297" s="118">
        <f>IF(N297="snížená",J297,0)</f>
        <v>0</v>
      </c>
      <c r="BG297" s="118">
        <f>IF(N297="zákl. přenesená",J297,0)</f>
        <v>0</v>
      </c>
      <c r="BH297" s="118">
        <f>IF(N297="sníž. přenesená",J297,0)</f>
        <v>0</v>
      </c>
      <c r="BI297" s="118">
        <f>IF(N297="nulová",J297,0)</f>
        <v>0</v>
      </c>
      <c r="BJ297" s="16" t="s">
        <v>23</v>
      </c>
      <c r="BK297" s="118">
        <f>ROUND(I297*H297,2)</f>
        <v>0</v>
      </c>
      <c r="BL297" s="16" t="s">
        <v>334</v>
      </c>
      <c r="BM297" s="16" t="s">
        <v>942</v>
      </c>
    </row>
    <row r="298" spans="2:51" s="124" customFormat="1" ht="13.5">
      <c r="B298" s="123"/>
      <c r="D298" s="119" t="s">
        <v>154</v>
      </c>
      <c r="E298" s="132" t="s">
        <v>3</v>
      </c>
      <c r="F298" s="133" t="s">
        <v>939</v>
      </c>
      <c r="H298" s="134">
        <v>0.7</v>
      </c>
      <c r="I298" s="4"/>
      <c r="L298" s="123"/>
      <c r="M298" s="129"/>
      <c r="N298" s="130"/>
      <c r="O298" s="130"/>
      <c r="P298" s="130"/>
      <c r="Q298" s="130"/>
      <c r="R298" s="130"/>
      <c r="S298" s="130"/>
      <c r="T298" s="131"/>
      <c r="AT298" s="132" t="s">
        <v>154</v>
      </c>
      <c r="AU298" s="132" t="s">
        <v>83</v>
      </c>
      <c r="AV298" s="124" t="s">
        <v>83</v>
      </c>
      <c r="AW298" s="124" t="s">
        <v>38</v>
      </c>
      <c r="AX298" s="124" t="s">
        <v>23</v>
      </c>
      <c r="AY298" s="132" t="s">
        <v>143</v>
      </c>
    </row>
    <row r="299" spans="2:63" s="95" customFormat="1" ht="29.85" customHeight="1">
      <c r="B299" s="94"/>
      <c r="D299" s="105" t="s">
        <v>74</v>
      </c>
      <c r="E299" s="106" t="s">
        <v>227</v>
      </c>
      <c r="F299" s="106" t="s">
        <v>623</v>
      </c>
      <c r="I299" s="1"/>
      <c r="J299" s="107">
        <f>BK299</f>
        <v>0</v>
      </c>
      <c r="L299" s="94"/>
      <c r="M299" s="99"/>
      <c r="N299" s="100"/>
      <c r="O299" s="100"/>
      <c r="P299" s="101">
        <f>SUM(P300:P304)</f>
        <v>0</v>
      </c>
      <c r="Q299" s="100"/>
      <c r="R299" s="101">
        <f>SUM(R300:R304)</f>
        <v>0.0037117999999999995</v>
      </c>
      <c r="S299" s="100"/>
      <c r="T299" s="102">
        <f>SUM(T300:T304)</f>
        <v>0.0028</v>
      </c>
      <c r="AR299" s="96" t="s">
        <v>23</v>
      </c>
      <c r="AT299" s="103" t="s">
        <v>74</v>
      </c>
      <c r="AU299" s="103" t="s">
        <v>23</v>
      </c>
      <c r="AY299" s="96" t="s">
        <v>143</v>
      </c>
      <c r="BK299" s="104">
        <f>SUM(BK300:BK304)</f>
        <v>0</v>
      </c>
    </row>
    <row r="300" spans="2:65" s="175" customFormat="1" ht="31.5" customHeight="1">
      <c r="B300" s="27"/>
      <c r="C300" s="108" t="s">
        <v>533</v>
      </c>
      <c r="D300" s="108" t="s">
        <v>145</v>
      </c>
      <c r="E300" s="109" t="s">
        <v>943</v>
      </c>
      <c r="F300" s="110" t="s">
        <v>944</v>
      </c>
      <c r="G300" s="111" t="s">
        <v>148</v>
      </c>
      <c r="H300" s="112">
        <v>26.56</v>
      </c>
      <c r="I300" s="2"/>
      <c r="J300" s="113">
        <f>ROUND(I300*H300,2)</f>
        <v>0</v>
      </c>
      <c r="K300" s="110" t="s">
        <v>149</v>
      </c>
      <c r="L300" s="27"/>
      <c r="M300" s="114" t="s">
        <v>3</v>
      </c>
      <c r="N300" s="115" t="s">
        <v>46</v>
      </c>
      <c r="O300" s="177"/>
      <c r="P300" s="116">
        <f>O300*H300</f>
        <v>0</v>
      </c>
      <c r="Q300" s="116">
        <v>0.00013</v>
      </c>
      <c r="R300" s="116">
        <f>Q300*H300</f>
        <v>0.0034527999999999994</v>
      </c>
      <c r="S300" s="116">
        <v>0</v>
      </c>
      <c r="T300" s="117">
        <f>S300*H300</f>
        <v>0</v>
      </c>
      <c r="AR300" s="16" t="s">
        <v>150</v>
      </c>
      <c r="AT300" s="16" t="s">
        <v>145</v>
      </c>
      <c r="AU300" s="16" t="s">
        <v>83</v>
      </c>
      <c r="AY300" s="16" t="s">
        <v>143</v>
      </c>
      <c r="BE300" s="118">
        <f>IF(N300="základní",J300,0)</f>
        <v>0</v>
      </c>
      <c r="BF300" s="118">
        <f>IF(N300="snížená",J300,0)</f>
        <v>0</v>
      </c>
      <c r="BG300" s="118">
        <f>IF(N300="zákl. přenesená",J300,0)</f>
        <v>0</v>
      </c>
      <c r="BH300" s="118">
        <f>IF(N300="sníž. přenesená",J300,0)</f>
        <v>0</v>
      </c>
      <c r="BI300" s="118">
        <f>IF(N300="nulová",J300,0)</f>
        <v>0</v>
      </c>
      <c r="BJ300" s="16" t="s">
        <v>23</v>
      </c>
      <c r="BK300" s="118">
        <f>ROUND(I300*H300,2)</f>
        <v>0</v>
      </c>
      <c r="BL300" s="16" t="s">
        <v>150</v>
      </c>
      <c r="BM300" s="16" t="s">
        <v>945</v>
      </c>
    </row>
    <row r="301" spans="2:47" s="175" customFormat="1" ht="60">
      <c r="B301" s="27"/>
      <c r="D301" s="119" t="s">
        <v>152</v>
      </c>
      <c r="F301" s="120" t="s">
        <v>946</v>
      </c>
      <c r="I301" s="3"/>
      <c r="L301" s="27"/>
      <c r="M301" s="121"/>
      <c r="N301" s="177"/>
      <c r="O301" s="177"/>
      <c r="P301" s="177"/>
      <c r="Q301" s="177"/>
      <c r="R301" s="177"/>
      <c r="S301" s="177"/>
      <c r="T301" s="122"/>
      <c r="AT301" s="16" t="s">
        <v>152</v>
      </c>
      <c r="AU301" s="16" t="s">
        <v>83</v>
      </c>
    </row>
    <row r="302" spans="2:51" s="124" customFormat="1" ht="13.5">
      <c r="B302" s="123"/>
      <c r="D302" s="125" t="s">
        <v>154</v>
      </c>
      <c r="E302" s="126" t="s">
        <v>3</v>
      </c>
      <c r="F302" s="127" t="s">
        <v>947</v>
      </c>
      <c r="H302" s="128">
        <v>26.56</v>
      </c>
      <c r="I302" s="4"/>
      <c r="L302" s="123"/>
      <c r="M302" s="129"/>
      <c r="N302" s="130"/>
      <c r="O302" s="130"/>
      <c r="P302" s="130"/>
      <c r="Q302" s="130"/>
      <c r="R302" s="130"/>
      <c r="S302" s="130"/>
      <c r="T302" s="131"/>
      <c r="AT302" s="132" t="s">
        <v>154</v>
      </c>
      <c r="AU302" s="132" t="s">
        <v>83</v>
      </c>
      <c r="AV302" s="124" t="s">
        <v>83</v>
      </c>
      <c r="AW302" s="124" t="s">
        <v>38</v>
      </c>
      <c r="AX302" s="124" t="s">
        <v>23</v>
      </c>
      <c r="AY302" s="132" t="s">
        <v>143</v>
      </c>
    </row>
    <row r="303" spans="2:65" s="175" customFormat="1" ht="31.5" customHeight="1">
      <c r="B303" s="27"/>
      <c r="C303" s="108" t="s">
        <v>539</v>
      </c>
      <c r="D303" s="108" t="s">
        <v>145</v>
      </c>
      <c r="E303" s="109" t="s">
        <v>1829</v>
      </c>
      <c r="F303" s="110" t="s">
        <v>1830</v>
      </c>
      <c r="G303" s="111" t="s">
        <v>162</v>
      </c>
      <c r="H303" s="112">
        <v>0.35</v>
      </c>
      <c r="I303" s="2"/>
      <c r="J303" s="113">
        <f>ROUND(I303*H303,2)</f>
        <v>0</v>
      </c>
      <c r="K303" s="110" t="s">
        <v>149</v>
      </c>
      <c r="L303" s="27"/>
      <c r="M303" s="114" t="s">
        <v>3</v>
      </c>
      <c r="N303" s="115" t="s">
        <v>46</v>
      </c>
      <c r="O303" s="177"/>
      <c r="P303" s="116">
        <f>O303*H303</f>
        <v>0</v>
      </c>
      <c r="Q303" s="116">
        <v>0.00074</v>
      </c>
      <c r="R303" s="116">
        <f>Q303*H303</f>
        <v>0.00025899999999999995</v>
      </c>
      <c r="S303" s="116">
        <v>0.008</v>
      </c>
      <c r="T303" s="117">
        <f>S303*H303</f>
        <v>0.0028</v>
      </c>
      <c r="AR303" s="16" t="s">
        <v>150</v>
      </c>
      <c r="AT303" s="16" t="s">
        <v>145</v>
      </c>
      <c r="AU303" s="16" t="s">
        <v>83</v>
      </c>
      <c r="AY303" s="16" t="s">
        <v>143</v>
      </c>
      <c r="BE303" s="118">
        <f>IF(N303="základní",J303,0)</f>
        <v>0</v>
      </c>
      <c r="BF303" s="118">
        <f>IF(N303="snížená",J303,0)</f>
        <v>0</v>
      </c>
      <c r="BG303" s="118">
        <f>IF(N303="zákl. přenesená",J303,0)</f>
        <v>0</v>
      </c>
      <c r="BH303" s="118">
        <f>IF(N303="sníž. přenesená",J303,0)</f>
        <v>0</v>
      </c>
      <c r="BI303" s="118">
        <f>IF(N303="nulová",J303,0)</f>
        <v>0</v>
      </c>
      <c r="BJ303" s="16" t="s">
        <v>23</v>
      </c>
      <c r="BK303" s="118">
        <f>ROUND(I303*H303,2)</f>
        <v>0</v>
      </c>
      <c r="BL303" s="16" t="s">
        <v>150</v>
      </c>
      <c r="BM303" s="16" t="s">
        <v>1831</v>
      </c>
    </row>
    <row r="304" spans="2:47" s="175" customFormat="1" ht="48">
      <c r="B304" s="27"/>
      <c r="D304" s="119" t="s">
        <v>152</v>
      </c>
      <c r="F304" s="120" t="s">
        <v>1832</v>
      </c>
      <c r="I304" s="3"/>
      <c r="L304" s="27"/>
      <c r="M304" s="121"/>
      <c r="N304" s="177"/>
      <c r="O304" s="177"/>
      <c r="P304" s="177"/>
      <c r="Q304" s="177"/>
      <c r="R304" s="177"/>
      <c r="S304" s="177"/>
      <c r="T304" s="122"/>
      <c r="AT304" s="16" t="s">
        <v>152</v>
      </c>
      <c r="AU304" s="16" t="s">
        <v>83</v>
      </c>
    </row>
    <row r="305" spans="2:63" s="95" customFormat="1" ht="29.85" customHeight="1">
      <c r="B305" s="94"/>
      <c r="D305" s="105" t="s">
        <v>74</v>
      </c>
      <c r="E305" s="106" t="s">
        <v>656</v>
      </c>
      <c r="F305" s="106" t="s">
        <v>657</v>
      </c>
      <c r="I305" s="1"/>
      <c r="J305" s="107">
        <f>BK305</f>
        <v>0</v>
      </c>
      <c r="L305" s="94"/>
      <c r="M305" s="99"/>
      <c r="N305" s="100"/>
      <c r="O305" s="100"/>
      <c r="P305" s="101">
        <f>SUM(P306:P307)</f>
        <v>0</v>
      </c>
      <c r="Q305" s="100"/>
      <c r="R305" s="101">
        <f>SUM(R306:R307)</f>
        <v>0</v>
      </c>
      <c r="S305" s="100"/>
      <c r="T305" s="102">
        <f>SUM(T306:T307)</f>
        <v>0</v>
      </c>
      <c r="AR305" s="96" t="s">
        <v>23</v>
      </c>
      <c r="AT305" s="103" t="s">
        <v>74</v>
      </c>
      <c r="AU305" s="103" t="s">
        <v>23</v>
      </c>
      <c r="AY305" s="96" t="s">
        <v>143</v>
      </c>
      <c r="BK305" s="104">
        <f>SUM(BK306:BK307)</f>
        <v>0</v>
      </c>
    </row>
    <row r="306" spans="2:65" s="175" customFormat="1" ht="44.25" customHeight="1">
      <c r="B306" s="27"/>
      <c r="C306" s="108" t="s">
        <v>544</v>
      </c>
      <c r="D306" s="108" t="s">
        <v>145</v>
      </c>
      <c r="E306" s="109" t="s">
        <v>948</v>
      </c>
      <c r="F306" s="110" t="s">
        <v>949</v>
      </c>
      <c r="G306" s="111" t="s">
        <v>634</v>
      </c>
      <c r="H306" s="112">
        <v>67.342</v>
      </c>
      <c r="I306" s="2"/>
      <c r="J306" s="113">
        <f>ROUND(I306*H306,2)</f>
        <v>0</v>
      </c>
      <c r="K306" s="110" t="s">
        <v>149</v>
      </c>
      <c r="L306" s="27"/>
      <c r="M306" s="114" t="s">
        <v>3</v>
      </c>
      <c r="N306" s="115" t="s">
        <v>46</v>
      </c>
      <c r="O306" s="177"/>
      <c r="P306" s="116">
        <f>O306*H306</f>
        <v>0</v>
      </c>
      <c r="Q306" s="116">
        <v>0</v>
      </c>
      <c r="R306" s="116">
        <f>Q306*H306</f>
        <v>0</v>
      </c>
      <c r="S306" s="116">
        <v>0</v>
      </c>
      <c r="T306" s="117">
        <f>S306*H306</f>
        <v>0</v>
      </c>
      <c r="AR306" s="16" t="s">
        <v>150</v>
      </c>
      <c r="AT306" s="16" t="s">
        <v>145</v>
      </c>
      <c r="AU306" s="16" t="s">
        <v>83</v>
      </c>
      <c r="AY306" s="16" t="s">
        <v>143</v>
      </c>
      <c r="BE306" s="118">
        <f>IF(N306="základní",J306,0)</f>
        <v>0</v>
      </c>
      <c r="BF306" s="118">
        <f>IF(N306="snížená",J306,0)</f>
        <v>0</v>
      </c>
      <c r="BG306" s="118">
        <f>IF(N306="zákl. přenesená",J306,0)</f>
        <v>0</v>
      </c>
      <c r="BH306" s="118">
        <f>IF(N306="sníž. přenesená",J306,0)</f>
        <v>0</v>
      </c>
      <c r="BI306" s="118">
        <f>IF(N306="nulová",J306,0)</f>
        <v>0</v>
      </c>
      <c r="BJ306" s="16" t="s">
        <v>23</v>
      </c>
      <c r="BK306" s="118">
        <f>ROUND(I306*H306,2)</f>
        <v>0</v>
      </c>
      <c r="BL306" s="16" t="s">
        <v>150</v>
      </c>
      <c r="BM306" s="16" t="s">
        <v>950</v>
      </c>
    </row>
    <row r="307" spans="2:47" s="175" customFormat="1" ht="36">
      <c r="B307" s="27"/>
      <c r="D307" s="119" t="s">
        <v>152</v>
      </c>
      <c r="F307" s="120" t="s">
        <v>951</v>
      </c>
      <c r="I307" s="3"/>
      <c r="L307" s="27"/>
      <c r="M307" s="121"/>
      <c r="N307" s="177"/>
      <c r="O307" s="177"/>
      <c r="P307" s="177"/>
      <c r="Q307" s="177"/>
      <c r="R307" s="177"/>
      <c r="S307" s="177"/>
      <c r="T307" s="122"/>
      <c r="AT307" s="16" t="s">
        <v>152</v>
      </c>
      <c r="AU307" s="16" t="s">
        <v>83</v>
      </c>
    </row>
    <row r="308" spans="2:63" s="95" customFormat="1" ht="37.35" customHeight="1">
      <c r="B308" s="94"/>
      <c r="D308" s="96" t="s">
        <v>74</v>
      </c>
      <c r="E308" s="97" t="s">
        <v>952</v>
      </c>
      <c r="F308" s="97" t="s">
        <v>953</v>
      </c>
      <c r="I308" s="1"/>
      <c r="J308" s="98">
        <f>BK308</f>
        <v>0</v>
      </c>
      <c r="L308" s="94"/>
      <c r="M308" s="99"/>
      <c r="N308" s="100"/>
      <c r="O308" s="100"/>
      <c r="P308" s="101">
        <f>P309+P339+P349+P396+P402+P417+P441+P457+P471</f>
        <v>0</v>
      </c>
      <c r="Q308" s="100"/>
      <c r="R308" s="101">
        <f>R309+R339+R349+R396+R402+R417+R441+R457+R471</f>
        <v>1.51724172</v>
      </c>
      <c r="S308" s="100"/>
      <c r="T308" s="102">
        <f>T309+T339+T349+T396+T402+T417+T441+T457+T471</f>
        <v>0</v>
      </c>
      <c r="AR308" s="96" t="s">
        <v>83</v>
      </c>
      <c r="AT308" s="103" t="s">
        <v>74</v>
      </c>
      <c r="AU308" s="103" t="s">
        <v>75</v>
      </c>
      <c r="AY308" s="96" t="s">
        <v>143</v>
      </c>
      <c r="BK308" s="104">
        <f>BK309+BK339+BK349+BK396+BK402+BK417+BK441+BK457+BK471</f>
        <v>0</v>
      </c>
    </row>
    <row r="309" spans="2:63" s="95" customFormat="1" ht="19.95" customHeight="1">
      <c r="B309" s="94"/>
      <c r="D309" s="105" t="s">
        <v>74</v>
      </c>
      <c r="E309" s="106" t="s">
        <v>954</v>
      </c>
      <c r="F309" s="106" t="s">
        <v>955</v>
      </c>
      <c r="I309" s="1"/>
      <c r="J309" s="107">
        <f>BK309</f>
        <v>0</v>
      </c>
      <c r="L309" s="94"/>
      <c r="M309" s="99"/>
      <c r="N309" s="100"/>
      <c r="O309" s="100"/>
      <c r="P309" s="101">
        <f>SUM(P310:P338)</f>
        <v>0</v>
      </c>
      <c r="Q309" s="100"/>
      <c r="R309" s="101">
        <f>SUM(R310:R338)</f>
        <v>0.07094692000000001</v>
      </c>
      <c r="S309" s="100"/>
      <c r="T309" s="102">
        <f>SUM(T310:T338)</f>
        <v>0</v>
      </c>
      <c r="AR309" s="96" t="s">
        <v>83</v>
      </c>
      <c r="AT309" s="103" t="s">
        <v>74</v>
      </c>
      <c r="AU309" s="103" t="s">
        <v>23</v>
      </c>
      <c r="AY309" s="96" t="s">
        <v>143</v>
      </c>
      <c r="BK309" s="104">
        <f>SUM(BK310:BK338)</f>
        <v>0</v>
      </c>
    </row>
    <row r="310" spans="2:65" s="175" customFormat="1" ht="31.5" customHeight="1">
      <c r="B310" s="27"/>
      <c r="C310" s="108" t="s">
        <v>548</v>
      </c>
      <c r="D310" s="108" t="s">
        <v>145</v>
      </c>
      <c r="E310" s="109" t="s">
        <v>956</v>
      </c>
      <c r="F310" s="110" t="s">
        <v>957</v>
      </c>
      <c r="G310" s="111" t="s">
        <v>148</v>
      </c>
      <c r="H310" s="112">
        <v>11.66</v>
      </c>
      <c r="I310" s="2"/>
      <c r="J310" s="113">
        <f>ROUND(I310*H310,2)</f>
        <v>0</v>
      </c>
      <c r="K310" s="110" t="s">
        <v>149</v>
      </c>
      <c r="L310" s="27"/>
      <c r="M310" s="114" t="s">
        <v>3</v>
      </c>
      <c r="N310" s="115" t="s">
        <v>46</v>
      </c>
      <c r="O310" s="177"/>
      <c r="P310" s="116">
        <f>O310*H310</f>
        <v>0</v>
      </c>
      <c r="Q310" s="116">
        <v>0</v>
      </c>
      <c r="R310" s="116">
        <f>Q310*H310</f>
        <v>0</v>
      </c>
      <c r="S310" s="116">
        <v>0</v>
      </c>
      <c r="T310" s="117">
        <f>S310*H310</f>
        <v>0</v>
      </c>
      <c r="AR310" s="16" t="s">
        <v>292</v>
      </c>
      <c r="AT310" s="16" t="s">
        <v>145</v>
      </c>
      <c r="AU310" s="16" t="s">
        <v>83</v>
      </c>
      <c r="AY310" s="16" t="s">
        <v>143</v>
      </c>
      <c r="BE310" s="118">
        <f>IF(N310="základní",J310,0)</f>
        <v>0</v>
      </c>
      <c r="BF310" s="118">
        <f>IF(N310="snížená",J310,0)</f>
        <v>0</v>
      </c>
      <c r="BG310" s="118">
        <f>IF(N310="zákl. přenesená",J310,0)</f>
        <v>0</v>
      </c>
      <c r="BH310" s="118">
        <f>IF(N310="sníž. přenesená",J310,0)</f>
        <v>0</v>
      </c>
      <c r="BI310" s="118">
        <f>IF(N310="nulová",J310,0)</f>
        <v>0</v>
      </c>
      <c r="BJ310" s="16" t="s">
        <v>23</v>
      </c>
      <c r="BK310" s="118">
        <f>ROUND(I310*H310,2)</f>
        <v>0</v>
      </c>
      <c r="BL310" s="16" t="s">
        <v>292</v>
      </c>
      <c r="BM310" s="16" t="s">
        <v>958</v>
      </c>
    </row>
    <row r="311" spans="2:47" s="175" customFormat="1" ht="36">
      <c r="B311" s="27"/>
      <c r="D311" s="119" t="s">
        <v>152</v>
      </c>
      <c r="F311" s="120" t="s">
        <v>959</v>
      </c>
      <c r="I311" s="3"/>
      <c r="L311" s="27"/>
      <c r="M311" s="121"/>
      <c r="N311" s="177"/>
      <c r="O311" s="177"/>
      <c r="P311" s="177"/>
      <c r="Q311" s="177"/>
      <c r="R311" s="177"/>
      <c r="S311" s="177"/>
      <c r="T311" s="122"/>
      <c r="AT311" s="16" t="s">
        <v>152</v>
      </c>
      <c r="AU311" s="16" t="s">
        <v>83</v>
      </c>
    </row>
    <row r="312" spans="2:51" s="124" customFormat="1" ht="13.5">
      <c r="B312" s="123"/>
      <c r="D312" s="119" t="s">
        <v>154</v>
      </c>
      <c r="E312" s="132" t="s">
        <v>3</v>
      </c>
      <c r="F312" s="133" t="s">
        <v>223</v>
      </c>
      <c r="H312" s="134">
        <v>8</v>
      </c>
      <c r="I312" s="4"/>
      <c r="L312" s="123"/>
      <c r="M312" s="129"/>
      <c r="N312" s="130"/>
      <c r="O312" s="130"/>
      <c r="P312" s="130"/>
      <c r="Q312" s="130"/>
      <c r="R312" s="130"/>
      <c r="S312" s="130"/>
      <c r="T312" s="131"/>
      <c r="AT312" s="132" t="s">
        <v>154</v>
      </c>
      <c r="AU312" s="132" t="s">
        <v>83</v>
      </c>
      <c r="AV312" s="124" t="s">
        <v>83</v>
      </c>
      <c r="AW312" s="124" t="s">
        <v>38</v>
      </c>
      <c r="AX312" s="124" t="s">
        <v>75</v>
      </c>
      <c r="AY312" s="132" t="s">
        <v>143</v>
      </c>
    </row>
    <row r="313" spans="2:51" s="124" customFormat="1" ht="13.5">
      <c r="B313" s="123"/>
      <c r="D313" s="119" t="s">
        <v>154</v>
      </c>
      <c r="E313" s="132" t="s">
        <v>3</v>
      </c>
      <c r="F313" s="133" t="s">
        <v>960</v>
      </c>
      <c r="H313" s="134">
        <v>3.66</v>
      </c>
      <c r="I313" s="4"/>
      <c r="L313" s="123"/>
      <c r="M313" s="129"/>
      <c r="N313" s="130"/>
      <c r="O313" s="130"/>
      <c r="P313" s="130"/>
      <c r="Q313" s="130"/>
      <c r="R313" s="130"/>
      <c r="S313" s="130"/>
      <c r="T313" s="131"/>
      <c r="AT313" s="132" t="s">
        <v>154</v>
      </c>
      <c r="AU313" s="132" t="s">
        <v>83</v>
      </c>
      <c r="AV313" s="124" t="s">
        <v>83</v>
      </c>
      <c r="AW313" s="124" t="s">
        <v>38</v>
      </c>
      <c r="AX313" s="124" t="s">
        <v>75</v>
      </c>
      <c r="AY313" s="132" t="s">
        <v>143</v>
      </c>
    </row>
    <row r="314" spans="2:51" s="136" customFormat="1" ht="13.5">
      <c r="B314" s="135"/>
      <c r="D314" s="125" t="s">
        <v>154</v>
      </c>
      <c r="E314" s="201" t="s">
        <v>3</v>
      </c>
      <c r="F314" s="202" t="s">
        <v>345</v>
      </c>
      <c r="H314" s="146">
        <v>11.66</v>
      </c>
      <c r="I314" s="5"/>
      <c r="L314" s="135"/>
      <c r="M314" s="140"/>
      <c r="N314" s="141"/>
      <c r="O314" s="141"/>
      <c r="P314" s="141"/>
      <c r="Q314" s="141"/>
      <c r="R314" s="141"/>
      <c r="S314" s="141"/>
      <c r="T314" s="142"/>
      <c r="AT314" s="143" t="s">
        <v>154</v>
      </c>
      <c r="AU314" s="143" t="s">
        <v>83</v>
      </c>
      <c r="AV314" s="136" t="s">
        <v>150</v>
      </c>
      <c r="AW314" s="136" t="s">
        <v>38</v>
      </c>
      <c r="AX314" s="136" t="s">
        <v>23</v>
      </c>
      <c r="AY314" s="143" t="s">
        <v>143</v>
      </c>
    </row>
    <row r="315" spans="2:65" s="175" customFormat="1" ht="22.5" customHeight="1">
      <c r="B315" s="27"/>
      <c r="C315" s="147" t="s">
        <v>553</v>
      </c>
      <c r="D315" s="147" t="s">
        <v>330</v>
      </c>
      <c r="E315" s="148" t="s">
        <v>961</v>
      </c>
      <c r="F315" s="149" t="s">
        <v>962</v>
      </c>
      <c r="G315" s="150" t="s">
        <v>634</v>
      </c>
      <c r="H315" s="151">
        <v>0.003</v>
      </c>
      <c r="I315" s="6"/>
      <c r="J315" s="152">
        <f>ROUND(I315*H315,2)</f>
        <v>0</v>
      </c>
      <c r="K315" s="149" t="s">
        <v>149</v>
      </c>
      <c r="L315" s="153"/>
      <c r="M315" s="154" t="s">
        <v>3</v>
      </c>
      <c r="N315" s="155" t="s">
        <v>46</v>
      </c>
      <c r="O315" s="177"/>
      <c r="P315" s="116">
        <f>O315*H315</f>
        <v>0</v>
      </c>
      <c r="Q315" s="116">
        <v>1</v>
      </c>
      <c r="R315" s="116">
        <f>Q315*H315</f>
        <v>0.003</v>
      </c>
      <c r="S315" s="116">
        <v>0</v>
      </c>
      <c r="T315" s="117">
        <f>S315*H315</f>
        <v>0</v>
      </c>
      <c r="AR315" s="16" t="s">
        <v>334</v>
      </c>
      <c r="AT315" s="16" t="s">
        <v>330</v>
      </c>
      <c r="AU315" s="16" t="s">
        <v>83</v>
      </c>
      <c r="AY315" s="16" t="s">
        <v>143</v>
      </c>
      <c r="BE315" s="118">
        <f>IF(N315="základní",J315,0)</f>
        <v>0</v>
      </c>
      <c r="BF315" s="118">
        <f>IF(N315="snížená",J315,0)</f>
        <v>0</v>
      </c>
      <c r="BG315" s="118">
        <f>IF(N315="zákl. přenesená",J315,0)</f>
        <v>0</v>
      </c>
      <c r="BH315" s="118">
        <f>IF(N315="sníž. přenesená",J315,0)</f>
        <v>0</v>
      </c>
      <c r="BI315" s="118">
        <f>IF(N315="nulová",J315,0)</f>
        <v>0</v>
      </c>
      <c r="BJ315" s="16" t="s">
        <v>23</v>
      </c>
      <c r="BK315" s="118">
        <f>ROUND(I315*H315,2)</f>
        <v>0</v>
      </c>
      <c r="BL315" s="16" t="s">
        <v>334</v>
      </c>
      <c r="BM315" s="16" t="s">
        <v>963</v>
      </c>
    </row>
    <row r="316" spans="2:51" s="124" customFormat="1" ht="13.5">
      <c r="B316" s="123"/>
      <c r="D316" s="125" t="s">
        <v>154</v>
      </c>
      <c r="F316" s="127" t="s">
        <v>964</v>
      </c>
      <c r="H316" s="128">
        <v>0.003</v>
      </c>
      <c r="I316" s="4"/>
      <c r="L316" s="123"/>
      <c r="M316" s="129"/>
      <c r="N316" s="130"/>
      <c r="O316" s="130"/>
      <c r="P316" s="130"/>
      <c r="Q316" s="130"/>
      <c r="R316" s="130"/>
      <c r="S316" s="130"/>
      <c r="T316" s="131"/>
      <c r="AT316" s="132" t="s">
        <v>154</v>
      </c>
      <c r="AU316" s="132" t="s">
        <v>83</v>
      </c>
      <c r="AV316" s="124" t="s">
        <v>83</v>
      </c>
      <c r="AW316" s="124" t="s">
        <v>4</v>
      </c>
      <c r="AX316" s="124" t="s">
        <v>23</v>
      </c>
      <c r="AY316" s="132" t="s">
        <v>143</v>
      </c>
    </row>
    <row r="317" spans="2:65" s="175" customFormat="1" ht="22.5" customHeight="1">
      <c r="B317" s="27"/>
      <c r="C317" s="108" t="s">
        <v>557</v>
      </c>
      <c r="D317" s="108" t="s">
        <v>145</v>
      </c>
      <c r="E317" s="109" t="s">
        <v>965</v>
      </c>
      <c r="F317" s="110" t="s">
        <v>966</v>
      </c>
      <c r="G317" s="111" t="s">
        <v>148</v>
      </c>
      <c r="H317" s="112">
        <v>11.66</v>
      </c>
      <c r="I317" s="2"/>
      <c r="J317" s="113">
        <f>ROUND(I317*H317,2)</f>
        <v>0</v>
      </c>
      <c r="K317" s="110" t="s">
        <v>149</v>
      </c>
      <c r="L317" s="27"/>
      <c r="M317" s="114" t="s">
        <v>3</v>
      </c>
      <c r="N317" s="115" t="s">
        <v>46</v>
      </c>
      <c r="O317" s="177"/>
      <c r="P317" s="116">
        <f>O317*H317</f>
        <v>0</v>
      </c>
      <c r="Q317" s="116">
        <v>0.0004</v>
      </c>
      <c r="R317" s="116">
        <f>Q317*H317</f>
        <v>0.004664000000000001</v>
      </c>
      <c r="S317" s="116">
        <v>0</v>
      </c>
      <c r="T317" s="117">
        <f>S317*H317</f>
        <v>0</v>
      </c>
      <c r="AR317" s="16" t="s">
        <v>292</v>
      </c>
      <c r="AT317" s="16" t="s">
        <v>145</v>
      </c>
      <c r="AU317" s="16" t="s">
        <v>83</v>
      </c>
      <c r="AY317" s="16" t="s">
        <v>143</v>
      </c>
      <c r="BE317" s="118">
        <f>IF(N317="základní",J317,0)</f>
        <v>0</v>
      </c>
      <c r="BF317" s="118">
        <f>IF(N317="snížená",J317,0)</f>
        <v>0</v>
      </c>
      <c r="BG317" s="118">
        <f>IF(N317="zákl. přenesená",J317,0)</f>
        <v>0</v>
      </c>
      <c r="BH317" s="118">
        <f>IF(N317="sníž. přenesená",J317,0)</f>
        <v>0</v>
      </c>
      <c r="BI317" s="118">
        <f>IF(N317="nulová",J317,0)</f>
        <v>0</v>
      </c>
      <c r="BJ317" s="16" t="s">
        <v>23</v>
      </c>
      <c r="BK317" s="118">
        <f>ROUND(I317*H317,2)</f>
        <v>0</v>
      </c>
      <c r="BL317" s="16" t="s">
        <v>292</v>
      </c>
      <c r="BM317" s="16" t="s">
        <v>967</v>
      </c>
    </row>
    <row r="318" spans="2:47" s="175" customFormat="1" ht="36">
      <c r="B318" s="27"/>
      <c r="D318" s="119" t="s">
        <v>152</v>
      </c>
      <c r="F318" s="120" t="s">
        <v>968</v>
      </c>
      <c r="I318" s="3"/>
      <c r="L318" s="27"/>
      <c r="M318" s="121"/>
      <c r="N318" s="177"/>
      <c r="O318" s="177"/>
      <c r="P318" s="177"/>
      <c r="Q318" s="177"/>
      <c r="R318" s="177"/>
      <c r="S318" s="177"/>
      <c r="T318" s="122"/>
      <c r="AT318" s="16" t="s">
        <v>152</v>
      </c>
      <c r="AU318" s="16" t="s">
        <v>83</v>
      </c>
    </row>
    <row r="319" spans="2:51" s="124" customFormat="1" ht="13.5">
      <c r="B319" s="123"/>
      <c r="D319" s="119" t="s">
        <v>154</v>
      </c>
      <c r="E319" s="132" t="s">
        <v>3</v>
      </c>
      <c r="F319" s="133" t="s">
        <v>223</v>
      </c>
      <c r="H319" s="134">
        <v>8</v>
      </c>
      <c r="I319" s="4"/>
      <c r="L319" s="123"/>
      <c r="M319" s="129"/>
      <c r="N319" s="130"/>
      <c r="O319" s="130"/>
      <c r="P319" s="130"/>
      <c r="Q319" s="130"/>
      <c r="R319" s="130"/>
      <c r="S319" s="130"/>
      <c r="T319" s="131"/>
      <c r="AT319" s="132" t="s">
        <v>154</v>
      </c>
      <c r="AU319" s="132" t="s">
        <v>83</v>
      </c>
      <c r="AV319" s="124" t="s">
        <v>83</v>
      </c>
      <c r="AW319" s="124" t="s">
        <v>38</v>
      </c>
      <c r="AX319" s="124" t="s">
        <v>75</v>
      </c>
      <c r="AY319" s="132" t="s">
        <v>143</v>
      </c>
    </row>
    <row r="320" spans="2:51" s="124" customFormat="1" ht="13.5">
      <c r="B320" s="123"/>
      <c r="D320" s="119" t="s">
        <v>154</v>
      </c>
      <c r="E320" s="132" t="s">
        <v>3</v>
      </c>
      <c r="F320" s="133" t="s">
        <v>960</v>
      </c>
      <c r="H320" s="134">
        <v>3.66</v>
      </c>
      <c r="I320" s="4"/>
      <c r="L320" s="123"/>
      <c r="M320" s="129"/>
      <c r="N320" s="130"/>
      <c r="O320" s="130"/>
      <c r="P320" s="130"/>
      <c r="Q320" s="130"/>
      <c r="R320" s="130"/>
      <c r="S320" s="130"/>
      <c r="T320" s="131"/>
      <c r="AT320" s="132" t="s">
        <v>154</v>
      </c>
      <c r="AU320" s="132" t="s">
        <v>83</v>
      </c>
      <c r="AV320" s="124" t="s">
        <v>83</v>
      </c>
      <c r="AW320" s="124" t="s">
        <v>38</v>
      </c>
      <c r="AX320" s="124" t="s">
        <v>75</v>
      </c>
      <c r="AY320" s="132" t="s">
        <v>143</v>
      </c>
    </row>
    <row r="321" spans="2:51" s="136" customFormat="1" ht="13.5">
      <c r="B321" s="135"/>
      <c r="D321" s="125" t="s">
        <v>154</v>
      </c>
      <c r="E321" s="201" t="s">
        <v>3</v>
      </c>
      <c r="F321" s="202" t="s">
        <v>345</v>
      </c>
      <c r="H321" s="146">
        <v>11.66</v>
      </c>
      <c r="I321" s="5"/>
      <c r="L321" s="135"/>
      <c r="M321" s="140"/>
      <c r="N321" s="141"/>
      <c r="O321" s="141"/>
      <c r="P321" s="141"/>
      <c r="Q321" s="141"/>
      <c r="R321" s="141"/>
      <c r="S321" s="141"/>
      <c r="T321" s="142"/>
      <c r="AT321" s="143" t="s">
        <v>154</v>
      </c>
      <c r="AU321" s="143" t="s">
        <v>83</v>
      </c>
      <c r="AV321" s="136" t="s">
        <v>150</v>
      </c>
      <c r="AW321" s="136" t="s">
        <v>38</v>
      </c>
      <c r="AX321" s="136" t="s">
        <v>23</v>
      </c>
      <c r="AY321" s="143" t="s">
        <v>143</v>
      </c>
    </row>
    <row r="322" spans="2:65" s="175" customFormat="1" ht="22.5" customHeight="1">
      <c r="B322" s="27"/>
      <c r="C322" s="147" t="s">
        <v>562</v>
      </c>
      <c r="D322" s="147" t="s">
        <v>330</v>
      </c>
      <c r="E322" s="148" t="s">
        <v>969</v>
      </c>
      <c r="F322" s="149" t="s">
        <v>970</v>
      </c>
      <c r="G322" s="150" t="s">
        <v>148</v>
      </c>
      <c r="H322" s="151">
        <v>13.409</v>
      </c>
      <c r="I322" s="6"/>
      <c r="J322" s="152">
        <f>ROUND(I322*H322,2)</f>
        <v>0</v>
      </c>
      <c r="K322" s="149" t="s">
        <v>149</v>
      </c>
      <c r="L322" s="153"/>
      <c r="M322" s="154" t="s">
        <v>3</v>
      </c>
      <c r="N322" s="155" t="s">
        <v>46</v>
      </c>
      <c r="O322" s="177"/>
      <c r="P322" s="116">
        <f>O322*H322</f>
        <v>0</v>
      </c>
      <c r="Q322" s="116">
        <v>0.00388</v>
      </c>
      <c r="R322" s="116">
        <f>Q322*H322</f>
        <v>0.052026920000000004</v>
      </c>
      <c r="S322" s="116">
        <v>0</v>
      </c>
      <c r="T322" s="117">
        <f>S322*H322</f>
        <v>0</v>
      </c>
      <c r="AR322" s="16" t="s">
        <v>334</v>
      </c>
      <c r="AT322" s="16" t="s">
        <v>330</v>
      </c>
      <c r="AU322" s="16" t="s">
        <v>83</v>
      </c>
      <c r="AY322" s="16" t="s">
        <v>143</v>
      </c>
      <c r="BE322" s="118">
        <f>IF(N322="základní",J322,0)</f>
        <v>0</v>
      </c>
      <c r="BF322" s="118">
        <f>IF(N322="snížená",J322,0)</f>
        <v>0</v>
      </c>
      <c r="BG322" s="118">
        <f>IF(N322="zákl. přenesená",J322,0)</f>
        <v>0</v>
      </c>
      <c r="BH322" s="118">
        <f>IF(N322="sníž. přenesená",J322,0)</f>
        <v>0</v>
      </c>
      <c r="BI322" s="118">
        <f>IF(N322="nulová",J322,0)</f>
        <v>0</v>
      </c>
      <c r="BJ322" s="16" t="s">
        <v>23</v>
      </c>
      <c r="BK322" s="118">
        <f>ROUND(I322*H322,2)</f>
        <v>0</v>
      </c>
      <c r="BL322" s="16" t="s">
        <v>334</v>
      </c>
      <c r="BM322" s="16" t="s">
        <v>971</v>
      </c>
    </row>
    <row r="323" spans="2:51" s="124" customFormat="1" ht="13.5">
      <c r="B323" s="123"/>
      <c r="D323" s="125" t="s">
        <v>154</v>
      </c>
      <c r="F323" s="127" t="s">
        <v>972</v>
      </c>
      <c r="H323" s="128">
        <v>13.409</v>
      </c>
      <c r="I323" s="4"/>
      <c r="L323" s="123"/>
      <c r="M323" s="129"/>
      <c r="N323" s="130"/>
      <c r="O323" s="130"/>
      <c r="P323" s="130"/>
      <c r="Q323" s="130"/>
      <c r="R323" s="130"/>
      <c r="S323" s="130"/>
      <c r="T323" s="131"/>
      <c r="AT323" s="132" t="s">
        <v>154</v>
      </c>
      <c r="AU323" s="132" t="s">
        <v>83</v>
      </c>
      <c r="AV323" s="124" t="s">
        <v>83</v>
      </c>
      <c r="AW323" s="124" t="s">
        <v>4</v>
      </c>
      <c r="AX323" s="124" t="s">
        <v>23</v>
      </c>
      <c r="AY323" s="132" t="s">
        <v>143</v>
      </c>
    </row>
    <row r="324" spans="2:65" s="175" customFormat="1" ht="31.5" customHeight="1">
      <c r="B324" s="27"/>
      <c r="C324" s="108" t="s">
        <v>566</v>
      </c>
      <c r="D324" s="108" t="s">
        <v>145</v>
      </c>
      <c r="E324" s="109" t="s">
        <v>973</v>
      </c>
      <c r="F324" s="110" t="s">
        <v>974</v>
      </c>
      <c r="G324" s="111" t="s">
        <v>148</v>
      </c>
      <c r="H324" s="112">
        <v>13.4</v>
      </c>
      <c r="I324" s="2"/>
      <c r="J324" s="113">
        <f>ROUND(I324*H324,2)</f>
        <v>0</v>
      </c>
      <c r="K324" s="110" t="s">
        <v>149</v>
      </c>
      <c r="L324" s="27"/>
      <c r="M324" s="114" t="s">
        <v>3</v>
      </c>
      <c r="N324" s="115" t="s">
        <v>46</v>
      </c>
      <c r="O324" s="177"/>
      <c r="P324" s="116">
        <f>O324*H324</f>
        <v>0</v>
      </c>
      <c r="Q324" s="116">
        <v>0.00084</v>
      </c>
      <c r="R324" s="116">
        <f>Q324*H324</f>
        <v>0.011256</v>
      </c>
      <c r="S324" s="116">
        <v>0</v>
      </c>
      <c r="T324" s="117">
        <f>S324*H324</f>
        <v>0</v>
      </c>
      <c r="AR324" s="16" t="s">
        <v>292</v>
      </c>
      <c r="AT324" s="16" t="s">
        <v>145</v>
      </c>
      <c r="AU324" s="16" t="s">
        <v>83</v>
      </c>
      <c r="AY324" s="16" t="s">
        <v>143</v>
      </c>
      <c r="BE324" s="118">
        <f>IF(N324="základní",J324,0)</f>
        <v>0</v>
      </c>
      <c r="BF324" s="118">
        <f>IF(N324="snížená",J324,0)</f>
        <v>0</v>
      </c>
      <c r="BG324" s="118">
        <f>IF(N324="zákl. přenesená",J324,0)</f>
        <v>0</v>
      </c>
      <c r="BH324" s="118">
        <f>IF(N324="sníž. přenesená",J324,0)</f>
        <v>0</v>
      </c>
      <c r="BI324" s="118">
        <f>IF(N324="nulová",J324,0)</f>
        <v>0</v>
      </c>
      <c r="BJ324" s="16" t="s">
        <v>23</v>
      </c>
      <c r="BK324" s="118">
        <f>ROUND(I324*H324,2)</f>
        <v>0</v>
      </c>
      <c r="BL324" s="16" t="s">
        <v>292</v>
      </c>
      <c r="BM324" s="16" t="s">
        <v>975</v>
      </c>
    </row>
    <row r="325" spans="2:47" s="175" customFormat="1" ht="36">
      <c r="B325" s="27"/>
      <c r="D325" s="119" t="s">
        <v>152</v>
      </c>
      <c r="F325" s="120" t="s">
        <v>976</v>
      </c>
      <c r="I325" s="3"/>
      <c r="L325" s="27"/>
      <c r="M325" s="121"/>
      <c r="N325" s="177"/>
      <c r="O325" s="177"/>
      <c r="P325" s="177"/>
      <c r="Q325" s="177"/>
      <c r="R325" s="177"/>
      <c r="S325" s="177"/>
      <c r="T325" s="122"/>
      <c r="AT325" s="16" t="s">
        <v>152</v>
      </c>
      <c r="AU325" s="16" t="s">
        <v>83</v>
      </c>
    </row>
    <row r="326" spans="2:51" s="124" customFormat="1" ht="13.5">
      <c r="B326" s="123"/>
      <c r="D326" s="125" t="s">
        <v>154</v>
      </c>
      <c r="E326" s="126" t="s">
        <v>3</v>
      </c>
      <c r="F326" s="127" t="s">
        <v>977</v>
      </c>
      <c r="H326" s="128">
        <v>13.4</v>
      </c>
      <c r="I326" s="4"/>
      <c r="L326" s="123"/>
      <c r="M326" s="129"/>
      <c r="N326" s="130"/>
      <c r="O326" s="130"/>
      <c r="P326" s="130"/>
      <c r="Q326" s="130"/>
      <c r="R326" s="130"/>
      <c r="S326" s="130"/>
      <c r="T326" s="131"/>
      <c r="AT326" s="132" t="s">
        <v>154</v>
      </c>
      <c r="AU326" s="132" t="s">
        <v>83</v>
      </c>
      <c r="AV326" s="124" t="s">
        <v>83</v>
      </c>
      <c r="AW326" s="124" t="s">
        <v>38</v>
      </c>
      <c r="AX326" s="124" t="s">
        <v>23</v>
      </c>
      <c r="AY326" s="132" t="s">
        <v>143</v>
      </c>
    </row>
    <row r="327" spans="2:65" s="175" customFormat="1" ht="31.5" customHeight="1">
      <c r="B327" s="27"/>
      <c r="C327" s="108" t="s">
        <v>570</v>
      </c>
      <c r="D327" s="108" t="s">
        <v>145</v>
      </c>
      <c r="E327" s="109" t="s">
        <v>978</v>
      </c>
      <c r="F327" s="110" t="s">
        <v>979</v>
      </c>
      <c r="G327" s="111" t="s">
        <v>148</v>
      </c>
      <c r="H327" s="112">
        <v>11.66</v>
      </c>
      <c r="I327" s="2"/>
      <c r="J327" s="113">
        <f>ROUND(I327*H327,2)</f>
        <v>0</v>
      </c>
      <c r="K327" s="110" t="s">
        <v>149</v>
      </c>
      <c r="L327" s="27"/>
      <c r="M327" s="114" t="s">
        <v>3</v>
      </c>
      <c r="N327" s="115" t="s">
        <v>46</v>
      </c>
      <c r="O327" s="177"/>
      <c r="P327" s="116">
        <f>O327*H327</f>
        <v>0</v>
      </c>
      <c r="Q327" s="116">
        <v>0</v>
      </c>
      <c r="R327" s="116">
        <f>Q327*H327</f>
        <v>0</v>
      </c>
      <c r="S327" s="116">
        <v>0</v>
      </c>
      <c r="T327" s="117">
        <f>S327*H327</f>
        <v>0</v>
      </c>
      <c r="AR327" s="16" t="s">
        <v>292</v>
      </c>
      <c r="AT327" s="16" t="s">
        <v>145</v>
      </c>
      <c r="AU327" s="16" t="s">
        <v>83</v>
      </c>
      <c r="AY327" s="16" t="s">
        <v>143</v>
      </c>
      <c r="BE327" s="118">
        <f>IF(N327="základní",J327,0)</f>
        <v>0</v>
      </c>
      <c r="BF327" s="118">
        <f>IF(N327="snížená",J327,0)</f>
        <v>0</v>
      </c>
      <c r="BG327" s="118">
        <f>IF(N327="zákl. přenesená",J327,0)</f>
        <v>0</v>
      </c>
      <c r="BH327" s="118">
        <f>IF(N327="sníž. přenesená",J327,0)</f>
        <v>0</v>
      </c>
      <c r="BI327" s="118">
        <f>IF(N327="nulová",J327,0)</f>
        <v>0</v>
      </c>
      <c r="BJ327" s="16" t="s">
        <v>23</v>
      </c>
      <c r="BK327" s="118">
        <f>ROUND(I327*H327,2)</f>
        <v>0</v>
      </c>
      <c r="BL327" s="16" t="s">
        <v>292</v>
      </c>
      <c r="BM327" s="16" t="s">
        <v>980</v>
      </c>
    </row>
    <row r="328" spans="2:47" s="175" customFormat="1" ht="36">
      <c r="B328" s="27"/>
      <c r="D328" s="119" t="s">
        <v>152</v>
      </c>
      <c r="F328" s="120" t="s">
        <v>981</v>
      </c>
      <c r="I328" s="3"/>
      <c r="L328" s="27"/>
      <c r="M328" s="121"/>
      <c r="N328" s="177"/>
      <c r="O328" s="177"/>
      <c r="P328" s="177"/>
      <c r="Q328" s="177"/>
      <c r="R328" s="177"/>
      <c r="S328" s="177"/>
      <c r="T328" s="122"/>
      <c r="AT328" s="16" t="s">
        <v>152</v>
      </c>
      <c r="AU328" s="16" t="s">
        <v>83</v>
      </c>
    </row>
    <row r="329" spans="2:51" s="124" customFormat="1" ht="13.5">
      <c r="B329" s="123"/>
      <c r="D329" s="119" t="s">
        <v>154</v>
      </c>
      <c r="E329" s="132" t="s">
        <v>3</v>
      </c>
      <c r="F329" s="133" t="s">
        <v>223</v>
      </c>
      <c r="H329" s="134">
        <v>8</v>
      </c>
      <c r="I329" s="4"/>
      <c r="L329" s="123"/>
      <c r="M329" s="129"/>
      <c r="N329" s="130"/>
      <c r="O329" s="130"/>
      <c r="P329" s="130"/>
      <c r="Q329" s="130"/>
      <c r="R329" s="130"/>
      <c r="S329" s="130"/>
      <c r="T329" s="131"/>
      <c r="AT329" s="132" t="s">
        <v>154</v>
      </c>
      <c r="AU329" s="132" t="s">
        <v>83</v>
      </c>
      <c r="AV329" s="124" t="s">
        <v>83</v>
      </c>
      <c r="AW329" s="124" t="s">
        <v>38</v>
      </c>
      <c r="AX329" s="124" t="s">
        <v>75</v>
      </c>
      <c r="AY329" s="132" t="s">
        <v>143</v>
      </c>
    </row>
    <row r="330" spans="2:51" s="124" customFormat="1" ht="13.5">
      <c r="B330" s="123"/>
      <c r="D330" s="119" t="s">
        <v>154</v>
      </c>
      <c r="E330" s="132" t="s">
        <v>3</v>
      </c>
      <c r="F330" s="133" t="s">
        <v>960</v>
      </c>
      <c r="H330" s="134">
        <v>3.66</v>
      </c>
      <c r="I330" s="4"/>
      <c r="L330" s="123"/>
      <c r="M330" s="129"/>
      <c r="N330" s="130"/>
      <c r="O330" s="130"/>
      <c r="P330" s="130"/>
      <c r="Q330" s="130"/>
      <c r="R330" s="130"/>
      <c r="S330" s="130"/>
      <c r="T330" s="131"/>
      <c r="AT330" s="132" t="s">
        <v>154</v>
      </c>
      <c r="AU330" s="132" t="s">
        <v>83</v>
      </c>
      <c r="AV330" s="124" t="s">
        <v>83</v>
      </c>
      <c r="AW330" s="124" t="s">
        <v>38</v>
      </c>
      <c r="AX330" s="124" t="s">
        <v>75</v>
      </c>
      <c r="AY330" s="132" t="s">
        <v>143</v>
      </c>
    </row>
    <row r="331" spans="2:51" s="136" customFormat="1" ht="13.5">
      <c r="B331" s="135"/>
      <c r="D331" s="125" t="s">
        <v>154</v>
      </c>
      <c r="E331" s="201" t="s">
        <v>3</v>
      </c>
      <c r="F331" s="202" t="s">
        <v>345</v>
      </c>
      <c r="H331" s="146">
        <v>11.66</v>
      </c>
      <c r="I331" s="5"/>
      <c r="L331" s="135"/>
      <c r="M331" s="140"/>
      <c r="N331" s="141"/>
      <c r="O331" s="141"/>
      <c r="P331" s="141"/>
      <c r="Q331" s="141"/>
      <c r="R331" s="141"/>
      <c r="S331" s="141"/>
      <c r="T331" s="142"/>
      <c r="AT331" s="143" t="s">
        <v>154</v>
      </c>
      <c r="AU331" s="143" t="s">
        <v>83</v>
      </c>
      <c r="AV331" s="136" t="s">
        <v>150</v>
      </c>
      <c r="AW331" s="136" t="s">
        <v>38</v>
      </c>
      <c r="AX331" s="136" t="s">
        <v>23</v>
      </c>
      <c r="AY331" s="143" t="s">
        <v>143</v>
      </c>
    </row>
    <row r="332" spans="2:65" s="175" customFormat="1" ht="31.5" customHeight="1">
      <c r="B332" s="27"/>
      <c r="C332" s="108" t="s">
        <v>576</v>
      </c>
      <c r="D332" s="108" t="s">
        <v>145</v>
      </c>
      <c r="E332" s="109" t="s">
        <v>982</v>
      </c>
      <c r="F332" s="110" t="s">
        <v>983</v>
      </c>
      <c r="G332" s="111" t="s">
        <v>148</v>
      </c>
      <c r="H332" s="112">
        <v>11.66</v>
      </c>
      <c r="I332" s="2"/>
      <c r="J332" s="113">
        <f>ROUND(I332*H332,2)</f>
        <v>0</v>
      </c>
      <c r="K332" s="110" t="s">
        <v>149</v>
      </c>
      <c r="L332" s="27"/>
      <c r="M332" s="114" t="s">
        <v>3</v>
      </c>
      <c r="N332" s="115" t="s">
        <v>46</v>
      </c>
      <c r="O332" s="177"/>
      <c r="P332" s="116">
        <f>O332*H332</f>
        <v>0</v>
      </c>
      <c r="Q332" s="116">
        <v>0</v>
      </c>
      <c r="R332" s="116">
        <f>Q332*H332</f>
        <v>0</v>
      </c>
      <c r="S332" s="116">
        <v>0</v>
      </c>
      <c r="T332" s="117">
        <f>S332*H332</f>
        <v>0</v>
      </c>
      <c r="AR332" s="16" t="s">
        <v>292</v>
      </c>
      <c r="AT332" s="16" t="s">
        <v>145</v>
      </c>
      <c r="AU332" s="16" t="s">
        <v>83</v>
      </c>
      <c r="AY332" s="16" t="s">
        <v>143</v>
      </c>
      <c r="BE332" s="118">
        <f>IF(N332="základní",J332,0)</f>
        <v>0</v>
      </c>
      <c r="BF332" s="118">
        <f>IF(N332="snížená",J332,0)</f>
        <v>0</v>
      </c>
      <c r="BG332" s="118">
        <f>IF(N332="zákl. přenesená",J332,0)</f>
        <v>0</v>
      </c>
      <c r="BH332" s="118">
        <f>IF(N332="sníž. přenesená",J332,0)</f>
        <v>0</v>
      </c>
      <c r="BI332" s="118">
        <f>IF(N332="nulová",J332,0)</f>
        <v>0</v>
      </c>
      <c r="BJ332" s="16" t="s">
        <v>23</v>
      </c>
      <c r="BK332" s="118">
        <f>ROUND(I332*H332,2)</f>
        <v>0</v>
      </c>
      <c r="BL332" s="16" t="s">
        <v>292</v>
      </c>
      <c r="BM332" s="16" t="s">
        <v>984</v>
      </c>
    </row>
    <row r="333" spans="2:47" s="175" customFormat="1" ht="36">
      <c r="B333" s="27"/>
      <c r="D333" s="119" t="s">
        <v>152</v>
      </c>
      <c r="F333" s="120" t="s">
        <v>981</v>
      </c>
      <c r="I333" s="3"/>
      <c r="L333" s="27"/>
      <c r="M333" s="121"/>
      <c r="N333" s="177"/>
      <c r="O333" s="177"/>
      <c r="P333" s="177"/>
      <c r="Q333" s="177"/>
      <c r="R333" s="177"/>
      <c r="S333" s="177"/>
      <c r="T333" s="122"/>
      <c r="AT333" s="16" t="s">
        <v>152</v>
      </c>
      <c r="AU333" s="16" t="s">
        <v>83</v>
      </c>
    </row>
    <row r="334" spans="2:51" s="124" customFormat="1" ht="13.5">
      <c r="B334" s="123"/>
      <c r="D334" s="119" t="s">
        <v>154</v>
      </c>
      <c r="E334" s="132" t="s">
        <v>3</v>
      </c>
      <c r="F334" s="133" t="s">
        <v>223</v>
      </c>
      <c r="H334" s="134">
        <v>8</v>
      </c>
      <c r="I334" s="4"/>
      <c r="L334" s="123"/>
      <c r="M334" s="129"/>
      <c r="N334" s="130"/>
      <c r="O334" s="130"/>
      <c r="P334" s="130"/>
      <c r="Q334" s="130"/>
      <c r="R334" s="130"/>
      <c r="S334" s="130"/>
      <c r="T334" s="131"/>
      <c r="AT334" s="132" t="s">
        <v>154</v>
      </c>
      <c r="AU334" s="132" t="s">
        <v>83</v>
      </c>
      <c r="AV334" s="124" t="s">
        <v>83</v>
      </c>
      <c r="AW334" s="124" t="s">
        <v>38</v>
      </c>
      <c r="AX334" s="124" t="s">
        <v>75</v>
      </c>
      <c r="AY334" s="132" t="s">
        <v>143</v>
      </c>
    </row>
    <row r="335" spans="2:51" s="124" customFormat="1" ht="13.5">
      <c r="B335" s="123"/>
      <c r="D335" s="119" t="s">
        <v>154</v>
      </c>
      <c r="E335" s="132" t="s">
        <v>3</v>
      </c>
      <c r="F335" s="133" t="s">
        <v>960</v>
      </c>
      <c r="H335" s="134">
        <v>3.66</v>
      </c>
      <c r="I335" s="4"/>
      <c r="L335" s="123"/>
      <c r="M335" s="129"/>
      <c r="N335" s="130"/>
      <c r="O335" s="130"/>
      <c r="P335" s="130"/>
      <c r="Q335" s="130"/>
      <c r="R335" s="130"/>
      <c r="S335" s="130"/>
      <c r="T335" s="131"/>
      <c r="AT335" s="132" t="s">
        <v>154</v>
      </c>
      <c r="AU335" s="132" t="s">
        <v>83</v>
      </c>
      <c r="AV335" s="124" t="s">
        <v>83</v>
      </c>
      <c r="AW335" s="124" t="s">
        <v>38</v>
      </c>
      <c r="AX335" s="124" t="s">
        <v>75</v>
      </c>
      <c r="AY335" s="132" t="s">
        <v>143</v>
      </c>
    </row>
    <row r="336" spans="2:51" s="136" customFormat="1" ht="13.5">
      <c r="B336" s="135"/>
      <c r="D336" s="125" t="s">
        <v>154</v>
      </c>
      <c r="E336" s="201" t="s">
        <v>3</v>
      </c>
      <c r="F336" s="202" t="s">
        <v>345</v>
      </c>
      <c r="H336" s="146">
        <v>11.66</v>
      </c>
      <c r="I336" s="5"/>
      <c r="L336" s="135"/>
      <c r="M336" s="140"/>
      <c r="N336" s="141"/>
      <c r="O336" s="141"/>
      <c r="P336" s="141"/>
      <c r="Q336" s="141"/>
      <c r="R336" s="141"/>
      <c r="S336" s="141"/>
      <c r="T336" s="142"/>
      <c r="AT336" s="143" t="s">
        <v>154</v>
      </c>
      <c r="AU336" s="143" t="s">
        <v>83</v>
      </c>
      <c r="AV336" s="136" t="s">
        <v>150</v>
      </c>
      <c r="AW336" s="136" t="s">
        <v>38</v>
      </c>
      <c r="AX336" s="136" t="s">
        <v>23</v>
      </c>
      <c r="AY336" s="143" t="s">
        <v>143</v>
      </c>
    </row>
    <row r="337" spans="2:65" s="175" customFormat="1" ht="44.25" customHeight="1">
      <c r="B337" s="27"/>
      <c r="C337" s="108" t="s">
        <v>581</v>
      </c>
      <c r="D337" s="108" t="s">
        <v>145</v>
      </c>
      <c r="E337" s="109" t="s">
        <v>985</v>
      </c>
      <c r="F337" s="110" t="s">
        <v>986</v>
      </c>
      <c r="G337" s="111" t="s">
        <v>634</v>
      </c>
      <c r="H337" s="112">
        <v>0.071</v>
      </c>
      <c r="I337" s="2"/>
      <c r="J337" s="113">
        <f>ROUND(I337*H337,2)</f>
        <v>0</v>
      </c>
      <c r="K337" s="110" t="s">
        <v>149</v>
      </c>
      <c r="L337" s="27"/>
      <c r="M337" s="114" t="s">
        <v>3</v>
      </c>
      <c r="N337" s="115" t="s">
        <v>46</v>
      </c>
      <c r="O337" s="177"/>
      <c r="P337" s="116">
        <f>O337*H337</f>
        <v>0</v>
      </c>
      <c r="Q337" s="116">
        <v>0</v>
      </c>
      <c r="R337" s="116">
        <f>Q337*H337</f>
        <v>0</v>
      </c>
      <c r="S337" s="116">
        <v>0</v>
      </c>
      <c r="T337" s="117">
        <f>S337*H337</f>
        <v>0</v>
      </c>
      <c r="AR337" s="16" t="s">
        <v>292</v>
      </c>
      <c r="AT337" s="16" t="s">
        <v>145</v>
      </c>
      <c r="AU337" s="16" t="s">
        <v>83</v>
      </c>
      <c r="AY337" s="16" t="s">
        <v>143</v>
      </c>
      <c r="BE337" s="118">
        <f>IF(N337="základní",J337,0)</f>
        <v>0</v>
      </c>
      <c r="BF337" s="118">
        <f>IF(N337="snížená",J337,0)</f>
        <v>0</v>
      </c>
      <c r="BG337" s="118">
        <f>IF(N337="zákl. přenesená",J337,0)</f>
        <v>0</v>
      </c>
      <c r="BH337" s="118">
        <f>IF(N337="sníž. přenesená",J337,0)</f>
        <v>0</v>
      </c>
      <c r="BI337" s="118">
        <f>IF(N337="nulová",J337,0)</f>
        <v>0</v>
      </c>
      <c r="BJ337" s="16" t="s">
        <v>23</v>
      </c>
      <c r="BK337" s="118">
        <f>ROUND(I337*H337,2)</f>
        <v>0</v>
      </c>
      <c r="BL337" s="16" t="s">
        <v>292</v>
      </c>
      <c r="BM337" s="16" t="s">
        <v>987</v>
      </c>
    </row>
    <row r="338" spans="2:47" s="175" customFormat="1" ht="108">
      <c r="B338" s="27"/>
      <c r="D338" s="119" t="s">
        <v>152</v>
      </c>
      <c r="F338" s="120" t="s">
        <v>988</v>
      </c>
      <c r="I338" s="3"/>
      <c r="L338" s="27"/>
      <c r="M338" s="121"/>
      <c r="N338" s="177"/>
      <c r="O338" s="177"/>
      <c r="P338" s="177"/>
      <c r="Q338" s="177"/>
      <c r="R338" s="177"/>
      <c r="S338" s="177"/>
      <c r="T338" s="122"/>
      <c r="AT338" s="16" t="s">
        <v>152</v>
      </c>
      <c r="AU338" s="16" t="s">
        <v>83</v>
      </c>
    </row>
    <row r="339" spans="2:63" s="95" customFormat="1" ht="29.85" customHeight="1">
      <c r="B339" s="94"/>
      <c r="D339" s="105" t="s">
        <v>74</v>
      </c>
      <c r="E339" s="106" t="s">
        <v>989</v>
      </c>
      <c r="F339" s="106" t="s">
        <v>990</v>
      </c>
      <c r="I339" s="1"/>
      <c r="J339" s="107">
        <f>BK339</f>
        <v>0</v>
      </c>
      <c r="L339" s="94"/>
      <c r="M339" s="99"/>
      <c r="N339" s="100"/>
      <c r="O339" s="100"/>
      <c r="P339" s="101">
        <f>SUM(P340:P348)</f>
        <v>0</v>
      </c>
      <c r="Q339" s="100"/>
      <c r="R339" s="101">
        <f>SUM(R340:R348)</f>
        <v>0.10000219999999999</v>
      </c>
      <c r="S339" s="100"/>
      <c r="T339" s="102">
        <f>SUM(T340:T348)</f>
        <v>0</v>
      </c>
      <c r="AR339" s="96" t="s">
        <v>83</v>
      </c>
      <c r="AT339" s="103" t="s">
        <v>74</v>
      </c>
      <c r="AU339" s="103" t="s">
        <v>23</v>
      </c>
      <c r="AY339" s="96" t="s">
        <v>143</v>
      </c>
      <c r="BK339" s="104">
        <f>SUM(BK340:BK348)</f>
        <v>0</v>
      </c>
    </row>
    <row r="340" spans="2:65" s="175" customFormat="1" ht="31.5" customHeight="1">
      <c r="B340" s="27"/>
      <c r="C340" s="108" t="s">
        <v>586</v>
      </c>
      <c r="D340" s="108" t="s">
        <v>145</v>
      </c>
      <c r="E340" s="109" t="s">
        <v>991</v>
      </c>
      <c r="F340" s="110" t="s">
        <v>992</v>
      </c>
      <c r="G340" s="111" t="s">
        <v>148</v>
      </c>
      <c r="H340" s="112">
        <v>20.24</v>
      </c>
      <c r="I340" s="2"/>
      <c r="J340" s="113">
        <f>ROUND(I340*H340,2)</f>
        <v>0</v>
      </c>
      <c r="K340" s="110" t="s">
        <v>149</v>
      </c>
      <c r="L340" s="27"/>
      <c r="M340" s="114" t="s">
        <v>3</v>
      </c>
      <c r="N340" s="115" t="s">
        <v>46</v>
      </c>
      <c r="O340" s="177"/>
      <c r="P340" s="116">
        <f>O340*H340</f>
        <v>0</v>
      </c>
      <c r="Q340" s="116">
        <v>0.0003</v>
      </c>
      <c r="R340" s="116">
        <f>Q340*H340</f>
        <v>0.006071999999999999</v>
      </c>
      <c r="S340" s="116">
        <v>0</v>
      </c>
      <c r="T340" s="117">
        <f>S340*H340</f>
        <v>0</v>
      </c>
      <c r="AR340" s="16" t="s">
        <v>292</v>
      </c>
      <c r="AT340" s="16" t="s">
        <v>145</v>
      </c>
      <c r="AU340" s="16" t="s">
        <v>83</v>
      </c>
      <c r="AY340" s="16" t="s">
        <v>143</v>
      </c>
      <c r="BE340" s="118">
        <f>IF(N340="základní",J340,0)</f>
        <v>0</v>
      </c>
      <c r="BF340" s="118">
        <f>IF(N340="snížená",J340,0)</f>
        <v>0</v>
      </c>
      <c r="BG340" s="118">
        <f>IF(N340="zákl. přenesená",J340,0)</f>
        <v>0</v>
      </c>
      <c r="BH340" s="118">
        <f>IF(N340="sníž. přenesená",J340,0)</f>
        <v>0</v>
      </c>
      <c r="BI340" s="118">
        <f>IF(N340="nulová",J340,0)</f>
        <v>0</v>
      </c>
      <c r="BJ340" s="16" t="s">
        <v>23</v>
      </c>
      <c r="BK340" s="118">
        <f>ROUND(I340*H340,2)</f>
        <v>0</v>
      </c>
      <c r="BL340" s="16" t="s">
        <v>292</v>
      </c>
      <c r="BM340" s="16" t="s">
        <v>993</v>
      </c>
    </row>
    <row r="341" spans="2:51" s="124" customFormat="1" ht="13.5">
      <c r="B341" s="123"/>
      <c r="D341" s="125" t="s">
        <v>154</v>
      </c>
      <c r="E341" s="126" t="s">
        <v>3</v>
      </c>
      <c r="F341" s="127" t="s">
        <v>994</v>
      </c>
      <c r="H341" s="128">
        <v>20.24</v>
      </c>
      <c r="I341" s="4"/>
      <c r="L341" s="123"/>
      <c r="M341" s="129"/>
      <c r="N341" s="130"/>
      <c r="O341" s="130"/>
      <c r="P341" s="130"/>
      <c r="Q341" s="130"/>
      <c r="R341" s="130"/>
      <c r="S341" s="130"/>
      <c r="T341" s="131"/>
      <c r="AT341" s="132" t="s">
        <v>154</v>
      </c>
      <c r="AU341" s="132" t="s">
        <v>83</v>
      </c>
      <c r="AV341" s="124" t="s">
        <v>83</v>
      </c>
      <c r="AW341" s="124" t="s">
        <v>38</v>
      </c>
      <c r="AX341" s="124" t="s">
        <v>23</v>
      </c>
      <c r="AY341" s="132" t="s">
        <v>143</v>
      </c>
    </row>
    <row r="342" spans="2:65" s="175" customFormat="1" ht="31.5" customHeight="1">
      <c r="B342" s="27"/>
      <c r="C342" s="147" t="s">
        <v>591</v>
      </c>
      <c r="D342" s="147" t="s">
        <v>330</v>
      </c>
      <c r="E342" s="148" t="s">
        <v>995</v>
      </c>
      <c r="F342" s="149" t="s">
        <v>996</v>
      </c>
      <c r="G342" s="150" t="s">
        <v>148</v>
      </c>
      <c r="H342" s="151">
        <v>10.322</v>
      </c>
      <c r="I342" s="6"/>
      <c r="J342" s="152">
        <f>ROUND(I342*H342,2)</f>
        <v>0</v>
      </c>
      <c r="K342" s="149" t="s">
        <v>149</v>
      </c>
      <c r="L342" s="153"/>
      <c r="M342" s="154" t="s">
        <v>3</v>
      </c>
      <c r="N342" s="155" t="s">
        <v>46</v>
      </c>
      <c r="O342" s="177"/>
      <c r="P342" s="116">
        <f>O342*H342</f>
        <v>0</v>
      </c>
      <c r="Q342" s="116">
        <v>0.0049</v>
      </c>
      <c r="R342" s="116">
        <f>Q342*H342</f>
        <v>0.05057779999999999</v>
      </c>
      <c r="S342" s="116">
        <v>0</v>
      </c>
      <c r="T342" s="117">
        <f>S342*H342</f>
        <v>0</v>
      </c>
      <c r="AR342" s="16" t="s">
        <v>334</v>
      </c>
      <c r="AT342" s="16" t="s">
        <v>330</v>
      </c>
      <c r="AU342" s="16" t="s">
        <v>83</v>
      </c>
      <c r="AY342" s="16" t="s">
        <v>143</v>
      </c>
      <c r="BE342" s="118">
        <f>IF(N342="základní",J342,0)</f>
        <v>0</v>
      </c>
      <c r="BF342" s="118">
        <f>IF(N342="snížená",J342,0)</f>
        <v>0</v>
      </c>
      <c r="BG342" s="118">
        <f>IF(N342="zákl. přenesená",J342,0)</f>
        <v>0</v>
      </c>
      <c r="BH342" s="118">
        <f>IF(N342="sníž. přenesená",J342,0)</f>
        <v>0</v>
      </c>
      <c r="BI342" s="118">
        <f>IF(N342="nulová",J342,0)</f>
        <v>0</v>
      </c>
      <c r="BJ342" s="16" t="s">
        <v>23</v>
      </c>
      <c r="BK342" s="118">
        <f>ROUND(I342*H342,2)</f>
        <v>0</v>
      </c>
      <c r="BL342" s="16" t="s">
        <v>334</v>
      </c>
      <c r="BM342" s="16" t="s">
        <v>997</v>
      </c>
    </row>
    <row r="343" spans="2:51" s="124" customFormat="1" ht="13.5">
      <c r="B343" s="123"/>
      <c r="D343" s="119" t="s">
        <v>154</v>
      </c>
      <c r="E343" s="132" t="s">
        <v>3</v>
      </c>
      <c r="F343" s="133" t="s">
        <v>998</v>
      </c>
      <c r="H343" s="134">
        <v>10.12</v>
      </c>
      <c r="I343" s="4"/>
      <c r="L343" s="123"/>
      <c r="M343" s="129"/>
      <c r="N343" s="130"/>
      <c r="O343" s="130"/>
      <c r="P343" s="130"/>
      <c r="Q343" s="130"/>
      <c r="R343" s="130"/>
      <c r="S343" s="130"/>
      <c r="T343" s="131"/>
      <c r="AT343" s="132" t="s">
        <v>154</v>
      </c>
      <c r="AU343" s="132" t="s">
        <v>83</v>
      </c>
      <c r="AV343" s="124" t="s">
        <v>83</v>
      </c>
      <c r="AW343" s="124" t="s">
        <v>38</v>
      </c>
      <c r="AX343" s="124" t="s">
        <v>23</v>
      </c>
      <c r="AY343" s="132" t="s">
        <v>143</v>
      </c>
    </row>
    <row r="344" spans="2:51" s="124" customFormat="1" ht="13.5">
      <c r="B344" s="123"/>
      <c r="D344" s="125" t="s">
        <v>154</v>
      </c>
      <c r="F344" s="127" t="s">
        <v>999</v>
      </c>
      <c r="H344" s="128">
        <v>10.322</v>
      </c>
      <c r="I344" s="4"/>
      <c r="L344" s="123"/>
      <c r="M344" s="129"/>
      <c r="N344" s="130"/>
      <c r="O344" s="130"/>
      <c r="P344" s="130"/>
      <c r="Q344" s="130"/>
      <c r="R344" s="130"/>
      <c r="S344" s="130"/>
      <c r="T344" s="131"/>
      <c r="AT344" s="132" t="s">
        <v>154</v>
      </c>
      <c r="AU344" s="132" t="s">
        <v>83</v>
      </c>
      <c r="AV344" s="124" t="s">
        <v>83</v>
      </c>
      <c r="AW344" s="124" t="s">
        <v>4</v>
      </c>
      <c r="AX344" s="124" t="s">
        <v>23</v>
      </c>
      <c r="AY344" s="132" t="s">
        <v>143</v>
      </c>
    </row>
    <row r="345" spans="2:65" s="175" customFormat="1" ht="31.5" customHeight="1">
      <c r="B345" s="27"/>
      <c r="C345" s="147" t="s">
        <v>597</v>
      </c>
      <c r="D345" s="147" t="s">
        <v>330</v>
      </c>
      <c r="E345" s="148" t="s">
        <v>1000</v>
      </c>
      <c r="F345" s="149" t="s">
        <v>1001</v>
      </c>
      <c r="G345" s="150" t="s">
        <v>148</v>
      </c>
      <c r="H345" s="151">
        <v>10.322</v>
      </c>
      <c r="I345" s="6"/>
      <c r="J345" s="152">
        <f>ROUND(I345*H345,2)</f>
        <v>0</v>
      </c>
      <c r="K345" s="149" t="s">
        <v>149</v>
      </c>
      <c r="L345" s="153"/>
      <c r="M345" s="154" t="s">
        <v>3</v>
      </c>
      <c r="N345" s="155" t="s">
        <v>46</v>
      </c>
      <c r="O345" s="177"/>
      <c r="P345" s="116">
        <f>O345*H345</f>
        <v>0</v>
      </c>
      <c r="Q345" s="116">
        <v>0.0042</v>
      </c>
      <c r="R345" s="116">
        <f>Q345*H345</f>
        <v>0.04335239999999999</v>
      </c>
      <c r="S345" s="116">
        <v>0</v>
      </c>
      <c r="T345" s="117">
        <f>S345*H345</f>
        <v>0</v>
      </c>
      <c r="AR345" s="16" t="s">
        <v>334</v>
      </c>
      <c r="AT345" s="16" t="s">
        <v>330</v>
      </c>
      <c r="AU345" s="16" t="s">
        <v>83</v>
      </c>
      <c r="AY345" s="16" t="s">
        <v>143</v>
      </c>
      <c r="BE345" s="118">
        <f>IF(N345="základní",J345,0)</f>
        <v>0</v>
      </c>
      <c r="BF345" s="118">
        <f>IF(N345="snížená",J345,0)</f>
        <v>0</v>
      </c>
      <c r="BG345" s="118">
        <f>IF(N345="zákl. přenesená",J345,0)</f>
        <v>0</v>
      </c>
      <c r="BH345" s="118">
        <f>IF(N345="sníž. přenesená",J345,0)</f>
        <v>0</v>
      </c>
      <c r="BI345" s="118">
        <f>IF(N345="nulová",J345,0)</f>
        <v>0</v>
      </c>
      <c r="BJ345" s="16" t="s">
        <v>23</v>
      </c>
      <c r="BK345" s="118">
        <f>ROUND(I345*H345,2)</f>
        <v>0</v>
      </c>
      <c r="BL345" s="16" t="s">
        <v>334</v>
      </c>
      <c r="BM345" s="16" t="s">
        <v>1002</v>
      </c>
    </row>
    <row r="346" spans="2:51" s="124" customFormat="1" ht="13.5">
      <c r="B346" s="123"/>
      <c r="D346" s="125" t="s">
        <v>154</v>
      </c>
      <c r="F346" s="127" t="s">
        <v>999</v>
      </c>
      <c r="H346" s="128">
        <v>10.322</v>
      </c>
      <c r="I346" s="4"/>
      <c r="L346" s="123"/>
      <c r="M346" s="129"/>
      <c r="N346" s="130"/>
      <c r="O346" s="130"/>
      <c r="P346" s="130"/>
      <c r="Q346" s="130"/>
      <c r="R346" s="130"/>
      <c r="S346" s="130"/>
      <c r="T346" s="131"/>
      <c r="AT346" s="132" t="s">
        <v>154</v>
      </c>
      <c r="AU346" s="132" t="s">
        <v>83</v>
      </c>
      <c r="AV346" s="124" t="s">
        <v>83</v>
      </c>
      <c r="AW346" s="124" t="s">
        <v>4</v>
      </c>
      <c r="AX346" s="124" t="s">
        <v>23</v>
      </c>
      <c r="AY346" s="132" t="s">
        <v>143</v>
      </c>
    </row>
    <row r="347" spans="2:65" s="175" customFormat="1" ht="31.5" customHeight="1">
      <c r="B347" s="27"/>
      <c r="C347" s="108" t="s">
        <v>602</v>
      </c>
      <c r="D347" s="108" t="s">
        <v>145</v>
      </c>
      <c r="E347" s="109" t="s">
        <v>1003</v>
      </c>
      <c r="F347" s="110" t="s">
        <v>1004</v>
      </c>
      <c r="G347" s="111" t="s">
        <v>634</v>
      </c>
      <c r="H347" s="112">
        <v>0.1</v>
      </c>
      <c r="I347" s="2"/>
      <c r="J347" s="113">
        <f>ROUND(I347*H347,2)</f>
        <v>0</v>
      </c>
      <c r="K347" s="110" t="s">
        <v>149</v>
      </c>
      <c r="L347" s="27"/>
      <c r="M347" s="114" t="s">
        <v>3</v>
      </c>
      <c r="N347" s="115" t="s">
        <v>46</v>
      </c>
      <c r="O347" s="177"/>
      <c r="P347" s="116">
        <f>O347*H347</f>
        <v>0</v>
      </c>
      <c r="Q347" s="116">
        <v>0</v>
      </c>
      <c r="R347" s="116">
        <f>Q347*H347</f>
        <v>0</v>
      </c>
      <c r="S347" s="116">
        <v>0</v>
      </c>
      <c r="T347" s="117">
        <f>S347*H347</f>
        <v>0</v>
      </c>
      <c r="AR347" s="16" t="s">
        <v>292</v>
      </c>
      <c r="AT347" s="16" t="s">
        <v>145</v>
      </c>
      <c r="AU347" s="16" t="s">
        <v>83</v>
      </c>
      <c r="AY347" s="16" t="s">
        <v>143</v>
      </c>
      <c r="BE347" s="118">
        <f>IF(N347="základní",J347,0)</f>
        <v>0</v>
      </c>
      <c r="BF347" s="118">
        <f>IF(N347="snížená",J347,0)</f>
        <v>0</v>
      </c>
      <c r="BG347" s="118">
        <f>IF(N347="zákl. přenesená",J347,0)</f>
        <v>0</v>
      </c>
      <c r="BH347" s="118">
        <f>IF(N347="sníž. přenesená",J347,0)</f>
        <v>0</v>
      </c>
      <c r="BI347" s="118">
        <f>IF(N347="nulová",J347,0)</f>
        <v>0</v>
      </c>
      <c r="BJ347" s="16" t="s">
        <v>23</v>
      </c>
      <c r="BK347" s="118">
        <f>ROUND(I347*H347,2)</f>
        <v>0</v>
      </c>
      <c r="BL347" s="16" t="s">
        <v>292</v>
      </c>
      <c r="BM347" s="16" t="s">
        <v>1005</v>
      </c>
    </row>
    <row r="348" spans="2:47" s="175" customFormat="1" ht="108">
      <c r="B348" s="27"/>
      <c r="D348" s="119" t="s">
        <v>152</v>
      </c>
      <c r="F348" s="120" t="s">
        <v>1006</v>
      </c>
      <c r="I348" s="3"/>
      <c r="L348" s="27"/>
      <c r="M348" s="121"/>
      <c r="N348" s="177"/>
      <c r="O348" s="177"/>
      <c r="P348" s="177"/>
      <c r="Q348" s="177"/>
      <c r="R348" s="177"/>
      <c r="S348" s="177"/>
      <c r="T348" s="122"/>
      <c r="AT348" s="16" t="s">
        <v>152</v>
      </c>
      <c r="AU348" s="16" t="s">
        <v>83</v>
      </c>
    </row>
    <row r="349" spans="2:63" s="95" customFormat="1" ht="29.85" customHeight="1">
      <c r="B349" s="94"/>
      <c r="D349" s="105" t="s">
        <v>74</v>
      </c>
      <c r="E349" s="106" t="s">
        <v>1007</v>
      </c>
      <c r="F349" s="106" t="s">
        <v>1008</v>
      </c>
      <c r="I349" s="1"/>
      <c r="J349" s="107">
        <f>BK349</f>
        <v>0</v>
      </c>
      <c r="L349" s="94"/>
      <c r="M349" s="99"/>
      <c r="N349" s="100"/>
      <c r="O349" s="100"/>
      <c r="P349" s="101">
        <f>SUM(P350:P395)</f>
        <v>0</v>
      </c>
      <c r="Q349" s="100"/>
      <c r="R349" s="101">
        <f>SUM(R350:R395)</f>
        <v>0.84088622</v>
      </c>
      <c r="S349" s="100"/>
      <c r="T349" s="102">
        <f>SUM(T350:T395)</f>
        <v>0</v>
      </c>
      <c r="AR349" s="96" t="s">
        <v>83</v>
      </c>
      <c r="AT349" s="103" t="s">
        <v>74</v>
      </c>
      <c r="AU349" s="103" t="s">
        <v>23</v>
      </c>
      <c r="AY349" s="96" t="s">
        <v>143</v>
      </c>
      <c r="BK349" s="104">
        <f>SUM(BK350:BK395)</f>
        <v>0</v>
      </c>
    </row>
    <row r="350" spans="2:65" s="175" customFormat="1" ht="31.5" customHeight="1">
      <c r="B350" s="27"/>
      <c r="C350" s="108" t="s">
        <v>606</v>
      </c>
      <c r="D350" s="108" t="s">
        <v>145</v>
      </c>
      <c r="E350" s="109" t="s">
        <v>1009</v>
      </c>
      <c r="F350" s="110" t="s">
        <v>1010</v>
      </c>
      <c r="G350" s="111" t="s">
        <v>394</v>
      </c>
      <c r="H350" s="112">
        <v>12</v>
      </c>
      <c r="I350" s="2"/>
      <c r="J350" s="113">
        <f>ROUND(I350*H350,2)</f>
        <v>0</v>
      </c>
      <c r="K350" s="110" t="s">
        <v>149</v>
      </c>
      <c r="L350" s="27"/>
      <c r="M350" s="114" t="s">
        <v>3</v>
      </c>
      <c r="N350" s="115" t="s">
        <v>46</v>
      </c>
      <c r="O350" s="177"/>
      <c r="P350" s="116">
        <f>O350*H350</f>
        <v>0</v>
      </c>
      <c r="Q350" s="116">
        <v>0</v>
      </c>
      <c r="R350" s="116">
        <f>Q350*H350</f>
        <v>0</v>
      </c>
      <c r="S350" s="116">
        <v>0</v>
      </c>
      <c r="T350" s="117">
        <f>S350*H350</f>
        <v>0</v>
      </c>
      <c r="AR350" s="16" t="s">
        <v>292</v>
      </c>
      <c r="AT350" s="16" t="s">
        <v>145</v>
      </c>
      <c r="AU350" s="16" t="s">
        <v>83</v>
      </c>
      <c r="AY350" s="16" t="s">
        <v>143</v>
      </c>
      <c r="BE350" s="118">
        <f>IF(N350="základní",J350,0)</f>
        <v>0</v>
      </c>
      <c r="BF350" s="118">
        <f>IF(N350="snížená",J350,0)</f>
        <v>0</v>
      </c>
      <c r="BG350" s="118">
        <f>IF(N350="zákl. přenesená",J350,0)</f>
        <v>0</v>
      </c>
      <c r="BH350" s="118">
        <f>IF(N350="sníž. přenesená",J350,0)</f>
        <v>0</v>
      </c>
      <c r="BI350" s="118">
        <f>IF(N350="nulová",J350,0)</f>
        <v>0</v>
      </c>
      <c r="BJ350" s="16" t="s">
        <v>23</v>
      </c>
      <c r="BK350" s="118">
        <f>ROUND(I350*H350,2)</f>
        <v>0</v>
      </c>
      <c r="BL350" s="16" t="s">
        <v>292</v>
      </c>
      <c r="BM350" s="16" t="s">
        <v>1011</v>
      </c>
    </row>
    <row r="351" spans="2:47" s="175" customFormat="1" ht="120">
      <c r="B351" s="27"/>
      <c r="D351" s="119" t="s">
        <v>152</v>
      </c>
      <c r="F351" s="120" t="s">
        <v>1012</v>
      </c>
      <c r="I351" s="3"/>
      <c r="L351" s="27"/>
      <c r="M351" s="121"/>
      <c r="N351" s="177"/>
      <c r="O351" s="177"/>
      <c r="P351" s="177"/>
      <c r="Q351" s="177"/>
      <c r="R351" s="177"/>
      <c r="S351" s="177"/>
      <c r="T351" s="122"/>
      <c r="AT351" s="16" t="s">
        <v>152</v>
      </c>
      <c r="AU351" s="16" t="s">
        <v>83</v>
      </c>
    </row>
    <row r="352" spans="2:51" s="124" customFormat="1" ht="13.5">
      <c r="B352" s="123"/>
      <c r="D352" s="125" t="s">
        <v>154</v>
      </c>
      <c r="E352" s="126" t="s">
        <v>3</v>
      </c>
      <c r="F352" s="127" t="s">
        <v>1013</v>
      </c>
      <c r="H352" s="128">
        <v>12</v>
      </c>
      <c r="I352" s="4"/>
      <c r="L352" s="123"/>
      <c r="M352" s="129"/>
      <c r="N352" s="130"/>
      <c r="O352" s="130"/>
      <c r="P352" s="130"/>
      <c r="Q352" s="130"/>
      <c r="R352" s="130"/>
      <c r="S352" s="130"/>
      <c r="T352" s="131"/>
      <c r="AT352" s="132" t="s">
        <v>154</v>
      </c>
      <c r="AU352" s="132" t="s">
        <v>83</v>
      </c>
      <c r="AV352" s="124" t="s">
        <v>83</v>
      </c>
      <c r="AW352" s="124" t="s">
        <v>38</v>
      </c>
      <c r="AX352" s="124" t="s">
        <v>23</v>
      </c>
      <c r="AY352" s="132" t="s">
        <v>143</v>
      </c>
    </row>
    <row r="353" spans="2:65" s="175" customFormat="1" ht="31.5" customHeight="1">
      <c r="B353" s="27"/>
      <c r="C353" s="108" t="s">
        <v>610</v>
      </c>
      <c r="D353" s="108" t="s">
        <v>145</v>
      </c>
      <c r="E353" s="109" t="s">
        <v>1014</v>
      </c>
      <c r="F353" s="110" t="s">
        <v>1015</v>
      </c>
      <c r="G353" s="111" t="s">
        <v>168</v>
      </c>
      <c r="H353" s="112">
        <v>0.773</v>
      </c>
      <c r="I353" s="2"/>
      <c r="J353" s="113">
        <f>ROUND(I353*H353,2)</f>
        <v>0</v>
      </c>
      <c r="K353" s="110" t="s">
        <v>149</v>
      </c>
      <c r="L353" s="27"/>
      <c r="M353" s="114" t="s">
        <v>3</v>
      </c>
      <c r="N353" s="115" t="s">
        <v>46</v>
      </c>
      <c r="O353" s="177"/>
      <c r="P353" s="116">
        <f>O353*H353</f>
        <v>0</v>
      </c>
      <c r="Q353" s="116">
        <v>0.00189</v>
      </c>
      <c r="R353" s="116">
        <f>Q353*H353</f>
        <v>0.00146097</v>
      </c>
      <c r="S353" s="116">
        <v>0</v>
      </c>
      <c r="T353" s="117">
        <f>S353*H353</f>
        <v>0</v>
      </c>
      <c r="AR353" s="16" t="s">
        <v>292</v>
      </c>
      <c r="AT353" s="16" t="s">
        <v>145</v>
      </c>
      <c r="AU353" s="16" t="s">
        <v>83</v>
      </c>
      <c r="AY353" s="16" t="s">
        <v>143</v>
      </c>
      <c r="BE353" s="118">
        <f>IF(N353="základní",J353,0)</f>
        <v>0</v>
      </c>
      <c r="BF353" s="118">
        <f>IF(N353="snížená",J353,0)</f>
        <v>0</v>
      </c>
      <c r="BG353" s="118">
        <f>IF(N353="zákl. přenesená",J353,0)</f>
        <v>0</v>
      </c>
      <c r="BH353" s="118">
        <f>IF(N353="sníž. přenesená",J353,0)</f>
        <v>0</v>
      </c>
      <c r="BI353" s="118">
        <f>IF(N353="nulová",J353,0)</f>
        <v>0</v>
      </c>
      <c r="BJ353" s="16" t="s">
        <v>23</v>
      </c>
      <c r="BK353" s="118">
        <f>ROUND(I353*H353,2)</f>
        <v>0</v>
      </c>
      <c r="BL353" s="16" t="s">
        <v>292</v>
      </c>
      <c r="BM353" s="16" t="s">
        <v>1016</v>
      </c>
    </row>
    <row r="354" spans="2:47" s="175" customFormat="1" ht="120">
      <c r="B354" s="27"/>
      <c r="D354" s="119" t="s">
        <v>152</v>
      </c>
      <c r="F354" s="120" t="s">
        <v>1012</v>
      </c>
      <c r="I354" s="3"/>
      <c r="L354" s="27"/>
      <c r="M354" s="121"/>
      <c r="N354" s="177"/>
      <c r="O354" s="177"/>
      <c r="P354" s="177"/>
      <c r="Q354" s="177"/>
      <c r="R354" s="177"/>
      <c r="S354" s="177"/>
      <c r="T354" s="122"/>
      <c r="AT354" s="16" t="s">
        <v>152</v>
      </c>
      <c r="AU354" s="16" t="s">
        <v>83</v>
      </c>
    </row>
    <row r="355" spans="2:51" s="124" customFormat="1" ht="13.5">
      <c r="B355" s="123"/>
      <c r="D355" s="119" t="s">
        <v>154</v>
      </c>
      <c r="E355" s="132" t="s">
        <v>3</v>
      </c>
      <c r="F355" s="133" t="s">
        <v>1017</v>
      </c>
      <c r="H355" s="134">
        <v>0.154</v>
      </c>
      <c r="I355" s="4"/>
      <c r="L355" s="123"/>
      <c r="M355" s="129"/>
      <c r="N355" s="130"/>
      <c r="O355" s="130"/>
      <c r="P355" s="130"/>
      <c r="Q355" s="130"/>
      <c r="R355" s="130"/>
      <c r="S355" s="130"/>
      <c r="T355" s="131"/>
      <c r="AT355" s="132" t="s">
        <v>154</v>
      </c>
      <c r="AU355" s="132" t="s">
        <v>83</v>
      </c>
      <c r="AV355" s="124" t="s">
        <v>83</v>
      </c>
      <c r="AW355" s="124" t="s">
        <v>38</v>
      </c>
      <c r="AX355" s="124" t="s">
        <v>75</v>
      </c>
      <c r="AY355" s="132" t="s">
        <v>143</v>
      </c>
    </row>
    <row r="356" spans="2:51" s="124" customFormat="1" ht="13.5">
      <c r="B356" s="123"/>
      <c r="D356" s="119" t="s">
        <v>154</v>
      </c>
      <c r="E356" s="132" t="s">
        <v>3</v>
      </c>
      <c r="F356" s="133" t="s">
        <v>1018</v>
      </c>
      <c r="H356" s="134">
        <v>0.296</v>
      </c>
      <c r="I356" s="4"/>
      <c r="L356" s="123"/>
      <c r="M356" s="129"/>
      <c r="N356" s="130"/>
      <c r="O356" s="130"/>
      <c r="P356" s="130"/>
      <c r="Q356" s="130"/>
      <c r="R356" s="130"/>
      <c r="S356" s="130"/>
      <c r="T356" s="131"/>
      <c r="AT356" s="132" t="s">
        <v>154</v>
      </c>
      <c r="AU356" s="132" t="s">
        <v>83</v>
      </c>
      <c r="AV356" s="124" t="s">
        <v>83</v>
      </c>
      <c r="AW356" s="124" t="s">
        <v>38</v>
      </c>
      <c r="AX356" s="124" t="s">
        <v>75</v>
      </c>
      <c r="AY356" s="132" t="s">
        <v>143</v>
      </c>
    </row>
    <row r="357" spans="2:51" s="124" customFormat="1" ht="13.5">
      <c r="B357" s="123"/>
      <c r="D357" s="119" t="s">
        <v>154</v>
      </c>
      <c r="E357" s="132" t="s">
        <v>3</v>
      </c>
      <c r="F357" s="133" t="s">
        <v>1019</v>
      </c>
      <c r="H357" s="134">
        <v>0.222</v>
      </c>
      <c r="I357" s="4"/>
      <c r="L357" s="123"/>
      <c r="M357" s="129"/>
      <c r="N357" s="130"/>
      <c r="O357" s="130"/>
      <c r="P357" s="130"/>
      <c r="Q357" s="130"/>
      <c r="R357" s="130"/>
      <c r="S357" s="130"/>
      <c r="T357" s="131"/>
      <c r="AT357" s="132" t="s">
        <v>154</v>
      </c>
      <c r="AU357" s="132" t="s">
        <v>83</v>
      </c>
      <c r="AV357" s="124" t="s">
        <v>83</v>
      </c>
      <c r="AW357" s="124" t="s">
        <v>38</v>
      </c>
      <c r="AX357" s="124" t="s">
        <v>75</v>
      </c>
      <c r="AY357" s="132" t="s">
        <v>143</v>
      </c>
    </row>
    <row r="358" spans="2:51" s="124" customFormat="1" ht="13.5">
      <c r="B358" s="123"/>
      <c r="D358" s="119" t="s">
        <v>154</v>
      </c>
      <c r="E358" s="132" t="s">
        <v>3</v>
      </c>
      <c r="F358" s="133" t="s">
        <v>1020</v>
      </c>
      <c r="H358" s="134">
        <v>0.101</v>
      </c>
      <c r="I358" s="4"/>
      <c r="L358" s="123"/>
      <c r="M358" s="129"/>
      <c r="N358" s="130"/>
      <c r="O358" s="130"/>
      <c r="P358" s="130"/>
      <c r="Q358" s="130"/>
      <c r="R358" s="130"/>
      <c r="S358" s="130"/>
      <c r="T358" s="131"/>
      <c r="AT358" s="132" t="s">
        <v>154</v>
      </c>
      <c r="AU358" s="132" t="s">
        <v>83</v>
      </c>
      <c r="AV358" s="124" t="s">
        <v>83</v>
      </c>
      <c r="AW358" s="124" t="s">
        <v>38</v>
      </c>
      <c r="AX358" s="124" t="s">
        <v>75</v>
      </c>
      <c r="AY358" s="132" t="s">
        <v>143</v>
      </c>
    </row>
    <row r="359" spans="2:51" s="136" customFormat="1" ht="13.5">
      <c r="B359" s="135"/>
      <c r="D359" s="125" t="s">
        <v>154</v>
      </c>
      <c r="E359" s="201" t="s">
        <v>3</v>
      </c>
      <c r="F359" s="202" t="s">
        <v>345</v>
      </c>
      <c r="H359" s="146">
        <v>0.773</v>
      </c>
      <c r="I359" s="5"/>
      <c r="L359" s="135"/>
      <c r="M359" s="140"/>
      <c r="N359" s="141"/>
      <c r="O359" s="141"/>
      <c r="P359" s="141"/>
      <c r="Q359" s="141"/>
      <c r="R359" s="141"/>
      <c r="S359" s="141"/>
      <c r="T359" s="142"/>
      <c r="AT359" s="143" t="s">
        <v>154</v>
      </c>
      <c r="AU359" s="143" t="s">
        <v>83</v>
      </c>
      <c r="AV359" s="136" t="s">
        <v>150</v>
      </c>
      <c r="AW359" s="136" t="s">
        <v>38</v>
      </c>
      <c r="AX359" s="136" t="s">
        <v>23</v>
      </c>
      <c r="AY359" s="143" t="s">
        <v>143</v>
      </c>
    </row>
    <row r="360" spans="2:65" s="175" customFormat="1" ht="31.5" customHeight="1">
      <c r="B360" s="27"/>
      <c r="C360" s="108" t="s">
        <v>614</v>
      </c>
      <c r="D360" s="108" t="s">
        <v>145</v>
      </c>
      <c r="E360" s="109" t="s">
        <v>1021</v>
      </c>
      <c r="F360" s="110" t="s">
        <v>1022</v>
      </c>
      <c r="G360" s="111" t="s">
        <v>394</v>
      </c>
      <c r="H360" s="112">
        <v>8</v>
      </c>
      <c r="I360" s="2"/>
      <c r="J360" s="113">
        <f>ROUND(I360*H360,2)</f>
        <v>0</v>
      </c>
      <c r="K360" s="110" t="s">
        <v>149</v>
      </c>
      <c r="L360" s="27"/>
      <c r="M360" s="114" t="s">
        <v>3</v>
      </c>
      <c r="N360" s="115" t="s">
        <v>46</v>
      </c>
      <c r="O360" s="177"/>
      <c r="P360" s="116">
        <f>O360*H360</f>
        <v>0</v>
      </c>
      <c r="Q360" s="116">
        <v>0.00267</v>
      </c>
      <c r="R360" s="116">
        <f>Q360*H360</f>
        <v>0.02136</v>
      </c>
      <c r="S360" s="116">
        <v>0</v>
      </c>
      <c r="T360" s="117">
        <f>S360*H360</f>
        <v>0</v>
      </c>
      <c r="AR360" s="16" t="s">
        <v>292</v>
      </c>
      <c r="AT360" s="16" t="s">
        <v>145</v>
      </c>
      <c r="AU360" s="16" t="s">
        <v>83</v>
      </c>
      <c r="AY360" s="16" t="s">
        <v>143</v>
      </c>
      <c r="BE360" s="118">
        <f>IF(N360="základní",J360,0)</f>
        <v>0</v>
      </c>
      <c r="BF360" s="118">
        <f>IF(N360="snížená",J360,0)</f>
        <v>0</v>
      </c>
      <c r="BG360" s="118">
        <f>IF(N360="zákl. přenesená",J360,0)</f>
        <v>0</v>
      </c>
      <c r="BH360" s="118">
        <f>IF(N360="sníž. přenesená",J360,0)</f>
        <v>0</v>
      </c>
      <c r="BI360" s="118">
        <f>IF(N360="nulová",J360,0)</f>
        <v>0</v>
      </c>
      <c r="BJ360" s="16" t="s">
        <v>23</v>
      </c>
      <c r="BK360" s="118">
        <f>ROUND(I360*H360,2)</f>
        <v>0</v>
      </c>
      <c r="BL360" s="16" t="s">
        <v>292</v>
      </c>
      <c r="BM360" s="16" t="s">
        <v>1023</v>
      </c>
    </row>
    <row r="361" spans="2:47" s="175" customFormat="1" ht="120">
      <c r="B361" s="27"/>
      <c r="D361" s="119" t="s">
        <v>152</v>
      </c>
      <c r="F361" s="120" t="s">
        <v>1012</v>
      </c>
      <c r="I361" s="3"/>
      <c r="L361" s="27"/>
      <c r="M361" s="121"/>
      <c r="N361" s="177"/>
      <c r="O361" s="177"/>
      <c r="P361" s="177"/>
      <c r="Q361" s="177"/>
      <c r="R361" s="177"/>
      <c r="S361" s="177"/>
      <c r="T361" s="122"/>
      <c r="AT361" s="16" t="s">
        <v>152</v>
      </c>
      <c r="AU361" s="16" t="s">
        <v>83</v>
      </c>
    </row>
    <row r="362" spans="2:51" s="124" customFormat="1" ht="13.5">
      <c r="B362" s="123"/>
      <c r="D362" s="125" t="s">
        <v>154</v>
      </c>
      <c r="E362" s="126" t="s">
        <v>3</v>
      </c>
      <c r="F362" s="127" t="s">
        <v>1024</v>
      </c>
      <c r="H362" s="128">
        <v>8</v>
      </c>
      <c r="I362" s="4"/>
      <c r="L362" s="123"/>
      <c r="M362" s="129"/>
      <c r="N362" s="130"/>
      <c r="O362" s="130"/>
      <c r="P362" s="130"/>
      <c r="Q362" s="130"/>
      <c r="R362" s="130"/>
      <c r="S362" s="130"/>
      <c r="T362" s="131"/>
      <c r="AT362" s="132" t="s">
        <v>154</v>
      </c>
      <c r="AU362" s="132" t="s">
        <v>83</v>
      </c>
      <c r="AV362" s="124" t="s">
        <v>83</v>
      </c>
      <c r="AW362" s="124" t="s">
        <v>38</v>
      </c>
      <c r="AX362" s="124" t="s">
        <v>23</v>
      </c>
      <c r="AY362" s="132" t="s">
        <v>143</v>
      </c>
    </row>
    <row r="363" spans="2:65" s="175" customFormat="1" ht="44.25" customHeight="1">
      <c r="B363" s="27"/>
      <c r="C363" s="108" t="s">
        <v>618</v>
      </c>
      <c r="D363" s="108" t="s">
        <v>145</v>
      </c>
      <c r="E363" s="109" t="s">
        <v>1025</v>
      </c>
      <c r="F363" s="110" t="s">
        <v>1026</v>
      </c>
      <c r="G363" s="111" t="s">
        <v>162</v>
      </c>
      <c r="H363" s="112">
        <v>49</v>
      </c>
      <c r="I363" s="2"/>
      <c r="J363" s="113">
        <f>ROUND(I363*H363,2)</f>
        <v>0</v>
      </c>
      <c r="K363" s="110" t="s">
        <v>149</v>
      </c>
      <c r="L363" s="27"/>
      <c r="M363" s="114" t="s">
        <v>3</v>
      </c>
      <c r="N363" s="115" t="s">
        <v>46</v>
      </c>
      <c r="O363" s="177"/>
      <c r="P363" s="116">
        <f>O363*H363</f>
        <v>0</v>
      </c>
      <c r="Q363" s="116">
        <v>0</v>
      </c>
      <c r="R363" s="116">
        <f>Q363*H363</f>
        <v>0</v>
      </c>
      <c r="S363" s="116">
        <v>0</v>
      </c>
      <c r="T363" s="117">
        <f>S363*H363</f>
        <v>0</v>
      </c>
      <c r="AR363" s="16" t="s">
        <v>292</v>
      </c>
      <c r="AT363" s="16" t="s">
        <v>145</v>
      </c>
      <c r="AU363" s="16" t="s">
        <v>83</v>
      </c>
      <c r="AY363" s="16" t="s">
        <v>143</v>
      </c>
      <c r="BE363" s="118">
        <f>IF(N363="základní",J363,0)</f>
        <v>0</v>
      </c>
      <c r="BF363" s="118">
        <f>IF(N363="snížená",J363,0)</f>
        <v>0</v>
      </c>
      <c r="BG363" s="118">
        <f>IF(N363="zákl. přenesená",J363,0)</f>
        <v>0</v>
      </c>
      <c r="BH363" s="118">
        <f>IF(N363="sníž. přenesená",J363,0)</f>
        <v>0</v>
      </c>
      <c r="BI363" s="118">
        <f>IF(N363="nulová",J363,0)</f>
        <v>0</v>
      </c>
      <c r="BJ363" s="16" t="s">
        <v>23</v>
      </c>
      <c r="BK363" s="118">
        <f>ROUND(I363*H363,2)</f>
        <v>0</v>
      </c>
      <c r="BL363" s="16" t="s">
        <v>292</v>
      </c>
      <c r="BM363" s="16" t="s">
        <v>1027</v>
      </c>
    </row>
    <row r="364" spans="2:47" s="175" customFormat="1" ht="48">
      <c r="B364" s="27"/>
      <c r="D364" s="119" t="s">
        <v>152</v>
      </c>
      <c r="F364" s="120" t="s">
        <v>1028</v>
      </c>
      <c r="I364" s="3"/>
      <c r="L364" s="27"/>
      <c r="M364" s="121"/>
      <c r="N364" s="177"/>
      <c r="O364" s="177"/>
      <c r="P364" s="177"/>
      <c r="Q364" s="177"/>
      <c r="R364" s="177"/>
      <c r="S364" s="177"/>
      <c r="T364" s="122"/>
      <c r="AT364" s="16" t="s">
        <v>152</v>
      </c>
      <c r="AU364" s="16" t="s">
        <v>83</v>
      </c>
    </row>
    <row r="365" spans="2:51" s="124" customFormat="1" ht="13.5">
      <c r="B365" s="123"/>
      <c r="D365" s="119" t="s">
        <v>154</v>
      </c>
      <c r="E365" s="132" t="s">
        <v>3</v>
      </c>
      <c r="F365" s="133" t="s">
        <v>1029</v>
      </c>
      <c r="H365" s="134">
        <v>25</v>
      </c>
      <c r="I365" s="4"/>
      <c r="L365" s="123"/>
      <c r="M365" s="129"/>
      <c r="N365" s="130"/>
      <c r="O365" s="130"/>
      <c r="P365" s="130"/>
      <c r="Q365" s="130"/>
      <c r="R365" s="130"/>
      <c r="S365" s="130"/>
      <c r="T365" s="131"/>
      <c r="AT365" s="132" t="s">
        <v>154</v>
      </c>
      <c r="AU365" s="132" t="s">
        <v>83</v>
      </c>
      <c r="AV365" s="124" t="s">
        <v>83</v>
      </c>
      <c r="AW365" s="124" t="s">
        <v>38</v>
      </c>
      <c r="AX365" s="124" t="s">
        <v>75</v>
      </c>
      <c r="AY365" s="132" t="s">
        <v>143</v>
      </c>
    </row>
    <row r="366" spans="2:51" s="124" customFormat="1" ht="13.5">
      <c r="B366" s="123"/>
      <c r="D366" s="119" t="s">
        <v>154</v>
      </c>
      <c r="E366" s="132" t="s">
        <v>3</v>
      </c>
      <c r="F366" s="133" t="s">
        <v>1030</v>
      </c>
      <c r="H366" s="134">
        <v>24</v>
      </c>
      <c r="I366" s="4"/>
      <c r="L366" s="123"/>
      <c r="M366" s="129"/>
      <c r="N366" s="130"/>
      <c r="O366" s="130"/>
      <c r="P366" s="130"/>
      <c r="Q366" s="130"/>
      <c r="R366" s="130"/>
      <c r="S366" s="130"/>
      <c r="T366" s="131"/>
      <c r="AT366" s="132" t="s">
        <v>154</v>
      </c>
      <c r="AU366" s="132" t="s">
        <v>83</v>
      </c>
      <c r="AV366" s="124" t="s">
        <v>83</v>
      </c>
      <c r="AW366" s="124" t="s">
        <v>38</v>
      </c>
      <c r="AX366" s="124" t="s">
        <v>75</v>
      </c>
      <c r="AY366" s="132" t="s">
        <v>143</v>
      </c>
    </row>
    <row r="367" spans="2:51" s="162" customFormat="1" ht="13.5">
      <c r="B367" s="161"/>
      <c r="D367" s="125" t="s">
        <v>154</v>
      </c>
      <c r="E367" s="163" t="s">
        <v>3</v>
      </c>
      <c r="F367" s="164" t="s">
        <v>1031</v>
      </c>
      <c r="H367" s="165">
        <v>49</v>
      </c>
      <c r="I367" s="7"/>
      <c r="L367" s="161"/>
      <c r="M367" s="166"/>
      <c r="N367" s="167"/>
      <c r="O367" s="167"/>
      <c r="P367" s="167"/>
      <c r="Q367" s="167"/>
      <c r="R367" s="167"/>
      <c r="S367" s="167"/>
      <c r="T367" s="168"/>
      <c r="AT367" s="169" t="s">
        <v>154</v>
      </c>
      <c r="AU367" s="169" t="s">
        <v>83</v>
      </c>
      <c r="AV367" s="162" t="s">
        <v>159</v>
      </c>
      <c r="AW367" s="162" t="s">
        <v>38</v>
      </c>
      <c r="AX367" s="162" t="s">
        <v>23</v>
      </c>
      <c r="AY367" s="169" t="s">
        <v>143</v>
      </c>
    </row>
    <row r="368" spans="2:65" s="175" customFormat="1" ht="44.25" customHeight="1">
      <c r="B368" s="27"/>
      <c r="C368" s="108" t="s">
        <v>624</v>
      </c>
      <c r="D368" s="108" t="s">
        <v>145</v>
      </c>
      <c r="E368" s="109" t="s">
        <v>1032</v>
      </c>
      <c r="F368" s="110" t="s">
        <v>1033</v>
      </c>
      <c r="G368" s="111" t="s">
        <v>162</v>
      </c>
      <c r="H368" s="112">
        <v>19.2</v>
      </c>
      <c r="I368" s="2"/>
      <c r="J368" s="113">
        <f>ROUND(I368*H368,2)</f>
        <v>0</v>
      </c>
      <c r="K368" s="110" t="s">
        <v>149</v>
      </c>
      <c r="L368" s="27"/>
      <c r="M368" s="114" t="s">
        <v>3</v>
      </c>
      <c r="N368" s="115" t="s">
        <v>46</v>
      </c>
      <c r="O368" s="177"/>
      <c r="P368" s="116">
        <f>O368*H368</f>
        <v>0</v>
      </c>
      <c r="Q368" s="116">
        <v>0</v>
      </c>
      <c r="R368" s="116">
        <f>Q368*H368</f>
        <v>0</v>
      </c>
      <c r="S368" s="116">
        <v>0</v>
      </c>
      <c r="T368" s="117">
        <f>S368*H368</f>
        <v>0</v>
      </c>
      <c r="AR368" s="16" t="s">
        <v>292</v>
      </c>
      <c r="AT368" s="16" t="s">
        <v>145</v>
      </c>
      <c r="AU368" s="16" t="s">
        <v>83</v>
      </c>
      <c r="AY368" s="16" t="s">
        <v>143</v>
      </c>
      <c r="BE368" s="118">
        <f>IF(N368="základní",J368,0)</f>
        <v>0</v>
      </c>
      <c r="BF368" s="118">
        <f>IF(N368="snížená",J368,0)</f>
        <v>0</v>
      </c>
      <c r="BG368" s="118">
        <f>IF(N368="zákl. přenesená",J368,0)</f>
        <v>0</v>
      </c>
      <c r="BH368" s="118">
        <f>IF(N368="sníž. přenesená",J368,0)</f>
        <v>0</v>
      </c>
      <c r="BI368" s="118">
        <f>IF(N368="nulová",J368,0)</f>
        <v>0</v>
      </c>
      <c r="BJ368" s="16" t="s">
        <v>23</v>
      </c>
      <c r="BK368" s="118">
        <f>ROUND(I368*H368,2)</f>
        <v>0</v>
      </c>
      <c r="BL368" s="16" t="s">
        <v>292</v>
      </c>
      <c r="BM368" s="16" t="s">
        <v>1034</v>
      </c>
    </row>
    <row r="369" spans="2:47" s="175" customFormat="1" ht="48">
      <c r="B369" s="27"/>
      <c r="D369" s="119" t="s">
        <v>152</v>
      </c>
      <c r="F369" s="120" t="s">
        <v>1028</v>
      </c>
      <c r="I369" s="3"/>
      <c r="L369" s="27"/>
      <c r="M369" s="121"/>
      <c r="N369" s="177"/>
      <c r="O369" s="177"/>
      <c r="P369" s="177"/>
      <c r="Q369" s="177"/>
      <c r="R369" s="177"/>
      <c r="S369" s="177"/>
      <c r="T369" s="122"/>
      <c r="AT369" s="16" t="s">
        <v>152</v>
      </c>
      <c r="AU369" s="16" t="s">
        <v>83</v>
      </c>
    </row>
    <row r="370" spans="2:51" s="124" customFormat="1" ht="13.5">
      <c r="B370" s="123"/>
      <c r="D370" s="119" t="s">
        <v>154</v>
      </c>
      <c r="E370" s="132" t="s">
        <v>3</v>
      </c>
      <c r="F370" s="133" t="s">
        <v>1035</v>
      </c>
      <c r="H370" s="134">
        <v>14.4</v>
      </c>
      <c r="I370" s="4"/>
      <c r="L370" s="123"/>
      <c r="M370" s="129"/>
      <c r="N370" s="130"/>
      <c r="O370" s="130"/>
      <c r="P370" s="130"/>
      <c r="Q370" s="130"/>
      <c r="R370" s="130"/>
      <c r="S370" s="130"/>
      <c r="T370" s="131"/>
      <c r="AT370" s="132" t="s">
        <v>154</v>
      </c>
      <c r="AU370" s="132" t="s">
        <v>83</v>
      </c>
      <c r="AV370" s="124" t="s">
        <v>83</v>
      </c>
      <c r="AW370" s="124" t="s">
        <v>38</v>
      </c>
      <c r="AX370" s="124" t="s">
        <v>75</v>
      </c>
      <c r="AY370" s="132" t="s">
        <v>143</v>
      </c>
    </row>
    <row r="371" spans="2:51" s="124" customFormat="1" ht="13.5">
      <c r="B371" s="123"/>
      <c r="D371" s="119" t="s">
        <v>154</v>
      </c>
      <c r="E371" s="132" t="s">
        <v>3</v>
      </c>
      <c r="F371" s="133" t="s">
        <v>1036</v>
      </c>
      <c r="H371" s="134">
        <v>4.8</v>
      </c>
      <c r="I371" s="4"/>
      <c r="L371" s="123"/>
      <c r="M371" s="129"/>
      <c r="N371" s="130"/>
      <c r="O371" s="130"/>
      <c r="P371" s="130"/>
      <c r="Q371" s="130"/>
      <c r="R371" s="130"/>
      <c r="S371" s="130"/>
      <c r="T371" s="131"/>
      <c r="AT371" s="132" t="s">
        <v>154</v>
      </c>
      <c r="AU371" s="132" t="s">
        <v>83</v>
      </c>
      <c r="AV371" s="124" t="s">
        <v>83</v>
      </c>
      <c r="AW371" s="124" t="s">
        <v>38</v>
      </c>
      <c r="AX371" s="124" t="s">
        <v>75</v>
      </c>
      <c r="AY371" s="132" t="s">
        <v>143</v>
      </c>
    </row>
    <row r="372" spans="2:51" s="136" customFormat="1" ht="13.5">
      <c r="B372" s="135"/>
      <c r="D372" s="125" t="s">
        <v>154</v>
      </c>
      <c r="E372" s="201" t="s">
        <v>3</v>
      </c>
      <c r="F372" s="202" t="s">
        <v>345</v>
      </c>
      <c r="H372" s="146">
        <v>19.2</v>
      </c>
      <c r="I372" s="5"/>
      <c r="L372" s="135"/>
      <c r="M372" s="140"/>
      <c r="N372" s="141"/>
      <c r="O372" s="141"/>
      <c r="P372" s="141"/>
      <c r="Q372" s="141"/>
      <c r="R372" s="141"/>
      <c r="S372" s="141"/>
      <c r="T372" s="142"/>
      <c r="AT372" s="143" t="s">
        <v>154</v>
      </c>
      <c r="AU372" s="143" t="s">
        <v>83</v>
      </c>
      <c r="AV372" s="136" t="s">
        <v>150</v>
      </c>
      <c r="AW372" s="136" t="s">
        <v>38</v>
      </c>
      <c r="AX372" s="136" t="s">
        <v>23</v>
      </c>
      <c r="AY372" s="143" t="s">
        <v>143</v>
      </c>
    </row>
    <row r="373" spans="2:65" s="175" customFormat="1" ht="22.5" customHeight="1">
      <c r="B373" s="27"/>
      <c r="C373" s="147" t="s">
        <v>631</v>
      </c>
      <c r="D373" s="147" t="s">
        <v>330</v>
      </c>
      <c r="E373" s="148" t="s">
        <v>1037</v>
      </c>
      <c r="F373" s="149" t="s">
        <v>1038</v>
      </c>
      <c r="G373" s="150" t="s">
        <v>168</v>
      </c>
      <c r="H373" s="151">
        <v>0.773</v>
      </c>
      <c r="I373" s="6"/>
      <c r="J373" s="152">
        <f>ROUND(I373*H373,2)</f>
        <v>0</v>
      </c>
      <c r="K373" s="149" t="s">
        <v>149</v>
      </c>
      <c r="L373" s="153"/>
      <c r="M373" s="154" t="s">
        <v>3</v>
      </c>
      <c r="N373" s="155" t="s">
        <v>46</v>
      </c>
      <c r="O373" s="177"/>
      <c r="P373" s="116">
        <f>O373*H373</f>
        <v>0</v>
      </c>
      <c r="Q373" s="116">
        <v>0.55</v>
      </c>
      <c r="R373" s="116">
        <f>Q373*H373</f>
        <v>0.42515000000000003</v>
      </c>
      <c r="S373" s="116">
        <v>0</v>
      </c>
      <c r="T373" s="117">
        <f>S373*H373</f>
        <v>0</v>
      </c>
      <c r="AR373" s="16" t="s">
        <v>334</v>
      </c>
      <c r="AT373" s="16" t="s">
        <v>330</v>
      </c>
      <c r="AU373" s="16" t="s">
        <v>83</v>
      </c>
      <c r="AY373" s="16" t="s">
        <v>143</v>
      </c>
      <c r="BE373" s="118">
        <f>IF(N373="základní",J373,0)</f>
        <v>0</v>
      </c>
      <c r="BF373" s="118">
        <f>IF(N373="snížená",J373,0)</f>
        <v>0</v>
      </c>
      <c r="BG373" s="118">
        <f>IF(N373="zákl. přenesená",J373,0)</f>
        <v>0</v>
      </c>
      <c r="BH373" s="118">
        <f>IF(N373="sníž. přenesená",J373,0)</f>
        <v>0</v>
      </c>
      <c r="BI373" s="118">
        <f>IF(N373="nulová",J373,0)</f>
        <v>0</v>
      </c>
      <c r="BJ373" s="16" t="s">
        <v>23</v>
      </c>
      <c r="BK373" s="118">
        <f>ROUND(I373*H373,2)</f>
        <v>0</v>
      </c>
      <c r="BL373" s="16" t="s">
        <v>334</v>
      </c>
      <c r="BM373" s="16" t="s">
        <v>1039</v>
      </c>
    </row>
    <row r="374" spans="2:51" s="124" customFormat="1" ht="13.5">
      <c r="B374" s="123"/>
      <c r="D374" s="119" t="s">
        <v>154</v>
      </c>
      <c r="E374" s="132" t="s">
        <v>3</v>
      </c>
      <c r="F374" s="133" t="s">
        <v>1017</v>
      </c>
      <c r="H374" s="134">
        <v>0.154</v>
      </c>
      <c r="I374" s="4"/>
      <c r="L374" s="123"/>
      <c r="M374" s="129"/>
      <c r="N374" s="130"/>
      <c r="O374" s="130"/>
      <c r="P374" s="130"/>
      <c r="Q374" s="130"/>
      <c r="R374" s="130"/>
      <c r="S374" s="130"/>
      <c r="T374" s="131"/>
      <c r="AT374" s="132" t="s">
        <v>154</v>
      </c>
      <c r="AU374" s="132" t="s">
        <v>83</v>
      </c>
      <c r="AV374" s="124" t="s">
        <v>83</v>
      </c>
      <c r="AW374" s="124" t="s">
        <v>38</v>
      </c>
      <c r="AX374" s="124" t="s">
        <v>75</v>
      </c>
      <c r="AY374" s="132" t="s">
        <v>143</v>
      </c>
    </row>
    <row r="375" spans="2:51" s="124" customFormat="1" ht="13.5">
      <c r="B375" s="123"/>
      <c r="D375" s="119" t="s">
        <v>154</v>
      </c>
      <c r="E375" s="132" t="s">
        <v>3</v>
      </c>
      <c r="F375" s="133" t="s">
        <v>1018</v>
      </c>
      <c r="H375" s="134">
        <v>0.296</v>
      </c>
      <c r="I375" s="4"/>
      <c r="L375" s="123"/>
      <c r="M375" s="129"/>
      <c r="N375" s="130"/>
      <c r="O375" s="130"/>
      <c r="P375" s="130"/>
      <c r="Q375" s="130"/>
      <c r="R375" s="130"/>
      <c r="S375" s="130"/>
      <c r="T375" s="131"/>
      <c r="AT375" s="132" t="s">
        <v>154</v>
      </c>
      <c r="AU375" s="132" t="s">
        <v>83</v>
      </c>
      <c r="AV375" s="124" t="s">
        <v>83</v>
      </c>
      <c r="AW375" s="124" t="s">
        <v>38</v>
      </c>
      <c r="AX375" s="124" t="s">
        <v>75</v>
      </c>
      <c r="AY375" s="132" t="s">
        <v>143</v>
      </c>
    </row>
    <row r="376" spans="2:51" s="124" customFormat="1" ht="13.5">
      <c r="B376" s="123"/>
      <c r="D376" s="119" t="s">
        <v>154</v>
      </c>
      <c r="E376" s="132" t="s">
        <v>3</v>
      </c>
      <c r="F376" s="133" t="s">
        <v>1019</v>
      </c>
      <c r="H376" s="134">
        <v>0.222</v>
      </c>
      <c r="I376" s="4"/>
      <c r="L376" s="123"/>
      <c r="M376" s="129"/>
      <c r="N376" s="130"/>
      <c r="O376" s="130"/>
      <c r="P376" s="130"/>
      <c r="Q376" s="130"/>
      <c r="R376" s="130"/>
      <c r="S376" s="130"/>
      <c r="T376" s="131"/>
      <c r="AT376" s="132" t="s">
        <v>154</v>
      </c>
      <c r="AU376" s="132" t="s">
        <v>83</v>
      </c>
      <c r="AV376" s="124" t="s">
        <v>83</v>
      </c>
      <c r="AW376" s="124" t="s">
        <v>38</v>
      </c>
      <c r="AX376" s="124" t="s">
        <v>75</v>
      </c>
      <c r="AY376" s="132" t="s">
        <v>143</v>
      </c>
    </row>
    <row r="377" spans="2:51" s="124" customFormat="1" ht="13.5">
      <c r="B377" s="123"/>
      <c r="D377" s="119" t="s">
        <v>154</v>
      </c>
      <c r="E377" s="132" t="s">
        <v>3</v>
      </c>
      <c r="F377" s="133" t="s">
        <v>1020</v>
      </c>
      <c r="H377" s="134">
        <v>0.101</v>
      </c>
      <c r="I377" s="4"/>
      <c r="L377" s="123"/>
      <c r="M377" s="129"/>
      <c r="N377" s="130"/>
      <c r="O377" s="130"/>
      <c r="P377" s="130"/>
      <c r="Q377" s="130"/>
      <c r="R377" s="130"/>
      <c r="S377" s="130"/>
      <c r="T377" s="131"/>
      <c r="AT377" s="132" t="s">
        <v>154</v>
      </c>
      <c r="AU377" s="132" t="s">
        <v>83</v>
      </c>
      <c r="AV377" s="124" t="s">
        <v>83</v>
      </c>
      <c r="AW377" s="124" t="s">
        <v>38</v>
      </c>
      <c r="AX377" s="124" t="s">
        <v>75</v>
      </c>
      <c r="AY377" s="132" t="s">
        <v>143</v>
      </c>
    </row>
    <row r="378" spans="2:51" s="136" customFormat="1" ht="13.5">
      <c r="B378" s="135"/>
      <c r="D378" s="125" t="s">
        <v>154</v>
      </c>
      <c r="E378" s="201" t="s">
        <v>3</v>
      </c>
      <c r="F378" s="202" t="s">
        <v>345</v>
      </c>
      <c r="H378" s="146">
        <v>0.773</v>
      </c>
      <c r="I378" s="5"/>
      <c r="L378" s="135"/>
      <c r="M378" s="140"/>
      <c r="N378" s="141"/>
      <c r="O378" s="141"/>
      <c r="P378" s="141"/>
      <c r="Q378" s="141"/>
      <c r="R378" s="141"/>
      <c r="S378" s="141"/>
      <c r="T378" s="142"/>
      <c r="AT378" s="143" t="s">
        <v>154</v>
      </c>
      <c r="AU378" s="143" t="s">
        <v>83</v>
      </c>
      <c r="AV378" s="136" t="s">
        <v>150</v>
      </c>
      <c r="AW378" s="136" t="s">
        <v>38</v>
      </c>
      <c r="AX378" s="136" t="s">
        <v>23</v>
      </c>
      <c r="AY378" s="143" t="s">
        <v>143</v>
      </c>
    </row>
    <row r="379" spans="2:65" s="175" customFormat="1" ht="44.25" customHeight="1">
      <c r="B379" s="27"/>
      <c r="C379" s="108" t="s">
        <v>637</v>
      </c>
      <c r="D379" s="108" t="s">
        <v>145</v>
      </c>
      <c r="E379" s="109" t="s">
        <v>1040</v>
      </c>
      <c r="F379" s="110" t="s">
        <v>1041</v>
      </c>
      <c r="G379" s="111" t="s">
        <v>148</v>
      </c>
      <c r="H379" s="112">
        <v>18.24</v>
      </c>
      <c r="I379" s="2"/>
      <c r="J379" s="113">
        <f>ROUND(I379*H379,2)</f>
        <v>0</v>
      </c>
      <c r="K379" s="110" t="s">
        <v>149</v>
      </c>
      <c r="L379" s="27"/>
      <c r="M379" s="114" t="s">
        <v>3</v>
      </c>
      <c r="N379" s="115" t="s">
        <v>46</v>
      </c>
      <c r="O379" s="177"/>
      <c r="P379" s="116">
        <f>O379*H379</f>
        <v>0</v>
      </c>
      <c r="Q379" s="116">
        <v>0.01423</v>
      </c>
      <c r="R379" s="116">
        <f>Q379*H379</f>
        <v>0.2595552</v>
      </c>
      <c r="S379" s="116">
        <v>0</v>
      </c>
      <c r="T379" s="117">
        <f>S379*H379</f>
        <v>0</v>
      </c>
      <c r="AR379" s="16" t="s">
        <v>292</v>
      </c>
      <c r="AT379" s="16" t="s">
        <v>145</v>
      </c>
      <c r="AU379" s="16" t="s">
        <v>83</v>
      </c>
      <c r="AY379" s="16" t="s">
        <v>143</v>
      </c>
      <c r="BE379" s="118">
        <f>IF(N379="základní",J379,0)</f>
        <v>0</v>
      </c>
      <c r="BF379" s="118">
        <f>IF(N379="snížená",J379,0)</f>
        <v>0</v>
      </c>
      <c r="BG379" s="118">
        <f>IF(N379="zákl. přenesená",J379,0)</f>
        <v>0</v>
      </c>
      <c r="BH379" s="118">
        <f>IF(N379="sníž. přenesená",J379,0)</f>
        <v>0</v>
      </c>
      <c r="BI379" s="118">
        <f>IF(N379="nulová",J379,0)</f>
        <v>0</v>
      </c>
      <c r="BJ379" s="16" t="s">
        <v>23</v>
      </c>
      <c r="BK379" s="118">
        <f>ROUND(I379*H379,2)</f>
        <v>0</v>
      </c>
      <c r="BL379" s="16" t="s">
        <v>292</v>
      </c>
      <c r="BM379" s="16" t="s">
        <v>1042</v>
      </c>
    </row>
    <row r="380" spans="2:47" s="175" customFormat="1" ht="48">
      <c r="B380" s="27"/>
      <c r="D380" s="119" t="s">
        <v>152</v>
      </c>
      <c r="F380" s="120" t="s">
        <v>1043</v>
      </c>
      <c r="I380" s="3"/>
      <c r="L380" s="27"/>
      <c r="M380" s="121"/>
      <c r="N380" s="177"/>
      <c r="O380" s="177"/>
      <c r="P380" s="177"/>
      <c r="Q380" s="177"/>
      <c r="R380" s="177"/>
      <c r="S380" s="177"/>
      <c r="T380" s="122"/>
      <c r="AT380" s="16" t="s">
        <v>152</v>
      </c>
      <c r="AU380" s="16" t="s">
        <v>83</v>
      </c>
    </row>
    <row r="381" spans="2:51" s="124" customFormat="1" ht="13.5">
      <c r="B381" s="123"/>
      <c r="D381" s="125" t="s">
        <v>154</v>
      </c>
      <c r="E381" s="126" t="s">
        <v>3</v>
      </c>
      <c r="F381" s="127" t="s">
        <v>1044</v>
      </c>
      <c r="H381" s="128">
        <v>18.24</v>
      </c>
      <c r="I381" s="4"/>
      <c r="L381" s="123"/>
      <c r="M381" s="129"/>
      <c r="N381" s="130"/>
      <c r="O381" s="130"/>
      <c r="P381" s="130"/>
      <c r="Q381" s="130"/>
      <c r="R381" s="130"/>
      <c r="S381" s="130"/>
      <c r="T381" s="131"/>
      <c r="AT381" s="132" t="s">
        <v>154</v>
      </c>
      <c r="AU381" s="132" t="s">
        <v>83</v>
      </c>
      <c r="AV381" s="124" t="s">
        <v>83</v>
      </c>
      <c r="AW381" s="124" t="s">
        <v>38</v>
      </c>
      <c r="AX381" s="124" t="s">
        <v>23</v>
      </c>
      <c r="AY381" s="132" t="s">
        <v>143</v>
      </c>
    </row>
    <row r="382" spans="2:65" s="175" customFormat="1" ht="31.5" customHeight="1">
      <c r="B382" s="27"/>
      <c r="C382" s="108" t="s">
        <v>642</v>
      </c>
      <c r="D382" s="108" t="s">
        <v>145</v>
      </c>
      <c r="E382" s="109" t="s">
        <v>1045</v>
      </c>
      <c r="F382" s="110" t="s">
        <v>1046</v>
      </c>
      <c r="G382" s="111" t="s">
        <v>148</v>
      </c>
      <c r="H382" s="112">
        <v>10.32</v>
      </c>
      <c r="I382" s="2"/>
      <c r="J382" s="113">
        <f>ROUND(I382*H382,2)</f>
        <v>0</v>
      </c>
      <c r="K382" s="110" t="s">
        <v>149</v>
      </c>
      <c r="L382" s="27"/>
      <c r="M382" s="114" t="s">
        <v>3</v>
      </c>
      <c r="N382" s="115" t="s">
        <v>46</v>
      </c>
      <c r="O382" s="177"/>
      <c r="P382" s="116">
        <f>O382*H382</f>
        <v>0</v>
      </c>
      <c r="Q382" s="116">
        <v>0</v>
      </c>
      <c r="R382" s="116">
        <f>Q382*H382</f>
        <v>0</v>
      </c>
      <c r="S382" s="116">
        <v>0</v>
      </c>
      <c r="T382" s="117">
        <f>S382*H382</f>
        <v>0</v>
      </c>
      <c r="AR382" s="16" t="s">
        <v>292</v>
      </c>
      <c r="AT382" s="16" t="s">
        <v>145</v>
      </c>
      <c r="AU382" s="16" t="s">
        <v>83</v>
      </c>
      <c r="AY382" s="16" t="s">
        <v>143</v>
      </c>
      <c r="BE382" s="118">
        <f>IF(N382="základní",J382,0)</f>
        <v>0</v>
      </c>
      <c r="BF382" s="118">
        <f>IF(N382="snížená",J382,0)</f>
        <v>0</v>
      </c>
      <c r="BG382" s="118">
        <f>IF(N382="zákl. přenesená",J382,0)</f>
        <v>0</v>
      </c>
      <c r="BH382" s="118">
        <f>IF(N382="sníž. přenesená",J382,0)</f>
        <v>0</v>
      </c>
      <c r="BI382" s="118">
        <f>IF(N382="nulová",J382,0)</f>
        <v>0</v>
      </c>
      <c r="BJ382" s="16" t="s">
        <v>23</v>
      </c>
      <c r="BK382" s="118">
        <f>ROUND(I382*H382,2)</f>
        <v>0</v>
      </c>
      <c r="BL382" s="16" t="s">
        <v>292</v>
      </c>
      <c r="BM382" s="16" t="s">
        <v>1047</v>
      </c>
    </row>
    <row r="383" spans="2:47" s="175" customFormat="1" ht="48">
      <c r="B383" s="27"/>
      <c r="D383" s="119" t="s">
        <v>152</v>
      </c>
      <c r="F383" s="120" t="s">
        <v>1043</v>
      </c>
      <c r="I383" s="3"/>
      <c r="L383" s="27"/>
      <c r="M383" s="121"/>
      <c r="N383" s="177"/>
      <c r="O383" s="177"/>
      <c r="P383" s="177"/>
      <c r="Q383" s="177"/>
      <c r="R383" s="177"/>
      <c r="S383" s="177"/>
      <c r="T383" s="122"/>
      <c r="AT383" s="16" t="s">
        <v>152</v>
      </c>
      <c r="AU383" s="16" t="s">
        <v>83</v>
      </c>
    </row>
    <row r="384" spans="2:51" s="124" customFormat="1" ht="13.5">
      <c r="B384" s="123"/>
      <c r="D384" s="125" t="s">
        <v>154</v>
      </c>
      <c r="E384" s="126" t="s">
        <v>3</v>
      </c>
      <c r="F384" s="127" t="s">
        <v>1048</v>
      </c>
      <c r="H384" s="128">
        <v>10.32</v>
      </c>
      <c r="I384" s="4"/>
      <c r="L384" s="123"/>
      <c r="M384" s="129"/>
      <c r="N384" s="130"/>
      <c r="O384" s="130"/>
      <c r="P384" s="130"/>
      <c r="Q384" s="130"/>
      <c r="R384" s="130"/>
      <c r="S384" s="130"/>
      <c r="T384" s="131"/>
      <c r="AT384" s="132" t="s">
        <v>154</v>
      </c>
      <c r="AU384" s="132" t="s">
        <v>83</v>
      </c>
      <c r="AV384" s="124" t="s">
        <v>83</v>
      </c>
      <c r="AW384" s="124" t="s">
        <v>38</v>
      </c>
      <c r="AX384" s="124" t="s">
        <v>23</v>
      </c>
      <c r="AY384" s="132" t="s">
        <v>143</v>
      </c>
    </row>
    <row r="385" spans="2:65" s="175" customFormat="1" ht="22.5" customHeight="1">
      <c r="B385" s="27"/>
      <c r="C385" s="147" t="s">
        <v>647</v>
      </c>
      <c r="D385" s="147" t="s">
        <v>330</v>
      </c>
      <c r="E385" s="148" t="s">
        <v>1049</v>
      </c>
      <c r="F385" s="149" t="s">
        <v>1050</v>
      </c>
      <c r="G385" s="150" t="s">
        <v>148</v>
      </c>
      <c r="H385" s="151">
        <v>12.384</v>
      </c>
      <c r="I385" s="6"/>
      <c r="J385" s="152">
        <f>ROUND(I385*H385,2)</f>
        <v>0</v>
      </c>
      <c r="K385" s="149" t="s">
        <v>149</v>
      </c>
      <c r="L385" s="153"/>
      <c r="M385" s="154" t="s">
        <v>3</v>
      </c>
      <c r="N385" s="155" t="s">
        <v>46</v>
      </c>
      <c r="O385" s="177"/>
      <c r="P385" s="116">
        <f>O385*H385</f>
        <v>0</v>
      </c>
      <c r="Q385" s="116">
        <v>0.00931</v>
      </c>
      <c r="R385" s="116">
        <f>Q385*H385</f>
        <v>0.11529504000000002</v>
      </c>
      <c r="S385" s="116">
        <v>0</v>
      </c>
      <c r="T385" s="117">
        <f>S385*H385</f>
        <v>0</v>
      </c>
      <c r="AR385" s="16" t="s">
        <v>334</v>
      </c>
      <c r="AT385" s="16" t="s">
        <v>330</v>
      </c>
      <c r="AU385" s="16" t="s">
        <v>83</v>
      </c>
      <c r="AY385" s="16" t="s">
        <v>143</v>
      </c>
      <c r="BE385" s="118">
        <f>IF(N385="základní",J385,0)</f>
        <v>0</v>
      </c>
      <c r="BF385" s="118">
        <f>IF(N385="snížená",J385,0)</f>
        <v>0</v>
      </c>
      <c r="BG385" s="118">
        <f>IF(N385="zákl. přenesená",J385,0)</f>
        <v>0</v>
      </c>
      <c r="BH385" s="118">
        <f>IF(N385="sníž. přenesená",J385,0)</f>
        <v>0</v>
      </c>
      <c r="BI385" s="118">
        <f>IF(N385="nulová",J385,0)</f>
        <v>0</v>
      </c>
      <c r="BJ385" s="16" t="s">
        <v>23</v>
      </c>
      <c r="BK385" s="118">
        <f>ROUND(I385*H385,2)</f>
        <v>0</v>
      </c>
      <c r="BL385" s="16" t="s">
        <v>334</v>
      </c>
      <c r="BM385" s="16" t="s">
        <v>1051</v>
      </c>
    </row>
    <row r="386" spans="2:51" s="124" customFormat="1" ht="13.5">
      <c r="B386" s="123"/>
      <c r="D386" s="125" t="s">
        <v>154</v>
      </c>
      <c r="E386" s="126" t="s">
        <v>3</v>
      </c>
      <c r="F386" s="127" t="s">
        <v>1052</v>
      </c>
      <c r="H386" s="128">
        <v>12.384</v>
      </c>
      <c r="I386" s="4"/>
      <c r="L386" s="123"/>
      <c r="M386" s="129"/>
      <c r="N386" s="130"/>
      <c r="O386" s="130"/>
      <c r="P386" s="130"/>
      <c r="Q386" s="130"/>
      <c r="R386" s="130"/>
      <c r="S386" s="130"/>
      <c r="T386" s="131"/>
      <c r="AT386" s="132" t="s">
        <v>154</v>
      </c>
      <c r="AU386" s="132" t="s">
        <v>83</v>
      </c>
      <c r="AV386" s="124" t="s">
        <v>83</v>
      </c>
      <c r="AW386" s="124" t="s">
        <v>38</v>
      </c>
      <c r="AX386" s="124" t="s">
        <v>23</v>
      </c>
      <c r="AY386" s="132" t="s">
        <v>143</v>
      </c>
    </row>
    <row r="387" spans="2:65" s="175" customFormat="1" ht="31.5" customHeight="1">
      <c r="B387" s="27"/>
      <c r="C387" s="108" t="s">
        <v>652</v>
      </c>
      <c r="D387" s="108" t="s">
        <v>145</v>
      </c>
      <c r="E387" s="109" t="s">
        <v>1053</v>
      </c>
      <c r="F387" s="110" t="s">
        <v>1054</v>
      </c>
      <c r="G387" s="111" t="s">
        <v>168</v>
      </c>
      <c r="H387" s="112">
        <v>0.773</v>
      </c>
      <c r="I387" s="2"/>
      <c r="J387" s="113">
        <f>ROUND(I387*H387,2)</f>
        <v>0</v>
      </c>
      <c r="K387" s="110" t="s">
        <v>149</v>
      </c>
      <c r="L387" s="27"/>
      <c r="M387" s="114" t="s">
        <v>3</v>
      </c>
      <c r="N387" s="115" t="s">
        <v>46</v>
      </c>
      <c r="O387" s="177"/>
      <c r="P387" s="116">
        <f>O387*H387</f>
        <v>0</v>
      </c>
      <c r="Q387" s="116">
        <v>0.02337</v>
      </c>
      <c r="R387" s="116">
        <f>Q387*H387</f>
        <v>0.01806501</v>
      </c>
      <c r="S387" s="116">
        <v>0</v>
      </c>
      <c r="T387" s="117">
        <f>S387*H387</f>
        <v>0</v>
      </c>
      <c r="AR387" s="16" t="s">
        <v>292</v>
      </c>
      <c r="AT387" s="16" t="s">
        <v>145</v>
      </c>
      <c r="AU387" s="16" t="s">
        <v>83</v>
      </c>
      <c r="AY387" s="16" t="s">
        <v>143</v>
      </c>
      <c r="BE387" s="118">
        <f>IF(N387="základní",J387,0)</f>
        <v>0</v>
      </c>
      <c r="BF387" s="118">
        <f>IF(N387="snížená",J387,0)</f>
        <v>0</v>
      </c>
      <c r="BG387" s="118">
        <f>IF(N387="zákl. přenesená",J387,0)</f>
        <v>0</v>
      </c>
      <c r="BH387" s="118">
        <f>IF(N387="sníž. přenesená",J387,0)</f>
        <v>0</v>
      </c>
      <c r="BI387" s="118">
        <f>IF(N387="nulová",J387,0)</f>
        <v>0</v>
      </c>
      <c r="BJ387" s="16" t="s">
        <v>23</v>
      </c>
      <c r="BK387" s="118">
        <f>ROUND(I387*H387,2)</f>
        <v>0</v>
      </c>
      <c r="BL387" s="16" t="s">
        <v>292</v>
      </c>
      <c r="BM387" s="16" t="s">
        <v>1055</v>
      </c>
    </row>
    <row r="388" spans="2:47" s="175" customFormat="1" ht="72">
      <c r="B388" s="27"/>
      <c r="D388" s="119" t="s">
        <v>152</v>
      </c>
      <c r="F388" s="120" t="s">
        <v>1056</v>
      </c>
      <c r="I388" s="3"/>
      <c r="L388" s="27"/>
      <c r="M388" s="121"/>
      <c r="N388" s="177"/>
      <c r="O388" s="177"/>
      <c r="P388" s="177"/>
      <c r="Q388" s="177"/>
      <c r="R388" s="177"/>
      <c r="S388" s="177"/>
      <c r="T388" s="122"/>
      <c r="AT388" s="16" t="s">
        <v>152</v>
      </c>
      <c r="AU388" s="16" t="s">
        <v>83</v>
      </c>
    </row>
    <row r="389" spans="2:51" s="124" customFormat="1" ht="13.5">
      <c r="B389" s="123"/>
      <c r="D389" s="119" t="s">
        <v>154</v>
      </c>
      <c r="E389" s="132" t="s">
        <v>3</v>
      </c>
      <c r="F389" s="133" t="s">
        <v>1017</v>
      </c>
      <c r="H389" s="134">
        <v>0.154</v>
      </c>
      <c r="I389" s="4"/>
      <c r="L389" s="123"/>
      <c r="M389" s="129"/>
      <c r="N389" s="130"/>
      <c r="O389" s="130"/>
      <c r="P389" s="130"/>
      <c r="Q389" s="130"/>
      <c r="R389" s="130"/>
      <c r="S389" s="130"/>
      <c r="T389" s="131"/>
      <c r="AT389" s="132" t="s">
        <v>154</v>
      </c>
      <c r="AU389" s="132" t="s">
        <v>83</v>
      </c>
      <c r="AV389" s="124" t="s">
        <v>83</v>
      </c>
      <c r="AW389" s="124" t="s">
        <v>38</v>
      </c>
      <c r="AX389" s="124" t="s">
        <v>75</v>
      </c>
      <c r="AY389" s="132" t="s">
        <v>143</v>
      </c>
    </row>
    <row r="390" spans="2:51" s="124" customFormat="1" ht="13.5">
      <c r="B390" s="123"/>
      <c r="D390" s="119" t="s">
        <v>154</v>
      </c>
      <c r="E390" s="132" t="s">
        <v>3</v>
      </c>
      <c r="F390" s="133" t="s">
        <v>1018</v>
      </c>
      <c r="H390" s="134">
        <v>0.296</v>
      </c>
      <c r="I390" s="4"/>
      <c r="L390" s="123"/>
      <c r="M390" s="129"/>
      <c r="N390" s="130"/>
      <c r="O390" s="130"/>
      <c r="P390" s="130"/>
      <c r="Q390" s="130"/>
      <c r="R390" s="130"/>
      <c r="S390" s="130"/>
      <c r="T390" s="131"/>
      <c r="AT390" s="132" t="s">
        <v>154</v>
      </c>
      <c r="AU390" s="132" t="s">
        <v>83</v>
      </c>
      <c r="AV390" s="124" t="s">
        <v>83</v>
      </c>
      <c r="AW390" s="124" t="s">
        <v>38</v>
      </c>
      <c r="AX390" s="124" t="s">
        <v>75</v>
      </c>
      <c r="AY390" s="132" t="s">
        <v>143</v>
      </c>
    </row>
    <row r="391" spans="2:51" s="124" customFormat="1" ht="13.5">
      <c r="B391" s="123"/>
      <c r="D391" s="119" t="s">
        <v>154</v>
      </c>
      <c r="E391" s="132" t="s">
        <v>3</v>
      </c>
      <c r="F391" s="133" t="s">
        <v>1019</v>
      </c>
      <c r="H391" s="134">
        <v>0.222</v>
      </c>
      <c r="I391" s="4"/>
      <c r="L391" s="123"/>
      <c r="M391" s="129"/>
      <c r="N391" s="130"/>
      <c r="O391" s="130"/>
      <c r="P391" s="130"/>
      <c r="Q391" s="130"/>
      <c r="R391" s="130"/>
      <c r="S391" s="130"/>
      <c r="T391" s="131"/>
      <c r="AT391" s="132" t="s">
        <v>154</v>
      </c>
      <c r="AU391" s="132" t="s">
        <v>83</v>
      </c>
      <c r="AV391" s="124" t="s">
        <v>83</v>
      </c>
      <c r="AW391" s="124" t="s">
        <v>38</v>
      </c>
      <c r="AX391" s="124" t="s">
        <v>75</v>
      </c>
      <c r="AY391" s="132" t="s">
        <v>143</v>
      </c>
    </row>
    <row r="392" spans="2:51" s="124" customFormat="1" ht="13.5">
      <c r="B392" s="123"/>
      <c r="D392" s="119" t="s">
        <v>154</v>
      </c>
      <c r="E392" s="132" t="s">
        <v>3</v>
      </c>
      <c r="F392" s="133" t="s">
        <v>1020</v>
      </c>
      <c r="H392" s="134">
        <v>0.101</v>
      </c>
      <c r="I392" s="4"/>
      <c r="L392" s="123"/>
      <c r="M392" s="129"/>
      <c r="N392" s="130"/>
      <c r="O392" s="130"/>
      <c r="P392" s="130"/>
      <c r="Q392" s="130"/>
      <c r="R392" s="130"/>
      <c r="S392" s="130"/>
      <c r="T392" s="131"/>
      <c r="AT392" s="132" t="s">
        <v>154</v>
      </c>
      <c r="AU392" s="132" t="s">
        <v>83</v>
      </c>
      <c r="AV392" s="124" t="s">
        <v>83</v>
      </c>
      <c r="AW392" s="124" t="s">
        <v>38</v>
      </c>
      <c r="AX392" s="124" t="s">
        <v>75</v>
      </c>
      <c r="AY392" s="132" t="s">
        <v>143</v>
      </c>
    </row>
    <row r="393" spans="2:51" s="136" customFormat="1" ht="13.5">
      <c r="B393" s="135"/>
      <c r="D393" s="125" t="s">
        <v>154</v>
      </c>
      <c r="E393" s="201" t="s">
        <v>3</v>
      </c>
      <c r="F393" s="202" t="s">
        <v>345</v>
      </c>
      <c r="H393" s="146">
        <v>0.773</v>
      </c>
      <c r="I393" s="5"/>
      <c r="L393" s="135"/>
      <c r="M393" s="140"/>
      <c r="N393" s="141"/>
      <c r="O393" s="141"/>
      <c r="P393" s="141"/>
      <c r="Q393" s="141"/>
      <c r="R393" s="141"/>
      <c r="S393" s="141"/>
      <c r="T393" s="142"/>
      <c r="AT393" s="143" t="s">
        <v>154</v>
      </c>
      <c r="AU393" s="143" t="s">
        <v>83</v>
      </c>
      <c r="AV393" s="136" t="s">
        <v>150</v>
      </c>
      <c r="AW393" s="136" t="s">
        <v>38</v>
      </c>
      <c r="AX393" s="136" t="s">
        <v>23</v>
      </c>
      <c r="AY393" s="143" t="s">
        <v>143</v>
      </c>
    </row>
    <row r="394" spans="2:65" s="175" customFormat="1" ht="31.5" customHeight="1">
      <c r="B394" s="27"/>
      <c r="C394" s="108" t="s">
        <v>658</v>
      </c>
      <c r="D394" s="108" t="s">
        <v>145</v>
      </c>
      <c r="E394" s="109" t="s">
        <v>1057</v>
      </c>
      <c r="F394" s="110" t="s">
        <v>1058</v>
      </c>
      <c r="G394" s="111" t="s">
        <v>634</v>
      </c>
      <c r="H394" s="112">
        <v>0.726</v>
      </c>
      <c r="I394" s="2"/>
      <c r="J394" s="113">
        <f>ROUND(I394*H394,2)</f>
        <v>0</v>
      </c>
      <c r="K394" s="110" t="s">
        <v>149</v>
      </c>
      <c r="L394" s="27"/>
      <c r="M394" s="114" t="s">
        <v>3</v>
      </c>
      <c r="N394" s="115" t="s">
        <v>46</v>
      </c>
      <c r="O394" s="177"/>
      <c r="P394" s="116">
        <f>O394*H394</f>
        <v>0</v>
      </c>
      <c r="Q394" s="116">
        <v>0</v>
      </c>
      <c r="R394" s="116">
        <f>Q394*H394</f>
        <v>0</v>
      </c>
      <c r="S394" s="116">
        <v>0</v>
      </c>
      <c r="T394" s="117">
        <f>S394*H394</f>
        <v>0</v>
      </c>
      <c r="AR394" s="16" t="s">
        <v>292</v>
      </c>
      <c r="AT394" s="16" t="s">
        <v>145</v>
      </c>
      <c r="AU394" s="16" t="s">
        <v>83</v>
      </c>
      <c r="AY394" s="16" t="s">
        <v>143</v>
      </c>
      <c r="BE394" s="118">
        <f>IF(N394="základní",J394,0)</f>
        <v>0</v>
      </c>
      <c r="BF394" s="118">
        <f>IF(N394="snížená",J394,0)</f>
        <v>0</v>
      </c>
      <c r="BG394" s="118">
        <f>IF(N394="zákl. přenesená",J394,0)</f>
        <v>0</v>
      </c>
      <c r="BH394" s="118">
        <f>IF(N394="sníž. přenesená",J394,0)</f>
        <v>0</v>
      </c>
      <c r="BI394" s="118">
        <f>IF(N394="nulová",J394,0)</f>
        <v>0</v>
      </c>
      <c r="BJ394" s="16" t="s">
        <v>23</v>
      </c>
      <c r="BK394" s="118">
        <f>ROUND(I394*H394,2)</f>
        <v>0</v>
      </c>
      <c r="BL394" s="16" t="s">
        <v>292</v>
      </c>
      <c r="BM394" s="16" t="s">
        <v>1059</v>
      </c>
    </row>
    <row r="395" spans="2:47" s="175" customFormat="1" ht="108">
      <c r="B395" s="27"/>
      <c r="D395" s="119" t="s">
        <v>152</v>
      </c>
      <c r="F395" s="120" t="s">
        <v>1060</v>
      </c>
      <c r="I395" s="3"/>
      <c r="L395" s="27"/>
      <c r="M395" s="121"/>
      <c r="N395" s="177"/>
      <c r="O395" s="177"/>
      <c r="P395" s="177"/>
      <c r="Q395" s="177"/>
      <c r="R395" s="177"/>
      <c r="S395" s="177"/>
      <c r="T395" s="122"/>
      <c r="AT395" s="16" t="s">
        <v>152</v>
      </c>
      <c r="AU395" s="16" t="s">
        <v>83</v>
      </c>
    </row>
    <row r="396" spans="2:63" s="95" customFormat="1" ht="29.85" customHeight="1">
      <c r="B396" s="94"/>
      <c r="D396" s="105" t="s">
        <v>74</v>
      </c>
      <c r="E396" s="106" t="s">
        <v>1061</v>
      </c>
      <c r="F396" s="106" t="s">
        <v>1062</v>
      </c>
      <c r="I396" s="1"/>
      <c r="J396" s="107">
        <f>BK396</f>
        <v>0</v>
      </c>
      <c r="L396" s="94"/>
      <c r="M396" s="99"/>
      <c r="N396" s="100"/>
      <c r="O396" s="100"/>
      <c r="P396" s="101">
        <f>SUM(P397:P401)</f>
        <v>0</v>
      </c>
      <c r="Q396" s="100"/>
      <c r="R396" s="101">
        <f>SUM(R397:R401)</f>
        <v>0.0790058</v>
      </c>
      <c r="S396" s="100"/>
      <c r="T396" s="102">
        <f>SUM(T397:T401)</f>
        <v>0</v>
      </c>
      <c r="AR396" s="96" t="s">
        <v>83</v>
      </c>
      <c r="AT396" s="103" t="s">
        <v>74</v>
      </c>
      <c r="AU396" s="103" t="s">
        <v>23</v>
      </c>
      <c r="AY396" s="96" t="s">
        <v>143</v>
      </c>
      <c r="BK396" s="104">
        <f>SUM(BK397:BK401)</f>
        <v>0</v>
      </c>
    </row>
    <row r="397" spans="2:65" s="175" customFormat="1" ht="31.5" customHeight="1">
      <c r="B397" s="27"/>
      <c r="C397" s="108" t="s">
        <v>663</v>
      </c>
      <c r="D397" s="108" t="s">
        <v>145</v>
      </c>
      <c r="E397" s="109" t="s">
        <v>1063</v>
      </c>
      <c r="F397" s="110" t="s">
        <v>1064</v>
      </c>
      <c r="G397" s="111" t="s">
        <v>148</v>
      </c>
      <c r="H397" s="112">
        <v>6.46</v>
      </c>
      <c r="I397" s="2"/>
      <c r="J397" s="113">
        <f>ROUND(I397*H397,2)</f>
        <v>0</v>
      </c>
      <c r="K397" s="110" t="s">
        <v>149</v>
      </c>
      <c r="L397" s="27"/>
      <c r="M397" s="114" t="s">
        <v>3</v>
      </c>
      <c r="N397" s="115" t="s">
        <v>46</v>
      </c>
      <c r="O397" s="177"/>
      <c r="P397" s="116">
        <f>O397*H397</f>
        <v>0</v>
      </c>
      <c r="Q397" s="116">
        <v>0.01223</v>
      </c>
      <c r="R397" s="116">
        <f>Q397*H397</f>
        <v>0.0790058</v>
      </c>
      <c r="S397" s="116">
        <v>0</v>
      </c>
      <c r="T397" s="117">
        <f>S397*H397</f>
        <v>0</v>
      </c>
      <c r="AR397" s="16" t="s">
        <v>292</v>
      </c>
      <c r="AT397" s="16" t="s">
        <v>145</v>
      </c>
      <c r="AU397" s="16" t="s">
        <v>83</v>
      </c>
      <c r="AY397" s="16" t="s">
        <v>143</v>
      </c>
      <c r="BE397" s="118">
        <f>IF(N397="základní",J397,0)</f>
        <v>0</v>
      </c>
      <c r="BF397" s="118">
        <f>IF(N397="snížená",J397,0)</f>
        <v>0</v>
      </c>
      <c r="BG397" s="118">
        <f>IF(N397="zákl. přenesená",J397,0)</f>
        <v>0</v>
      </c>
      <c r="BH397" s="118">
        <f>IF(N397="sníž. přenesená",J397,0)</f>
        <v>0</v>
      </c>
      <c r="BI397" s="118">
        <f>IF(N397="nulová",J397,0)</f>
        <v>0</v>
      </c>
      <c r="BJ397" s="16" t="s">
        <v>23</v>
      </c>
      <c r="BK397" s="118">
        <f>ROUND(I397*H397,2)</f>
        <v>0</v>
      </c>
      <c r="BL397" s="16" t="s">
        <v>292</v>
      </c>
      <c r="BM397" s="16" t="s">
        <v>1065</v>
      </c>
    </row>
    <row r="398" spans="2:47" s="175" customFormat="1" ht="132">
      <c r="B398" s="27"/>
      <c r="D398" s="119" t="s">
        <v>152</v>
      </c>
      <c r="F398" s="120" t="s">
        <v>1066</v>
      </c>
      <c r="I398" s="3"/>
      <c r="L398" s="27"/>
      <c r="M398" s="121"/>
      <c r="N398" s="177"/>
      <c r="O398" s="177"/>
      <c r="P398" s="177"/>
      <c r="Q398" s="177"/>
      <c r="R398" s="177"/>
      <c r="S398" s="177"/>
      <c r="T398" s="122"/>
      <c r="AT398" s="16" t="s">
        <v>152</v>
      </c>
      <c r="AU398" s="16" t="s">
        <v>83</v>
      </c>
    </row>
    <row r="399" spans="2:51" s="124" customFormat="1" ht="13.5">
      <c r="B399" s="123"/>
      <c r="D399" s="125" t="s">
        <v>154</v>
      </c>
      <c r="E399" s="126" t="s">
        <v>3</v>
      </c>
      <c r="F399" s="127" t="s">
        <v>1067</v>
      </c>
      <c r="H399" s="128">
        <v>6.46</v>
      </c>
      <c r="I399" s="4"/>
      <c r="L399" s="123"/>
      <c r="M399" s="129"/>
      <c r="N399" s="130"/>
      <c r="O399" s="130"/>
      <c r="P399" s="130"/>
      <c r="Q399" s="130"/>
      <c r="R399" s="130"/>
      <c r="S399" s="130"/>
      <c r="T399" s="131"/>
      <c r="AT399" s="132" t="s">
        <v>154</v>
      </c>
      <c r="AU399" s="132" t="s">
        <v>83</v>
      </c>
      <c r="AV399" s="124" t="s">
        <v>83</v>
      </c>
      <c r="AW399" s="124" t="s">
        <v>38</v>
      </c>
      <c r="AX399" s="124" t="s">
        <v>23</v>
      </c>
      <c r="AY399" s="132" t="s">
        <v>143</v>
      </c>
    </row>
    <row r="400" spans="2:65" s="175" customFormat="1" ht="44.25" customHeight="1">
      <c r="B400" s="27"/>
      <c r="C400" s="108" t="s">
        <v>670</v>
      </c>
      <c r="D400" s="108" t="s">
        <v>145</v>
      </c>
      <c r="E400" s="109" t="s">
        <v>1068</v>
      </c>
      <c r="F400" s="110" t="s">
        <v>1069</v>
      </c>
      <c r="G400" s="111" t="s">
        <v>634</v>
      </c>
      <c r="H400" s="112">
        <v>0.079</v>
      </c>
      <c r="I400" s="2"/>
      <c r="J400" s="113">
        <f>ROUND(I400*H400,2)</f>
        <v>0</v>
      </c>
      <c r="K400" s="110" t="s">
        <v>149</v>
      </c>
      <c r="L400" s="27"/>
      <c r="M400" s="114" t="s">
        <v>3</v>
      </c>
      <c r="N400" s="115" t="s">
        <v>46</v>
      </c>
      <c r="O400" s="177"/>
      <c r="P400" s="116">
        <f>O400*H400</f>
        <v>0</v>
      </c>
      <c r="Q400" s="116">
        <v>0</v>
      </c>
      <c r="R400" s="116">
        <f>Q400*H400</f>
        <v>0</v>
      </c>
      <c r="S400" s="116">
        <v>0</v>
      </c>
      <c r="T400" s="117">
        <f>S400*H400</f>
        <v>0</v>
      </c>
      <c r="AR400" s="16" t="s">
        <v>292</v>
      </c>
      <c r="AT400" s="16" t="s">
        <v>145</v>
      </c>
      <c r="AU400" s="16" t="s">
        <v>83</v>
      </c>
      <c r="AY400" s="16" t="s">
        <v>143</v>
      </c>
      <c r="BE400" s="118">
        <f>IF(N400="základní",J400,0)</f>
        <v>0</v>
      </c>
      <c r="BF400" s="118">
        <f>IF(N400="snížená",J400,0)</f>
        <v>0</v>
      </c>
      <c r="BG400" s="118">
        <f>IF(N400="zákl. přenesená",J400,0)</f>
        <v>0</v>
      </c>
      <c r="BH400" s="118">
        <f>IF(N400="sníž. přenesená",J400,0)</f>
        <v>0</v>
      </c>
      <c r="BI400" s="118">
        <f>IF(N400="nulová",J400,0)</f>
        <v>0</v>
      </c>
      <c r="BJ400" s="16" t="s">
        <v>23</v>
      </c>
      <c r="BK400" s="118">
        <f>ROUND(I400*H400,2)</f>
        <v>0</v>
      </c>
      <c r="BL400" s="16" t="s">
        <v>292</v>
      </c>
      <c r="BM400" s="16" t="s">
        <v>1070</v>
      </c>
    </row>
    <row r="401" spans="2:47" s="175" customFormat="1" ht="120">
      <c r="B401" s="27"/>
      <c r="D401" s="119" t="s">
        <v>152</v>
      </c>
      <c r="F401" s="120" t="s">
        <v>1071</v>
      </c>
      <c r="I401" s="3"/>
      <c r="L401" s="27"/>
      <c r="M401" s="121"/>
      <c r="N401" s="177"/>
      <c r="O401" s="177"/>
      <c r="P401" s="177"/>
      <c r="Q401" s="177"/>
      <c r="R401" s="177"/>
      <c r="S401" s="177"/>
      <c r="T401" s="122"/>
      <c r="AT401" s="16" t="s">
        <v>152</v>
      </c>
      <c r="AU401" s="16" t="s">
        <v>83</v>
      </c>
    </row>
    <row r="402" spans="2:63" s="95" customFormat="1" ht="29.85" customHeight="1">
      <c r="B402" s="94"/>
      <c r="D402" s="105" t="s">
        <v>74</v>
      </c>
      <c r="E402" s="106" t="s">
        <v>1072</v>
      </c>
      <c r="F402" s="106" t="s">
        <v>1073</v>
      </c>
      <c r="I402" s="1"/>
      <c r="J402" s="107">
        <f>BK402</f>
        <v>0</v>
      </c>
      <c r="L402" s="94"/>
      <c r="M402" s="99"/>
      <c r="N402" s="100"/>
      <c r="O402" s="100"/>
      <c r="P402" s="101">
        <f>SUM(P403:P416)</f>
        <v>0</v>
      </c>
      <c r="Q402" s="100"/>
      <c r="R402" s="101">
        <f>SUM(R403:R416)</f>
        <v>0.07469999999999999</v>
      </c>
      <c r="S402" s="100"/>
      <c r="T402" s="102">
        <f>SUM(T403:T416)</f>
        <v>0</v>
      </c>
      <c r="AR402" s="96" t="s">
        <v>83</v>
      </c>
      <c r="AT402" s="103" t="s">
        <v>74</v>
      </c>
      <c r="AU402" s="103" t="s">
        <v>23</v>
      </c>
      <c r="AY402" s="96" t="s">
        <v>143</v>
      </c>
      <c r="BK402" s="104">
        <f>SUM(BK403:BK416)</f>
        <v>0</v>
      </c>
    </row>
    <row r="403" spans="2:65" s="175" customFormat="1" ht="31.5" customHeight="1">
      <c r="B403" s="27"/>
      <c r="C403" s="108" t="s">
        <v>1079</v>
      </c>
      <c r="D403" s="108" t="s">
        <v>145</v>
      </c>
      <c r="E403" s="109" t="s">
        <v>1074</v>
      </c>
      <c r="F403" s="110" t="s">
        <v>1075</v>
      </c>
      <c r="G403" s="111" t="s">
        <v>162</v>
      </c>
      <c r="H403" s="112">
        <v>7.6</v>
      </c>
      <c r="I403" s="2"/>
      <c r="J403" s="113">
        <f>ROUND(I403*H403,2)</f>
        <v>0</v>
      </c>
      <c r="K403" s="110" t="s">
        <v>149</v>
      </c>
      <c r="L403" s="27"/>
      <c r="M403" s="114" t="s">
        <v>3</v>
      </c>
      <c r="N403" s="115" t="s">
        <v>46</v>
      </c>
      <c r="O403" s="177"/>
      <c r="P403" s="116">
        <f>O403*H403</f>
        <v>0</v>
      </c>
      <c r="Q403" s="116">
        <v>0.00287</v>
      </c>
      <c r="R403" s="116">
        <f>Q403*H403</f>
        <v>0.021812</v>
      </c>
      <c r="S403" s="116">
        <v>0</v>
      </c>
      <c r="T403" s="117">
        <f>S403*H403</f>
        <v>0</v>
      </c>
      <c r="AR403" s="16" t="s">
        <v>292</v>
      </c>
      <c r="AT403" s="16" t="s">
        <v>145</v>
      </c>
      <c r="AU403" s="16" t="s">
        <v>83</v>
      </c>
      <c r="AY403" s="16" t="s">
        <v>143</v>
      </c>
      <c r="BE403" s="118">
        <f>IF(N403="základní",J403,0)</f>
        <v>0</v>
      </c>
      <c r="BF403" s="118">
        <f>IF(N403="snížená",J403,0)</f>
        <v>0</v>
      </c>
      <c r="BG403" s="118">
        <f>IF(N403="zákl. přenesená",J403,0)</f>
        <v>0</v>
      </c>
      <c r="BH403" s="118">
        <f>IF(N403="sníž. přenesená",J403,0)</f>
        <v>0</v>
      </c>
      <c r="BI403" s="118">
        <f>IF(N403="nulová",J403,0)</f>
        <v>0</v>
      </c>
      <c r="BJ403" s="16" t="s">
        <v>23</v>
      </c>
      <c r="BK403" s="118">
        <f>ROUND(I403*H403,2)</f>
        <v>0</v>
      </c>
      <c r="BL403" s="16" t="s">
        <v>292</v>
      </c>
      <c r="BM403" s="16" t="s">
        <v>1076</v>
      </c>
    </row>
    <row r="404" spans="2:47" s="175" customFormat="1" ht="48">
      <c r="B404" s="27"/>
      <c r="D404" s="119" t="s">
        <v>152</v>
      </c>
      <c r="F404" s="120" t="s">
        <v>1077</v>
      </c>
      <c r="I404" s="3"/>
      <c r="L404" s="27"/>
      <c r="M404" s="121"/>
      <c r="N404" s="177"/>
      <c r="O404" s="177"/>
      <c r="P404" s="177"/>
      <c r="Q404" s="177"/>
      <c r="R404" s="177"/>
      <c r="S404" s="177"/>
      <c r="T404" s="122"/>
      <c r="AT404" s="16" t="s">
        <v>152</v>
      </c>
      <c r="AU404" s="16" t="s">
        <v>83</v>
      </c>
    </row>
    <row r="405" spans="2:51" s="124" customFormat="1" ht="13.5">
      <c r="B405" s="123"/>
      <c r="D405" s="125" t="s">
        <v>154</v>
      </c>
      <c r="E405" s="126" t="s">
        <v>3</v>
      </c>
      <c r="F405" s="127" t="s">
        <v>1078</v>
      </c>
      <c r="H405" s="128">
        <v>7.6</v>
      </c>
      <c r="I405" s="4"/>
      <c r="L405" s="123"/>
      <c r="M405" s="129"/>
      <c r="N405" s="130"/>
      <c r="O405" s="130"/>
      <c r="P405" s="130"/>
      <c r="Q405" s="130"/>
      <c r="R405" s="130"/>
      <c r="S405" s="130"/>
      <c r="T405" s="131"/>
      <c r="AT405" s="132" t="s">
        <v>154</v>
      </c>
      <c r="AU405" s="132" t="s">
        <v>83</v>
      </c>
      <c r="AV405" s="124" t="s">
        <v>83</v>
      </c>
      <c r="AW405" s="124" t="s">
        <v>38</v>
      </c>
      <c r="AX405" s="124" t="s">
        <v>23</v>
      </c>
      <c r="AY405" s="132" t="s">
        <v>143</v>
      </c>
    </row>
    <row r="406" spans="2:65" s="175" customFormat="1" ht="31.5" customHeight="1">
      <c r="B406" s="27"/>
      <c r="C406" s="108" t="s">
        <v>1084</v>
      </c>
      <c r="D406" s="108" t="s">
        <v>145</v>
      </c>
      <c r="E406" s="109" t="s">
        <v>1080</v>
      </c>
      <c r="F406" s="110" t="s">
        <v>1081</v>
      </c>
      <c r="G406" s="111" t="s">
        <v>162</v>
      </c>
      <c r="H406" s="112">
        <v>9.6</v>
      </c>
      <c r="I406" s="2"/>
      <c r="J406" s="113">
        <f>ROUND(I406*H406,2)</f>
        <v>0</v>
      </c>
      <c r="K406" s="110" t="s">
        <v>149</v>
      </c>
      <c r="L406" s="27"/>
      <c r="M406" s="114" t="s">
        <v>3</v>
      </c>
      <c r="N406" s="115" t="s">
        <v>46</v>
      </c>
      <c r="O406" s="177"/>
      <c r="P406" s="116">
        <f>O406*H406</f>
        <v>0</v>
      </c>
      <c r="Q406" s="116">
        <v>0.00296</v>
      </c>
      <c r="R406" s="116">
        <f>Q406*H406</f>
        <v>0.028415999999999997</v>
      </c>
      <c r="S406" s="116">
        <v>0</v>
      </c>
      <c r="T406" s="117">
        <f>S406*H406</f>
        <v>0</v>
      </c>
      <c r="AR406" s="16" t="s">
        <v>292</v>
      </c>
      <c r="AT406" s="16" t="s">
        <v>145</v>
      </c>
      <c r="AU406" s="16" t="s">
        <v>83</v>
      </c>
      <c r="AY406" s="16" t="s">
        <v>143</v>
      </c>
      <c r="BE406" s="118">
        <f>IF(N406="základní",J406,0)</f>
        <v>0</v>
      </c>
      <c r="BF406" s="118">
        <f>IF(N406="snížená",J406,0)</f>
        <v>0</v>
      </c>
      <c r="BG406" s="118">
        <f>IF(N406="zákl. přenesená",J406,0)</f>
        <v>0</v>
      </c>
      <c r="BH406" s="118">
        <f>IF(N406="sníž. přenesená",J406,0)</f>
        <v>0</v>
      </c>
      <c r="BI406" s="118">
        <f>IF(N406="nulová",J406,0)</f>
        <v>0</v>
      </c>
      <c r="BJ406" s="16" t="s">
        <v>23</v>
      </c>
      <c r="BK406" s="118">
        <f>ROUND(I406*H406,2)</f>
        <v>0</v>
      </c>
      <c r="BL406" s="16" t="s">
        <v>292</v>
      </c>
      <c r="BM406" s="16" t="s">
        <v>1082</v>
      </c>
    </row>
    <row r="407" spans="2:47" s="175" customFormat="1" ht="48">
      <c r="B407" s="27"/>
      <c r="D407" s="119" t="s">
        <v>152</v>
      </c>
      <c r="F407" s="120" t="s">
        <v>1077</v>
      </c>
      <c r="I407" s="3"/>
      <c r="L407" s="27"/>
      <c r="M407" s="121"/>
      <c r="N407" s="177"/>
      <c r="O407" s="177"/>
      <c r="P407" s="177"/>
      <c r="Q407" s="177"/>
      <c r="R407" s="177"/>
      <c r="S407" s="177"/>
      <c r="T407" s="122"/>
      <c r="AT407" s="16" t="s">
        <v>152</v>
      </c>
      <c r="AU407" s="16" t="s">
        <v>83</v>
      </c>
    </row>
    <row r="408" spans="2:51" s="124" customFormat="1" ht="13.5">
      <c r="B408" s="123"/>
      <c r="D408" s="125" t="s">
        <v>154</v>
      </c>
      <c r="E408" s="126" t="s">
        <v>3</v>
      </c>
      <c r="F408" s="127" t="s">
        <v>1083</v>
      </c>
      <c r="H408" s="128">
        <v>9.6</v>
      </c>
      <c r="I408" s="4"/>
      <c r="L408" s="123"/>
      <c r="M408" s="129"/>
      <c r="N408" s="130"/>
      <c r="O408" s="130"/>
      <c r="P408" s="130"/>
      <c r="Q408" s="130"/>
      <c r="R408" s="130"/>
      <c r="S408" s="130"/>
      <c r="T408" s="131"/>
      <c r="AT408" s="132" t="s">
        <v>154</v>
      </c>
      <c r="AU408" s="132" t="s">
        <v>83</v>
      </c>
      <c r="AV408" s="124" t="s">
        <v>83</v>
      </c>
      <c r="AW408" s="124" t="s">
        <v>38</v>
      </c>
      <c r="AX408" s="124" t="s">
        <v>23</v>
      </c>
      <c r="AY408" s="132" t="s">
        <v>143</v>
      </c>
    </row>
    <row r="409" spans="2:65" s="175" customFormat="1" ht="31.5" customHeight="1">
      <c r="B409" s="27"/>
      <c r="C409" s="108" t="s">
        <v>1088</v>
      </c>
      <c r="D409" s="108" t="s">
        <v>145</v>
      </c>
      <c r="E409" s="109" t="s">
        <v>1085</v>
      </c>
      <c r="F409" s="110" t="s">
        <v>1086</v>
      </c>
      <c r="G409" s="111" t="s">
        <v>162</v>
      </c>
      <c r="H409" s="112">
        <v>9.6</v>
      </c>
      <c r="I409" s="2"/>
      <c r="J409" s="113">
        <f>ROUND(I409*H409,2)</f>
        <v>0</v>
      </c>
      <c r="K409" s="110" t="s">
        <v>149</v>
      </c>
      <c r="L409" s="27"/>
      <c r="M409" s="114" t="s">
        <v>3</v>
      </c>
      <c r="N409" s="115" t="s">
        <v>46</v>
      </c>
      <c r="O409" s="177"/>
      <c r="P409" s="116">
        <f>O409*H409</f>
        <v>0</v>
      </c>
      <c r="Q409" s="116">
        <v>0.00137</v>
      </c>
      <c r="R409" s="116">
        <f>Q409*H409</f>
        <v>0.013151999999999999</v>
      </c>
      <c r="S409" s="116">
        <v>0</v>
      </c>
      <c r="T409" s="117">
        <f>S409*H409</f>
        <v>0</v>
      </c>
      <c r="AR409" s="16" t="s">
        <v>292</v>
      </c>
      <c r="AT409" s="16" t="s">
        <v>145</v>
      </c>
      <c r="AU409" s="16" t="s">
        <v>83</v>
      </c>
      <c r="AY409" s="16" t="s">
        <v>143</v>
      </c>
      <c r="BE409" s="118">
        <f>IF(N409="základní",J409,0)</f>
        <v>0</v>
      </c>
      <c r="BF409" s="118">
        <f>IF(N409="snížená",J409,0)</f>
        <v>0</v>
      </c>
      <c r="BG409" s="118">
        <f>IF(N409="zákl. přenesená",J409,0)</f>
        <v>0</v>
      </c>
      <c r="BH409" s="118">
        <f>IF(N409="sníž. přenesená",J409,0)</f>
        <v>0</v>
      </c>
      <c r="BI409" s="118">
        <f>IF(N409="nulová",J409,0)</f>
        <v>0</v>
      </c>
      <c r="BJ409" s="16" t="s">
        <v>23</v>
      </c>
      <c r="BK409" s="118">
        <f>ROUND(I409*H409,2)</f>
        <v>0</v>
      </c>
      <c r="BL409" s="16" t="s">
        <v>292</v>
      </c>
      <c r="BM409" s="16" t="s">
        <v>1087</v>
      </c>
    </row>
    <row r="410" spans="2:51" s="124" customFormat="1" ht="13.5">
      <c r="B410" s="123"/>
      <c r="D410" s="125" t="s">
        <v>154</v>
      </c>
      <c r="E410" s="126" t="s">
        <v>3</v>
      </c>
      <c r="F410" s="127" t="s">
        <v>1083</v>
      </c>
      <c r="H410" s="128">
        <v>9.6</v>
      </c>
      <c r="I410" s="4"/>
      <c r="L410" s="123"/>
      <c r="M410" s="129"/>
      <c r="N410" s="130"/>
      <c r="O410" s="130"/>
      <c r="P410" s="130"/>
      <c r="Q410" s="130"/>
      <c r="R410" s="130"/>
      <c r="S410" s="130"/>
      <c r="T410" s="131"/>
      <c r="AT410" s="132" t="s">
        <v>154</v>
      </c>
      <c r="AU410" s="132" t="s">
        <v>83</v>
      </c>
      <c r="AV410" s="124" t="s">
        <v>83</v>
      </c>
      <c r="AW410" s="124" t="s">
        <v>38</v>
      </c>
      <c r="AX410" s="124" t="s">
        <v>23</v>
      </c>
      <c r="AY410" s="132" t="s">
        <v>143</v>
      </c>
    </row>
    <row r="411" spans="2:65" s="175" customFormat="1" ht="31.5" customHeight="1">
      <c r="B411" s="27"/>
      <c r="C411" s="108" t="s">
        <v>1092</v>
      </c>
      <c r="D411" s="108" t="s">
        <v>145</v>
      </c>
      <c r="E411" s="109" t="s">
        <v>1089</v>
      </c>
      <c r="F411" s="110" t="s">
        <v>1090</v>
      </c>
      <c r="G411" s="111" t="s">
        <v>394</v>
      </c>
      <c r="H411" s="112">
        <v>2</v>
      </c>
      <c r="I411" s="2"/>
      <c r="J411" s="113">
        <f>ROUND(I411*H411,2)</f>
        <v>0</v>
      </c>
      <c r="K411" s="110" t="s">
        <v>149</v>
      </c>
      <c r="L411" s="27"/>
      <c r="M411" s="114" t="s">
        <v>3</v>
      </c>
      <c r="N411" s="115" t="s">
        <v>46</v>
      </c>
      <c r="O411" s="177"/>
      <c r="P411" s="116">
        <f>O411*H411</f>
        <v>0</v>
      </c>
      <c r="Q411" s="116">
        <v>0.0002</v>
      </c>
      <c r="R411" s="116">
        <f>Q411*H411</f>
        <v>0.0004</v>
      </c>
      <c r="S411" s="116">
        <v>0</v>
      </c>
      <c r="T411" s="117">
        <f>S411*H411</f>
        <v>0</v>
      </c>
      <c r="AR411" s="16" t="s">
        <v>292</v>
      </c>
      <c r="AT411" s="16" t="s">
        <v>145</v>
      </c>
      <c r="AU411" s="16" t="s">
        <v>83</v>
      </c>
      <c r="AY411" s="16" t="s">
        <v>143</v>
      </c>
      <c r="BE411" s="118">
        <f>IF(N411="základní",J411,0)</f>
        <v>0</v>
      </c>
      <c r="BF411" s="118">
        <f>IF(N411="snížená",J411,0)</f>
        <v>0</v>
      </c>
      <c r="BG411" s="118">
        <f>IF(N411="zákl. přenesená",J411,0)</f>
        <v>0</v>
      </c>
      <c r="BH411" s="118">
        <f>IF(N411="sníž. přenesená",J411,0)</f>
        <v>0</v>
      </c>
      <c r="BI411" s="118">
        <f>IF(N411="nulová",J411,0)</f>
        <v>0</v>
      </c>
      <c r="BJ411" s="16" t="s">
        <v>23</v>
      </c>
      <c r="BK411" s="118">
        <f>ROUND(I411*H411,2)</f>
        <v>0</v>
      </c>
      <c r="BL411" s="16" t="s">
        <v>292</v>
      </c>
      <c r="BM411" s="16" t="s">
        <v>1091</v>
      </c>
    </row>
    <row r="412" spans="2:51" s="124" customFormat="1" ht="13.5">
      <c r="B412" s="123"/>
      <c r="D412" s="125" t="s">
        <v>154</v>
      </c>
      <c r="E412" s="126" t="s">
        <v>3</v>
      </c>
      <c r="F412" s="127" t="s">
        <v>891</v>
      </c>
      <c r="H412" s="128">
        <v>2</v>
      </c>
      <c r="I412" s="4"/>
      <c r="L412" s="123"/>
      <c r="M412" s="129"/>
      <c r="N412" s="130"/>
      <c r="O412" s="130"/>
      <c r="P412" s="130"/>
      <c r="Q412" s="130"/>
      <c r="R412" s="130"/>
      <c r="S412" s="130"/>
      <c r="T412" s="131"/>
      <c r="AT412" s="132" t="s">
        <v>154</v>
      </c>
      <c r="AU412" s="132" t="s">
        <v>83</v>
      </c>
      <c r="AV412" s="124" t="s">
        <v>83</v>
      </c>
      <c r="AW412" s="124" t="s">
        <v>38</v>
      </c>
      <c r="AX412" s="124" t="s">
        <v>23</v>
      </c>
      <c r="AY412" s="132" t="s">
        <v>143</v>
      </c>
    </row>
    <row r="413" spans="2:65" s="175" customFormat="1" ht="31.5" customHeight="1">
      <c r="B413" s="27"/>
      <c r="C413" s="108" t="s">
        <v>1097</v>
      </c>
      <c r="D413" s="108" t="s">
        <v>145</v>
      </c>
      <c r="E413" s="109" t="s">
        <v>1093</v>
      </c>
      <c r="F413" s="110" t="s">
        <v>1094</v>
      </c>
      <c r="G413" s="111" t="s">
        <v>162</v>
      </c>
      <c r="H413" s="112">
        <v>6</v>
      </c>
      <c r="I413" s="2"/>
      <c r="J413" s="113">
        <f>ROUND(I413*H413,2)</f>
        <v>0</v>
      </c>
      <c r="K413" s="110" t="s">
        <v>149</v>
      </c>
      <c r="L413" s="27"/>
      <c r="M413" s="114" t="s">
        <v>3</v>
      </c>
      <c r="N413" s="115" t="s">
        <v>46</v>
      </c>
      <c r="O413" s="177"/>
      <c r="P413" s="116">
        <f>O413*H413</f>
        <v>0</v>
      </c>
      <c r="Q413" s="116">
        <v>0.00182</v>
      </c>
      <c r="R413" s="116">
        <f>Q413*H413</f>
        <v>0.01092</v>
      </c>
      <c r="S413" s="116">
        <v>0</v>
      </c>
      <c r="T413" s="117">
        <f>S413*H413</f>
        <v>0</v>
      </c>
      <c r="AR413" s="16" t="s">
        <v>292</v>
      </c>
      <c r="AT413" s="16" t="s">
        <v>145</v>
      </c>
      <c r="AU413" s="16" t="s">
        <v>83</v>
      </c>
      <c r="AY413" s="16" t="s">
        <v>143</v>
      </c>
      <c r="BE413" s="118">
        <f>IF(N413="základní",J413,0)</f>
        <v>0</v>
      </c>
      <c r="BF413" s="118">
        <f>IF(N413="snížená",J413,0)</f>
        <v>0</v>
      </c>
      <c r="BG413" s="118">
        <f>IF(N413="zákl. přenesená",J413,0)</f>
        <v>0</v>
      </c>
      <c r="BH413" s="118">
        <f>IF(N413="sníž. přenesená",J413,0)</f>
        <v>0</v>
      </c>
      <c r="BI413" s="118">
        <f>IF(N413="nulová",J413,0)</f>
        <v>0</v>
      </c>
      <c r="BJ413" s="16" t="s">
        <v>23</v>
      </c>
      <c r="BK413" s="118">
        <f>ROUND(I413*H413,2)</f>
        <v>0</v>
      </c>
      <c r="BL413" s="16" t="s">
        <v>292</v>
      </c>
      <c r="BM413" s="16" t="s">
        <v>1095</v>
      </c>
    </row>
    <row r="414" spans="2:51" s="124" customFormat="1" ht="13.5">
      <c r="B414" s="123"/>
      <c r="D414" s="125" t="s">
        <v>154</v>
      </c>
      <c r="E414" s="126" t="s">
        <v>3</v>
      </c>
      <c r="F414" s="127" t="s">
        <v>1096</v>
      </c>
      <c r="H414" s="128">
        <v>6</v>
      </c>
      <c r="I414" s="4"/>
      <c r="L414" s="123"/>
      <c r="M414" s="129"/>
      <c r="N414" s="130"/>
      <c r="O414" s="130"/>
      <c r="P414" s="130"/>
      <c r="Q414" s="130"/>
      <c r="R414" s="130"/>
      <c r="S414" s="130"/>
      <c r="T414" s="131"/>
      <c r="AT414" s="132" t="s">
        <v>154</v>
      </c>
      <c r="AU414" s="132" t="s">
        <v>83</v>
      </c>
      <c r="AV414" s="124" t="s">
        <v>83</v>
      </c>
      <c r="AW414" s="124" t="s">
        <v>38</v>
      </c>
      <c r="AX414" s="124" t="s">
        <v>23</v>
      </c>
      <c r="AY414" s="132" t="s">
        <v>143</v>
      </c>
    </row>
    <row r="415" spans="2:65" s="175" customFormat="1" ht="31.5" customHeight="1">
      <c r="B415" s="27"/>
      <c r="C415" s="108" t="s">
        <v>1104</v>
      </c>
      <c r="D415" s="108" t="s">
        <v>145</v>
      </c>
      <c r="E415" s="109" t="s">
        <v>1098</v>
      </c>
      <c r="F415" s="110" t="s">
        <v>1099</v>
      </c>
      <c r="G415" s="111" t="s">
        <v>634</v>
      </c>
      <c r="H415" s="112">
        <v>0.075</v>
      </c>
      <c r="I415" s="2"/>
      <c r="J415" s="113">
        <f>ROUND(I415*H415,2)</f>
        <v>0</v>
      </c>
      <c r="K415" s="110" t="s">
        <v>149</v>
      </c>
      <c r="L415" s="27"/>
      <c r="M415" s="114" t="s">
        <v>3</v>
      </c>
      <c r="N415" s="115" t="s">
        <v>46</v>
      </c>
      <c r="O415" s="177"/>
      <c r="P415" s="116">
        <f>O415*H415</f>
        <v>0</v>
      </c>
      <c r="Q415" s="116">
        <v>0</v>
      </c>
      <c r="R415" s="116">
        <f>Q415*H415</f>
        <v>0</v>
      </c>
      <c r="S415" s="116">
        <v>0</v>
      </c>
      <c r="T415" s="117">
        <f>S415*H415</f>
        <v>0</v>
      </c>
      <c r="AR415" s="16" t="s">
        <v>292</v>
      </c>
      <c r="AT415" s="16" t="s">
        <v>145</v>
      </c>
      <c r="AU415" s="16" t="s">
        <v>83</v>
      </c>
      <c r="AY415" s="16" t="s">
        <v>143</v>
      </c>
      <c r="BE415" s="118">
        <f>IF(N415="základní",J415,0)</f>
        <v>0</v>
      </c>
      <c r="BF415" s="118">
        <f>IF(N415="snížená",J415,0)</f>
        <v>0</v>
      </c>
      <c r="BG415" s="118">
        <f>IF(N415="zákl. přenesená",J415,0)</f>
        <v>0</v>
      </c>
      <c r="BH415" s="118">
        <f>IF(N415="sníž. přenesená",J415,0)</f>
        <v>0</v>
      </c>
      <c r="BI415" s="118">
        <f>IF(N415="nulová",J415,0)</f>
        <v>0</v>
      </c>
      <c r="BJ415" s="16" t="s">
        <v>23</v>
      </c>
      <c r="BK415" s="118">
        <f>ROUND(I415*H415,2)</f>
        <v>0</v>
      </c>
      <c r="BL415" s="16" t="s">
        <v>292</v>
      </c>
      <c r="BM415" s="16" t="s">
        <v>1100</v>
      </c>
    </row>
    <row r="416" spans="2:47" s="175" customFormat="1" ht="108">
      <c r="B416" s="27"/>
      <c r="D416" s="119" t="s">
        <v>152</v>
      </c>
      <c r="F416" s="120" t="s">
        <v>1101</v>
      </c>
      <c r="I416" s="3"/>
      <c r="L416" s="27"/>
      <c r="M416" s="121"/>
      <c r="N416" s="177"/>
      <c r="O416" s="177"/>
      <c r="P416" s="177"/>
      <c r="Q416" s="177"/>
      <c r="R416" s="177"/>
      <c r="S416" s="177"/>
      <c r="T416" s="122"/>
      <c r="AT416" s="16" t="s">
        <v>152</v>
      </c>
      <c r="AU416" s="16" t="s">
        <v>83</v>
      </c>
    </row>
    <row r="417" spans="2:63" s="95" customFormat="1" ht="29.85" customHeight="1">
      <c r="B417" s="94"/>
      <c r="D417" s="105" t="s">
        <v>74</v>
      </c>
      <c r="E417" s="106" t="s">
        <v>1102</v>
      </c>
      <c r="F417" s="106" t="s">
        <v>1103</v>
      </c>
      <c r="I417" s="1"/>
      <c r="J417" s="107">
        <f>BK417</f>
        <v>0</v>
      </c>
      <c r="L417" s="94"/>
      <c r="M417" s="99"/>
      <c r="N417" s="100"/>
      <c r="O417" s="100"/>
      <c r="P417" s="101">
        <f>SUM(P418:P440)</f>
        <v>0</v>
      </c>
      <c r="Q417" s="100"/>
      <c r="R417" s="101">
        <f>SUM(R418:R440)</f>
        <v>0.21812912</v>
      </c>
      <c r="S417" s="100"/>
      <c r="T417" s="102">
        <f>SUM(T418:T440)</f>
        <v>0</v>
      </c>
      <c r="AR417" s="96" t="s">
        <v>83</v>
      </c>
      <c r="AT417" s="103" t="s">
        <v>74</v>
      </c>
      <c r="AU417" s="103" t="s">
        <v>23</v>
      </c>
      <c r="AY417" s="96" t="s">
        <v>143</v>
      </c>
      <c r="BK417" s="104">
        <f>SUM(BK418:BK440)</f>
        <v>0</v>
      </c>
    </row>
    <row r="418" spans="2:65" s="175" customFormat="1" ht="22.5" customHeight="1">
      <c r="B418" s="27"/>
      <c r="C418" s="108" t="s">
        <v>1109</v>
      </c>
      <c r="D418" s="108" t="s">
        <v>145</v>
      </c>
      <c r="E418" s="109" t="s">
        <v>1105</v>
      </c>
      <c r="F418" s="110" t="s">
        <v>1106</v>
      </c>
      <c r="G418" s="111" t="s">
        <v>162</v>
      </c>
      <c r="H418" s="112">
        <v>9.6</v>
      </c>
      <c r="I418" s="2"/>
      <c r="J418" s="113">
        <f>ROUND(I418*H418,2)</f>
        <v>0</v>
      </c>
      <c r="K418" s="110" t="s">
        <v>149</v>
      </c>
      <c r="L418" s="27"/>
      <c r="M418" s="114" t="s">
        <v>3</v>
      </c>
      <c r="N418" s="115" t="s">
        <v>46</v>
      </c>
      <c r="O418" s="177"/>
      <c r="P418" s="116">
        <f>O418*H418</f>
        <v>0</v>
      </c>
      <c r="Q418" s="116">
        <v>1E-05</v>
      </c>
      <c r="R418" s="116">
        <f>Q418*H418</f>
        <v>9.6E-05</v>
      </c>
      <c r="S418" s="116">
        <v>0</v>
      </c>
      <c r="T418" s="117">
        <f>S418*H418</f>
        <v>0</v>
      </c>
      <c r="AR418" s="16" t="s">
        <v>292</v>
      </c>
      <c r="AT418" s="16" t="s">
        <v>145</v>
      </c>
      <c r="AU418" s="16" t="s">
        <v>83</v>
      </c>
      <c r="AY418" s="16" t="s">
        <v>143</v>
      </c>
      <c r="BE418" s="118">
        <f>IF(N418="základní",J418,0)</f>
        <v>0</v>
      </c>
      <c r="BF418" s="118">
        <f>IF(N418="snížená",J418,0)</f>
        <v>0</v>
      </c>
      <c r="BG418" s="118">
        <f>IF(N418="zákl. přenesená",J418,0)</f>
        <v>0</v>
      </c>
      <c r="BH418" s="118">
        <f>IF(N418="sníž. přenesená",J418,0)</f>
        <v>0</v>
      </c>
      <c r="BI418" s="118">
        <f>IF(N418="nulová",J418,0)</f>
        <v>0</v>
      </c>
      <c r="BJ418" s="16" t="s">
        <v>23</v>
      </c>
      <c r="BK418" s="118">
        <f>ROUND(I418*H418,2)</f>
        <v>0</v>
      </c>
      <c r="BL418" s="16" t="s">
        <v>292</v>
      </c>
      <c r="BM418" s="16" t="s">
        <v>1107</v>
      </c>
    </row>
    <row r="419" spans="2:47" s="175" customFormat="1" ht="60">
      <c r="B419" s="27"/>
      <c r="D419" s="119" t="s">
        <v>152</v>
      </c>
      <c r="F419" s="120" t="s">
        <v>1108</v>
      </c>
      <c r="I419" s="3"/>
      <c r="L419" s="27"/>
      <c r="M419" s="121"/>
      <c r="N419" s="177"/>
      <c r="O419" s="177"/>
      <c r="P419" s="177"/>
      <c r="Q419" s="177"/>
      <c r="R419" s="177"/>
      <c r="S419" s="177"/>
      <c r="T419" s="122"/>
      <c r="AT419" s="16" t="s">
        <v>152</v>
      </c>
      <c r="AU419" s="16" t="s">
        <v>83</v>
      </c>
    </row>
    <row r="420" spans="2:51" s="124" customFormat="1" ht="13.5">
      <c r="B420" s="123"/>
      <c r="D420" s="125" t="s">
        <v>154</v>
      </c>
      <c r="E420" s="126" t="s">
        <v>3</v>
      </c>
      <c r="F420" s="127" t="s">
        <v>1083</v>
      </c>
      <c r="H420" s="128">
        <v>9.6</v>
      </c>
      <c r="I420" s="4"/>
      <c r="L420" s="123"/>
      <c r="M420" s="129"/>
      <c r="N420" s="130"/>
      <c r="O420" s="130"/>
      <c r="P420" s="130"/>
      <c r="Q420" s="130"/>
      <c r="R420" s="130"/>
      <c r="S420" s="130"/>
      <c r="T420" s="131"/>
      <c r="AT420" s="132" t="s">
        <v>154</v>
      </c>
      <c r="AU420" s="132" t="s">
        <v>83</v>
      </c>
      <c r="AV420" s="124" t="s">
        <v>83</v>
      </c>
      <c r="AW420" s="124" t="s">
        <v>38</v>
      </c>
      <c r="AX420" s="124" t="s">
        <v>23</v>
      </c>
      <c r="AY420" s="132" t="s">
        <v>143</v>
      </c>
    </row>
    <row r="421" spans="2:65" s="175" customFormat="1" ht="22.5" customHeight="1">
      <c r="B421" s="27"/>
      <c r="C421" s="147" t="s">
        <v>28</v>
      </c>
      <c r="D421" s="147" t="s">
        <v>330</v>
      </c>
      <c r="E421" s="148" t="s">
        <v>1110</v>
      </c>
      <c r="F421" s="149" t="s">
        <v>1111</v>
      </c>
      <c r="G421" s="150" t="s">
        <v>394</v>
      </c>
      <c r="H421" s="151">
        <v>2</v>
      </c>
      <c r="I421" s="6"/>
      <c r="J421" s="152">
        <f>ROUND(I421*H421,2)</f>
        <v>0</v>
      </c>
      <c r="K421" s="149" t="s">
        <v>149</v>
      </c>
      <c r="L421" s="153"/>
      <c r="M421" s="154" t="s">
        <v>3</v>
      </c>
      <c r="N421" s="155" t="s">
        <v>46</v>
      </c>
      <c r="O421" s="177"/>
      <c r="P421" s="116">
        <f>O421*H421</f>
        <v>0</v>
      </c>
      <c r="Q421" s="116">
        <v>0.0005</v>
      </c>
      <c r="R421" s="116">
        <f>Q421*H421</f>
        <v>0.001</v>
      </c>
      <c r="S421" s="116">
        <v>0</v>
      </c>
      <c r="T421" s="117">
        <f>S421*H421</f>
        <v>0</v>
      </c>
      <c r="AR421" s="16" t="s">
        <v>334</v>
      </c>
      <c r="AT421" s="16" t="s">
        <v>330</v>
      </c>
      <c r="AU421" s="16" t="s">
        <v>83</v>
      </c>
      <c r="AY421" s="16" t="s">
        <v>143</v>
      </c>
      <c r="BE421" s="118">
        <f>IF(N421="základní",J421,0)</f>
        <v>0</v>
      </c>
      <c r="BF421" s="118">
        <f>IF(N421="snížená",J421,0)</f>
        <v>0</v>
      </c>
      <c r="BG421" s="118">
        <f>IF(N421="zákl. přenesená",J421,0)</f>
        <v>0</v>
      </c>
      <c r="BH421" s="118">
        <f>IF(N421="sníž. přenesená",J421,0)</f>
        <v>0</v>
      </c>
      <c r="BI421" s="118">
        <f>IF(N421="nulová",J421,0)</f>
        <v>0</v>
      </c>
      <c r="BJ421" s="16" t="s">
        <v>23</v>
      </c>
      <c r="BK421" s="118">
        <f>ROUND(I421*H421,2)</f>
        <v>0</v>
      </c>
      <c r="BL421" s="16" t="s">
        <v>334</v>
      </c>
      <c r="BM421" s="16" t="s">
        <v>1112</v>
      </c>
    </row>
    <row r="422" spans="2:65" s="175" customFormat="1" ht="22.5" customHeight="1">
      <c r="B422" s="27"/>
      <c r="C422" s="108" t="s">
        <v>1117</v>
      </c>
      <c r="D422" s="108" t="s">
        <v>145</v>
      </c>
      <c r="E422" s="109" t="s">
        <v>1113</v>
      </c>
      <c r="F422" s="110" t="s">
        <v>1114</v>
      </c>
      <c r="G422" s="111" t="s">
        <v>148</v>
      </c>
      <c r="H422" s="112">
        <v>18.24</v>
      </c>
      <c r="I422" s="2"/>
      <c r="J422" s="113">
        <f>ROUND(I422*H422,2)</f>
        <v>0</v>
      </c>
      <c r="K422" s="110" t="s">
        <v>149</v>
      </c>
      <c r="L422" s="27"/>
      <c r="M422" s="114" t="s">
        <v>3</v>
      </c>
      <c r="N422" s="115" t="s">
        <v>46</v>
      </c>
      <c r="O422" s="177"/>
      <c r="P422" s="116">
        <f>O422*H422</f>
        <v>0</v>
      </c>
      <c r="Q422" s="116">
        <v>0</v>
      </c>
      <c r="R422" s="116">
        <f>Q422*H422</f>
        <v>0</v>
      </c>
      <c r="S422" s="116">
        <v>0</v>
      </c>
      <c r="T422" s="117">
        <f>S422*H422</f>
        <v>0</v>
      </c>
      <c r="AR422" s="16" t="s">
        <v>292</v>
      </c>
      <c r="AT422" s="16" t="s">
        <v>145</v>
      </c>
      <c r="AU422" s="16" t="s">
        <v>83</v>
      </c>
      <c r="AY422" s="16" t="s">
        <v>143</v>
      </c>
      <c r="BE422" s="118">
        <f>IF(N422="základní",J422,0)</f>
        <v>0</v>
      </c>
      <c r="BF422" s="118">
        <f>IF(N422="snížená",J422,0)</f>
        <v>0</v>
      </c>
      <c r="BG422" s="118">
        <f>IF(N422="zákl. přenesená",J422,0)</f>
        <v>0</v>
      </c>
      <c r="BH422" s="118">
        <f>IF(N422="sníž. přenesená",J422,0)</f>
        <v>0</v>
      </c>
      <c r="BI422" s="118">
        <f>IF(N422="nulová",J422,0)</f>
        <v>0</v>
      </c>
      <c r="BJ422" s="16" t="s">
        <v>23</v>
      </c>
      <c r="BK422" s="118">
        <f>ROUND(I422*H422,2)</f>
        <v>0</v>
      </c>
      <c r="BL422" s="16" t="s">
        <v>292</v>
      </c>
      <c r="BM422" s="16" t="s">
        <v>1115</v>
      </c>
    </row>
    <row r="423" spans="2:47" s="175" customFormat="1" ht="60">
      <c r="B423" s="27"/>
      <c r="D423" s="119" t="s">
        <v>152</v>
      </c>
      <c r="F423" s="120" t="s">
        <v>1116</v>
      </c>
      <c r="I423" s="3"/>
      <c r="L423" s="27"/>
      <c r="M423" s="121"/>
      <c r="N423" s="177"/>
      <c r="O423" s="177"/>
      <c r="P423" s="177"/>
      <c r="Q423" s="177"/>
      <c r="R423" s="177"/>
      <c r="S423" s="177"/>
      <c r="T423" s="122"/>
      <c r="AT423" s="16" t="s">
        <v>152</v>
      </c>
      <c r="AU423" s="16" t="s">
        <v>83</v>
      </c>
    </row>
    <row r="424" spans="2:51" s="124" customFormat="1" ht="13.5">
      <c r="B424" s="123"/>
      <c r="D424" s="125" t="s">
        <v>154</v>
      </c>
      <c r="E424" s="126" t="s">
        <v>3</v>
      </c>
      <c r="F424" s="127" t="s">
        <v>1044</v>
      </c>
      <c r="H424" s="128">
        <v>18.24</v>
      </c>
      <c r="I424" s="4"/>
      <c r="L424" s="123"/>
      <c r="M424" s="129"/>
      <c r="N424" s="130"/>
      <c r="O424" s="130"/>
      <c r="P424" s="130"/>
      <c r="Q424" s="130"/>
      <c r="R424" s="130"/>
      <c r="S424" s="130"/>
      <c r="T424" s="131"/>
      <c r="AT424" s="132" t="s">
        <v>154</v>
      </c>
      <c r="AU424" s="132" t="s">
        <v>83</v>
      </c>
      <c r="AV424" s="124" t="s">
        <v>83</v>
      </c>
      <c r="AW424" s="124" t="s">
        <v>38</v>
      </c>
      <c r="AX424" s="124" t="s">
        <v>23</v>
      </c>
      <c r="AY424" s="132" t="s">
        <v>143</v>
      </c>
    </row>
    <row r="425" spans="2:65" s="175" customFormat="1" ht="22.5" customHeight="1">
      <c r="B425" s="27"/>
      <c r="C425" s="147" t="s">
        <v>1122</v>
      </c>
      <c r="D425" s="147" t="s">
        <v>330</v>
      </c>
      <c r="E425" s="148" t="s">
        <v>1118</v>
      </c>
      <c r="F425" s="149" t="s">
        <v>1119</v>
      </c>
      <c r="G425" s="150" t="s">
        <v>148</v>
      </c>
      <c r="H425" s="151">
        <v>20.976</v>
      </c>
      <c r="I425" s="6"/>
      <c r="J425" s="152">
        <f>ROUND(I425*H425,2)</f>
        <v>0</v>
      </c>
      <c r="K425" s="149" t="s">
        <v>149</v>
      </c>
      <c r="L425" s="153"/>
      <c r="M425" s="154" t="s">
        <v>3</v>
      </c>
      <c r="N425" s="155" t="s">
        <v>46</v>
      </c>
      <c r="O425" s="177"/>
      <c r="P425" s="116">
        <f>O425*H425</f>
        <v>0</v>
      </c>
      <c r="Q425" s="116">
        <v>0.0096</v>
      </c>
      <c r="R425" s="116">
        <f>Q425*H425</f>
        <v>0.20136959999999998</v>
      </c>
      <c r="S425" s="116">
        <v>0</v>
      </c>
      <c r="T425" s="117">
        <f>S425*H425</f>
        <v>0</v>
      </c>
      <c r="AR425" s="16" t="s">
        <v>334</v>
      </c>
      <c r="AT425" s="16" t="s">
        <v>330</v>
      </c>
      <c r="AU425" s="16" t="s">
        <v>83</v>
      </c>
      <c r="AY425" s="16" t="s">
        <v>143</v>
      </c>
      <c r="BE425" s="118">
        <f>IF(N425="základní",J425,0)</f>
        <v>0</v>
      </c>
      <c r="BF425" s="118">
        <f>IF(N425="snížená",J425,0)</f>
        <v>0</v>
      </c>
      <c r="BG425" s="118">
        <f>IF(N425="zákl. přenesená",J425,0)</f>
        <v>0</v>
      </c>
      <c r="BH425" s="118">
        <f>IF(N425="sníž. přenesená",J425,0)</f>
        <v>0</v>
      </c>
      <c r="BI425" s="118">
        <f>IF(N425="nulová",J425,0)</f>
        <v>0</v>
      </c>
      <c r="BJ425" s="16" t="s">
        <v>23</v>
      </c>
      <c r="BK425" s="118">
        <f>ROUND(I425*H425,2)</f>
        <v>0</v>
      </c>
      <c r="BL425" s="16" t="s">
        <v>334</v>
      </c>
      <c r="BM425" s="16" t="s">
        <v>1120</v>
      </c>
    </row>
    <row r="426" spans="2:51" s="124" customFormat="1" ht="13.5">
      <c r="B426" s="123"/>
      <c r="D426" s="125" t="s">
        <v>154</v>
      </c>
      <c r="E426" s="126" t="s">
        <v>3</v>
      </c>
      <c r="F426" s="127" t="s">
        <v>1121</v>
      </c>
      <c r="H426" s="128">
        <v>20.976</v>
      </c>
      <c r="I426" s="4"/>
      <c r="L426" s="123"/>
      <c r="M426" s="129"/>
      <c r="N426" s="130"/>
      <c r="O426" s="130"/>
      <c r="P426" s="130"/>
      <c r="Q426" s="130"/>
      <c r="R426" s="130"/>
      <c r="S426" s="130"/>
      <c r="T426" s="131"/>
      <c r="AT426" s="132" t="s">
        <v>154</v>
      </c>
      <c r="AU426" s="132" t="s">
        <v>83</v>
      </c>
      <c r="AV426" s="124" t="s">
        <v>83</v>
      </c>
      <c r="AW426" s="124" t="s">
        <v>38</v>
      </c>
      <c r="AX426" s="124" t="s">
        <v>23</v>
      </c>
      <c r="AY426" s="132" t="s">
        <v>143</v>
      </c>
    </row>
    <row r="427" spans="2:65" s="175" customFormat="1" ht="22.5" customHeight="1">
      <c r="B427" s="27"/>
      <c r="C427" s="147" t="s">
        <v>1126</v>
      </c>
      <c r="D427" s="147" t="s">
        <v>330</v>
      </c>
      <c r="E427" s="148" t="s">
        <v>1123</v>
      </c>
      <c r="F427" s="149" t="s">
        <v>1124</v>
      </c>
      <c r="G427" s="150" t="s">
        <v>148</v>
      </c>
      <c r="H427" s="151">
        <v>20.976</v>
      </c>
      <c r="I427" s="6"/>
      <c r="J427" s="152">
        <f>ROUND(I427*H427,2)</f>
        <v>0</v>
      </c>
      <c r="K427" s="149" t="s">
        <v>149</v>
      </c>
      <c r="L427" s="153"/>
      <c r="M427" s="154" t="s">
        <v>3</v>
      </c>
      <c r="N427" s="155" t="s">
        <v>46</v>
      </c>
      <c r="O427" s="177"/>
      <c r="P427" s="116">
        <f>O427*H427</f>
        <v>0</v>
      </c>
      <c r="Q427" s="116">
        <v>0.00027</v>
      </c>
      <c r="R427" s="116">
        <f>Q427*H427</f>
        <v>0.00566352</v>
      </c>
      <c r="S427" s="116">
        <v>0</v>
      </c>
      <c r="T427" s="117">
        <f>S427*H427</f>
        <v>0</v>
      </c>
      <c r="AR427" s="16" t="s">
        <v>334</v>
      </c>
      <c r="AT427" s="16" t="s">
        <v>330</v>
      </c>
      <c r="AU427" s="16" t="s">
        <v>83</v>
      </c>
      <c r="AY427" s="16" t="s">
        <v>143</v>
      </c>
      <c r="BE427" s="118">
        <f>IF(N427="základní",J427,0)</f>
        <v>0</v>
      </c>
      <c r="BF427" s="118">
        <f>IF(N427="snížená",J427,0)</f>
        <v>0</v>
      </c>
      <c r="BG427" s="118">
        <f>IF(N427="zákl. přenesená",J427,0)</f>
        <v>0</v>
      </c>
      <c r="BH427" s="118">
        <f>IF(N427="sníž. přenesená",J427,0)</f>
        <v>0</v>
      </c>
      <c r="BI427" s="118">
        <f>IF(N427="nulová",J427,0)</f>
        <v>0</v>
      </c>
      <c r="BJ427" s="16" t="s">
        <v>23</v>
      </c>
      <c r="BK427" s="118">
        <f>ROUND(I427*H427,2)</f>
        <v>0</v>
      </c>
      <c r="BL427" s="16" t="s">
        <v>334</v>
      </c>
      <c r="BM427" s="16" t="s">
        <v>1125</v>
      </c>
    </row>
    <row r="428" spans="2:51" s="124" customFormat="1" ht="13.5">
      <c r="B428" s="123"/>
      <c r="D428" s="125" t="s">
        <v>154</v>
      </c>
      <c r="E428" s="126" t="s">
        <v>3</v>
      </c>
      <c r="F428" s="127" t="s">
        <v>1121</v>
      </c>
      <c r="H428" s="128">
        <v>20.976</v>
      </c>
      <c r="I428" s="4"/>
      <c r="L428" s="123"/>
      <c r="M428" s="129"/>
      <c r="N428" s="130"/>
      <c r="O428" s="130"/>
      <c r="P428" s="130"/>
      <c r="Q428" s="130"/>
      <c r="R428" s="130"/>
      <c r="S428" s="130"/>
      <c r="T428" s="131"/>
      <c r="AT428" s="132" t="s">
        <v>154</v>
      </c>
      <c r="AU428" s="132" t="s">
        <v>83</v>
      </c>
      <c r="AV428" s="124" t="s">
        <v>83</v>
      </c>
      <c r="AW428" s="124" t="s">
        <v>38</v>
      </c>
      <c r="AX428" s="124" t="s">
        <v>23</v>
      </c>
      <c r="AY428" s="132" t="s">
        <v>143</v>
      </c>
    </row>
    <row r="429" spans="2:65" s="175" customFormat="1" ht="22.5" customHeight="1">
      <c r="B429" s="27"/>
      <c r="C429" s="147" t="s">
        <v>1130</v>
      </c>
      <c r="D429" s="147" t="s">
        <v>330</v>
      </c>
      <c r="E429" s="148" t="s">
        <v>1127</v>
      </c>
      <c r="F429" s="149" t="s">
        <v>1128</v>
      </c>
      <c r="G429" s="150" t="s">
        <v>394</v>
      </c>
      <c r="H429" s="151">
        <v>2</v>
      </c>
      <c r="I429" s="6"/>
      <c r="J429" s="152">
        <f>ROUND(I429*H429,2)</f>
        <v>0</v>
      </c>
      <c r="K429" s="149" t="s">
        <v>149</v>
      </c>
      <c r="L429" s="153"/>
      <c r="M429" s="154" t="s">
        <v>3</v>
      </c>
      <c r="N429" s="155" t="s">
        <v>46</v>
      </c>
      <c r="O429" s="177"/>
      <c r="P429" s="116">
        <f>O429*H429</f>
        <v>0</v>
      </c>
      <c r="Q429" s="116">
        <v>0.004</v>
      </c>
      <c r="R429" s="116">
        <f>Q429*H429</f>
        <v>0.008</v>
      </c>
      <c r="S429" s="116">
        <v>0</v>
      </c>
      <c r="T429" s="117">
        <f>S429*H429</f>
        <v>0</v>
      </c>
      <c r="AR429" s="16" t="s">
        <v>334</v>
      </c>
      <c r="AT429" s="16" t="s">
        <v>330</v>
      </c>
      <c r="AU429" s="16" t="s">
        <v>83</v>
      </c>
      <c r="AY429" s="16" t="s">
        <v>143</v>
      </c>
      <c r="BE429" s="118">
        <f>IF(N429="základní",J429,0)</f>
        <v>0</v>
      </c>
      <c r="BF429" s="118">
        <f>IF(N429="snížená",J429,0)</f>
        <v>0</v>
      </c>
      <c r="BG429" s="118">
        <f>IF(N429="zákl. přenesená",J429,0)</f>
        <v>0</v>
      </c>
      <c r="BH429" s="118">
        <f>IF(N429="sníž. přenesená",J429,0)</f>
        <v>0</v>
      </c>
      <c r="BI429" s="118">
        <f>IF(N429="nulová",J429,0)</f>
        <v>0</v>
      </c>
      <c r="BJ429" s="16" t="s">
        <v>23</v>
      </c>
      <c r="BK429" s="118">
        <f>ROUND(I429*H429,2)</f>
        <v>0</v>
      </c>
      <c r="BL429" s="16" t="s">
        <v>334</v>
      </c>
      <c r="BM429" s="16" t="s">
        <v>1129</v>
      </c>
    </row>
    <row r="430" spans="2:51" s="124" customFormat="1" ht="13.5">
      <c r="B430" s="123"/>
      <c r="D430" s="125" t="s">
        <v>154</v>
      </c>
      <c r="E430" s="126" t="s">
        <v>3</v>
      </c>
      <c r="F430" s="127" t="s">
        <v>891</v>
      </c>
      <c r="H430" s="128">
        <v>2</v>
      </c>
      <c r="I430" s="4"/>
      <c r="L430" s="123"/>
      <c r="M430" s="129"/>
      <c r="N430" s="130"/>
      <c r="O430" s="130"/>
      <c r="P430" s="130"/>
      <c r="Q430" s="130"/>
      <c r="R430" s="130"/>
      <c r="S430" s="130"/>
      <c r="T430" s="131"/>
      <c r="AT430" s="132" t="s">
        <v>154</v>
      </c>
      <c r="AU430" s="132" t="s">
        <v>83</v>
      </c>
      <c r="AV430" s="124" t="s">
        <v>83</v>
      </c>
      <c r="AW430" s="124" t="s">
        <v>38</v>
      </c>
      <c r="AX430" s="124" t="s">
        <v>23</v>
      </c>
      <c r="AY430" s="132" t="s">
        <v>143</v>
      </c>
    </row>
    <row r="431" spans="2:65" s="175" customFormat="1" ht="22.5" customHeight="1">
      <c r="B431" s="27"/>
      <c r="C431" s="147" t="s">
        <v>1134</v>
      </c>
      <c r="D431" s="147" t="s">
        <v>330</v>
      </c>
      <c r="E431" s="148" t="s">
        <v>1131</v>
      </c>
      <c r="F431" s="149" t="s">
        <v>1132</v>
      </c>
      <c r="G431" s="150" t="s">
        <v>394</v>
      </c>
      <c r="H431" s="151">
        <v>4</v>
      </c>
      <c r="I431" s="6"/>
      <c r="J431" s="152">
        <f>ROUND(I431*H431,2)</f>
        <v>0</v>
      </c>
      <c r="K431" s="149" t="s">
        <v>149</v>
      </c>
      <c r="L431" s="153"/>
      <c r="M431" s="154" t="s">
        <v>3</v>
      </c>
      <c r="N431" s="155" t="s">
        <v>46</v>
      </c>
      <c r="O431" s="177"/>
      <c r="P431" s="116">
        <f>O431*H431</f>
        <v>0</v>
      </c>
      <c r="Q431" s="116">
        <v>0.0005</v>
      </c>
      <c r="R431" s="116">
        <f>Q431*H431</f>
        <v>0.002</v>
      </c>
      <c r="S431" s="116">
        <v>0</v>
      </c>
      <c r="T431" s="117">
        <f>S431*H431</f>
        <v>0</v>
      </c>
      <c r="AR431" s="16" t="s">
        <v>334</v>
      </c>
      <c r="AT431" s="16" t="s">
        <v>330</v>
      </c>
      <c r="AU431" s="16" t="s">
        <v>83</v>
      </c>
      <c r="AY431" s="16" t="s">
        <v>143</v>
      </c>
      <c r="BE431" s="118">
        <f>IF(N431="základní",J431,0)</f>
        <v>0</v>
      </c>
      <c r="BF431" s="118">
        <f>IF(N431="snížená",J431,0)</f>
        <v>0</v>
      </c>
      <c r="BG431" s="118">
        <f>IF(N431="zákl. přenesená",J431,0)</f>
        <v>0</v>
      </c>
      <c r="BH431" s="118">
        <f>IF(N431="sníž. přenesená",J431,0)</f>
        <v>0</v>
      </c>
      <c r="BI431" s="118">
        <f>IF(N431="nulová",J431,0)</f>
        <v>0</v>
      </c>
      <c r="BJ431" s="16" t="s">
        <v>23</v>
      </c>
      <c r="BK431" s="118">
        <f>ROUND(I431*H431,2)</f>
        <v>0</v>
      </c>
      <c r="BL431" s="16" t="s">
        <v>334</v>
      </c>
      <c r="BM431" s="16" t="s">
        <v>1133</v>
      </c>
    </row>
    <row r="432" spans="2:51" s="124" customFormat="1" ht="13.5">
      <c r="B432" s="123"/>
      <c r="D432" s="125" t="s">
        <v>154</v>
      </c>
      <c r="E432" s="126" t="s">
        <v>3</v>
      </c>
      <c r="F432" s="127" t="s">
        <v>596</v>
      </c>
      <c r="H432" s="128">
        <v>4</v>
      </c>
      <c r="I432" s="4"/>
      <c r="L432" s="123"/>
      <c r="M432" s="129"/>
      <c r="N432" s="130"/>
      <c r="O432" s="130"/>
      <c r="P432" s="130"/>
      <c r="Q432" s="130"/>
      <c r="R432" s="130"/>
      <c r="S432" s="130"/>
      <c r="T432" s="131"/>
      <c r="AT432" s="132" t="s">
        <v>154</v>
      </c>
      <c r="AU432" s="132" t="s">
        <v>83</v>
      </c>
      <c r="AV432" s="124" t="s">
        <v>83</v>
      </c>
      <c r="AW432" s="124" t="s">
        <v>38</v>
      </c>
      <c r="AX432" s="124" t="s">
        <v>23</v>
      </c>
      <c r="AY432" s="132" t="s">
        <v>143</v>
      </c>
    </row>
    <row r="433" spans="2:65" s="175" customFormat="1" ht="22.5" customHeight="1">
      <c r="B433" s="27"/>
      <c r="C433" s="108" t="s">
        <v>1138</v>
      </c>
      <c r="D433" s="108" t="s">
        <v>145</v>
      </c>
      <c r="E433" s="109" t="s">
        <v>1135</v>
      </c>
      <c r="F433" s="110" t="s">
        <v>1136</v>
      </c>
      <c r="G433" s="111" t="s">
        <v>162</v>
      </c>
      <c r="H433" s="112">
        <v>9.6</v>
      </c>
      <c r="I433" s="2"/>
      <c r="J433" s="113">
        <f>ROUND(I433*H433,2)</f>
        <v>0</v>
      </c>
      <c r="K433" s="110" t="s">
        <v>149</v>
      </c>
      <c r="L433" s="27"/>
      <c r="M433" s="114" t="s">
        <v>3</v>
      </c>
      <c r="N433" s="115" t="s">
        <v>46</v>
      </c>
      <c r="O433" s="177"/>
      <c r="P433" s="116">
        <f>O433*H433</f>
        <v>0</v>
      </c>
      <c r="Q433" s="116">
        <v>0</v>
      </c>
      <c r="R433" s="116">
        <f>Q433*H433</f>
        <v>0</v>
      </c>
      <c r="S433" s="116">
        <v>0</v>
      </c>
      <c r="T433" s="117">
        <f>S433*H433</f>
        <v>0</v>
      </c>
      <c r="AR433" s="16" t="s">
        <v>292</v>
      </c>
      <c r="AT433" s="16" t="s">
        <v>145</v>
      </c>
      <c r="AU433" s="16" t="s">
        <v>83</v>
      </c>
      <c r="AY433" s="16" t="s">
        <v>143</v>
      </c>
      <c r="BE433" s="118">
        <f>IF(N433="základní",J433,0)</f>
        <v>0</v>
      </c>
      <c r="BF433" s="118">
        <f>IF(N433="snížená",J433,0)</f>
        <v>0</v>
      </c>
      <c r="BG433" s="118">
        <f>IF(N433="zákl. přenesená",J433,0)</f>
        <v>0</v>
      </c>
      <c r="BH433" s="118">
        <f>IF(N433="sníž. přenesená",J433,0)</f>
        <v>0</v>
      </c>
      <c r="BI433" s="118">
        <f>IF(N433="nulová",J433,0)</f>
        <v>0</v>
      </c>
      <c r="BJ433" s="16" t="s">
        <v>23</v>
      </c>
      <c r="BK433" s="118">
        <f>ROUND(I433*H433,2)</f>
        <v>0</v>
      </c>
      <c r="BL433" s="16" t="s">
        <v>292</v>
      </c>
      <c r="BM433" s="16" t="s">
        <v>1137</v>
      </c>
    </row>
    <row r="434" spans="2:47" s="175" customFormat="1" ht="60">
      <c r="B434" s="27"/>
      <c r="D434" s="119" t="s">
        <v>152</v>
      </c>
      <c r="F434" s="120" t="s">
        <v>1116</v>
      </c>
      <c r="I434" s="3"/>
      <c r="L434" s="27"/>
      <c r="M434" s="121"/>
      <c r="N434" s="177"/>
      <c r="O434" s="177"/>
      <c r="P434" s="177"/>
      <c r="Q434" s="177"/>
      <c r="R434" s="177"/>
      <c r="S434" s="177"/>
      <c r="T434" s="122"/>
      <c r="AT434" s="16" t="s">
        <v>152</v>
      </c>
      <c r="AU434" s="16" t="s">
        <v>83</v>
      </c>
    </row>
    <row r="435" spans="2:51" s="124" customFormat="1" ht="13.5">
      <c r="B435" s="123"/>
      <c r="D435" s="125" t="s">
        <v>154</v>
      </c>
      <c r="E435" s="126" t="s">
        <v>3</v>
      </c>
      <c r="F435" s="127" t="s">
        <v>1083</v>
      </c>
      <c r="H435" s="128">
        <v>9.6</v>
      </c>
      <c r="I435" s="4"/>
      <c r="L435" s="123"/>
      <c r="M435" s="129"/>
      <c r="N435" s="130"/>
      <c r="O435" s="130"/>
      <c r="P435" s="130"/>
      <c r="Q435" s="130"/>
      <c r="R435" s="130"/>
      <c r="S435" s="130"/>
      <c r="T435" s="131"/>
      <c r="AT435" s="132" t="s">
        <v>154</v>
      </c>
      <c r="AU435" s="132" t="s">
        <v>83</v>
      </c>
      <c r="AV435" s="124" t="s">
        <v>83</v>
      </c>
      <c r="AW435" s="124" t="s">
        <v>38</v>
      </c>
      <c r="AX435" s="124" t="s">
        <v>23</v>
      </c>
      <c r="AY435" s="132" t="s">
        <v>143</v>
      </c>
    </row>
    <row r="436" spans="2:65" s="175" customFormat="1" ht="22.5" customHeight="1">
      <c r="B436" s="27"/>
      <c r="C436" s="108" t="s">
        <v>1142</v>
      </c>
      <c r="D436" s="108" t="s">
        <v>145</v>
      </c>
      <c r="E436" s="109" t="s">
        <v>1139</v>
      </c>
      <c r="F436" s="110" t="s">
        <v>1140</v>
      </c>
      <c r="G436" s="111" t="s">
        <v>162</v>
      </c>
      <c r="H436" s="112">
        <v>7.6</v>
      </c>
      <c r="I436" s="2"/>
      <c r="J436" s="113">
        <f>ROUND(I436*H436,2)</f>
        <v>0</v>
      </c>
      <c r="K436" s="110" t="s">
        <v>149</v>
      </c>
      <c r="L436" s="27"/>
      <c r="M436" s="114" t="s">
        <v>3</v>
      </c>
      <c r="N436" s="115" t="s">
        <v>46</v>
      </c>
      <c r="O436" s="177"/>
      <c r="P436" s="116">
        <f>O436*H436</f>
        <v>0</v>
      </c>
      <c r="Q436" s="116">
        <v>0</v>
      </c>
      <c r="R436" s="116">
        <f>Q436*H436</f>
        <v>0</v>
      </c>
      <c r="S436" s="116">
        <v>0</v>
      </c>
      <c r="T436" s="117">
        <f>S436*H436</f>
        <v>0</v>
      </c>
      <c r="AR436" s="16" t="s">
        <v>292</v>
      </c>
      <c r="AT436" s="16" t="s">
        <v>145</v>
      </c>
      <c r="AU436" s="16" t="s">
        <v>83</v>
      </c>
      <c r="AY436" s="16" t="s">
        <v>143</v>
      </c>
      <c r="BE436" s="118">
        <f>IF(N436="základní",J436,0)</f>
        <v>0</v>
      </c>
      <c r="BF436" s="118">
        <f>IF(N436="snížená",J436,0)</f>
        <v>0</v>
      </c>
      <c r="BG436" s="118">
        <f>IF(N436="zákl. přenesená",J436,0)</f>
        <v>0</v>
      </c>
      <c r="BH436" s="118">
        <f>IF(N436="sníž. přenesená",J436,0)</f>
        <v>0</v>
      </c>
      <c r="BI436" s="118">
        <f>IF(N436="nulová",J436,0)</f>
        <v>0</v>
      </c>
      <c r="BJ436" s="16" t="s">
        <v>23</v>
      </c>
      <c r="BK436" s="118">
        <f>ROUND(I436*H436,2)</f>
        <v>0</v>
      </c>
      <c r="BL436" s="16" t="s">
        <v>292</v>
      </c>
      <c r="BM436" s="16" t="s">
        <v>1141</v>
      </c>
    </row>
    <row r="437" spans="2:47" s="175" customFormat="1" ht="60">
      <c r="B437" s="27"/>
      <c r="D437" s="119" t="s">
        <v>152</v>
      </c>
      <c r="F437" s="120" t="s">
        <v>1116</v>
      </c>
      <c r="I437" s="3"/>
      <c r="L437" s="27"/>
      <c r="M437" s="121"/>
      <c r="N437" s="177"/>
      <c r="O437" s="177"/>
      <c r="P437" s="177"/>
      <c r="Q437" s="177"/>
      <c r="R437" s="177"/>
      <c r="S437" s="177"/>
      <c r="T437" s="122"/>
      <c r="AT437" s="16" t="s">
        <v>152</v>
      </c>
      <c r="AU437" s="16" t="s">
        <v>83</v>
      </c>
    </row>
    <row r="438" spans="2:51" s="124" customFormat="1" ht="13.5">
      <c r="B438" s="123"/>
      <c r="D438" s="125" t="s">
        <v>154</v>
      </c>
      <c r="E438" s="126" t="s">
        <v>3</v>
      </c>
      <c r="F438" s="127" t="s">
        <v>1078</v>
      </c>
      <c r="H438" s="128">
        <v>7.6</v>
      </c>
      <c r="I438" s="4"/>
      <c r="L438" s="123"/>
      <c r="M438" s="129"/>
      <c r="N438" s="130"/>
      <c r="O438" s="130"/>
      <c r="P438" s="130"/>
      <c r="Q438" s="130"/>
      <c r="R438" s="130"/>
      <c r="S438" s="130"/>
      <c r="T438" s="131"/>
      <c r="AT438" s="132" t="s">
        <v>154</v>
      </c>
      <c r="AU438" s="132" t="s">
        <v>83</v>
      </c>
      <c r="AV438" s="124" t="s">
        <v>83</v>
      </c>
      <c r="AW438" s="124" t="s">
        <v>38</v>
      </c>
      <c r="AX438" s="124" t="s">
        <v>23</v>
      </c>
      <c r="AY438" s="132" t="s">
        <v>143</v>
      </c>
    </row>
    <row r="439" spans="2:65" s="175" customFormat="1" ht="31.5" customHeight="1">
      <c r="B439" s="27"/>
      <c r="C439" s="108" t="s">
        <v>1149</v>
      </c>
      <c r="D439" s="108" t="s">
        <v>145</v>
      </c>
      <c r="E439" s="109" t="s">
        <v>1143</v>
      </c>
      <c r="F439" s="110" t="s">
        <v>1144</v>
      </c>
      <c r="G439" s="111" t="s">
        <v>634</v>
      </c>
      <c r="H439" s="112">
        <v>0.146</v>
      </c>
      <c r="I439" s="2"/>
      <c r="J439" s="113">
        <f>ROUND(I439*H439,2)</f>
        <v>0</v>
      </c>
      <c r="K439" s="110" t="s">
        <v>149</v>
      </c>
      <c r="L439" s="27"/>
      <c r="M439" s="114" t="s">
        <v>3</v>
      </c>
      <c r="N439" s="115" t="s">
        <v>46</v>
      </c>
      <c r="O439" s="177"/>
      <c r="P439" s="116">
        <f>O439*H439</f>
        <v>0</v>
      </c>
      <c r="Q439" s="116">
        <v>0</v>
      </c>
      <c r="R439" s="116">
        <f>Q439*H439</f>
        <v>0</v>
      </c>
      <c r="S439" s="116">
        <v>0</v>
      </c>
      <c r="T439" s="117">
        <f>S439*H439</f>
        <v>0</v>
      </c>
      <c r="AR439" s="16" t="s">
        <v>292</v>
      </c>
      <c r="AT439" s="16" t="s">
        <v>145</v>
      </c>
      <c r="AU439" s="16" t="s">
        <v>83</v>
      </c>
      <c r="AY439" s="16" t="s">
        <v>143</v>
      </c>
      <c r="BE439" s="118">
        <f>IF(N439="základní",J439,0)</f>
        <v>0</v>
      </c>
      <c r="BF439" s="118">
        <f>IF(N439="snížená",J439,0)</f>
        <v>0</v>
      </c>
      <c r="BG439" s="118">
        <f>IF(N439="zákl. přenesená",J439,0)</f>
        <v>0</v>
      </c>
      <c r="BH439" s="118">
        <f>IF(N439="sníž. přenesená",J439,0)</f>
        <v>0</v>
      </c>
      <c r="BI439" s="118">
        <f>IF(N439="nulová",J439,0)</f>
        <v>0</v>
      </c>
      <c r="BJ439" s="16" t="s">
        <v>23</v>
      </c>
      <c r="BK439" s="118">
        <f>ROUND(I439*H439,2)</f>
        <v>0</v>
      </c>
      <c r="BL439" s="16" t="s">
        <v>292</v>
      </c>
      <c r="BM439" s="16" t="s">
        <v>1145</v>
      </c>
    </row>
    <row r="440" spans="2:47" s="175" customFormat="1" ht="108">
      <c r="B440" s="27"/>
      <c r="D440" s="119" t="s">
        <v>152</v>
      </c>
      <c r="F440" s="120" t="s">
        <v>1146</v>
      </c>
      <c r="I440" s="3"/>
      <c r="L440" s="27"/>
      <c r="M440" s="121"/>
      <c r="N440" s="177"/>
      <c r="O440" s="177"/>
      <c r="P440" s="177"/>
      <c r="Q440" s="177"/>
      <c r="R440" s="177"/>
      <c r="S440" s="177"/>
      <c r="T440" s="122"/>
      <c r="AT440" s="16" t="s">
        <v>152</v>
      </c>
      <c r="AU440" s="16" t="s">
        <v>83</v>
      </c>
    </row>
    <row r="441" spans="2:63" s="95" customFormat="1" ht="29.85" customHeight="1">
      <c r="B441" s="94"/>
      <c r="D441" s="105" t="s">
        <v>74</v>
      </c>
      <c r="E441" s="106" t="s">
        <v>1147</v>
      </c>
      <c r="F441" s="106" t="s">
        <v>1148</v>
      </c>
      <c r="I441" s="1"/>
      <c r="J441" s="107">
        <f>BK441</f>
        <v>0</v>
      </c>
      <c r="L441" s="94"/>
      <c r="M441" s="99"/>
      <c r="N441" s="100"/>
      <c r="O441" s="100"/>
      <c r="P441" s="101">
        <f>SUM(P442:P456)</f>
        <v>0</v>
      </c>
      <c r="Q441" s="100"/>
      <c r="R441" s="101">
        <f>SUM(R442:R456)</f>
        <v>0.07919999999999999</v>
      </c>
      <c r="S441" s="100"/>
      <c r="T441" s="102">
        <f>SUM(T442:T456)</f>
        <v>0</v>
      </c>
      <c r="AR441" s="96" t="s">
        <v>83</v>
      </c>
      <c r="AT441" s="103" t="s">
        <v>74</v>
      </c>
      <c r="AU441" s="103" t="s">
        <v>23</v>
      </c>
      <c r="AY441" s="96" t="s">
        <v>143</v>
      </c>
      <c r="BK441" s="104">
        <f>SUM(BK442:BK456)</f>
        <v>0</v>
      </c>
    </row>
    <row r="442" spans="2:65" s="175" customFormat="1" ht="22.5" customHeight="1">
      <c r="B442" s="27"/>
      <c r="C442" s="108" t="s">
        <v>1154</v>
      </c>
      <c r="D442" s="108" t="s">
        <v>145</v>
      </c>
      <c r="E442" s="109" t="s">
        <v>1150</v>
      </c>
      <c r="F442" s="110" t="s">
        <v>1151</v>
      </c>
      <c r="G442" s="111" t="s">
        <v>394</v>
      </c>
      <c r="H442" s="112">
        <v>1</v>
      </c>
      <c r="I442" s="2"/>
      <c r="J442" s="113">
        <f>ROUND(I442*H442,2)</f>
        <v>0</v>
      </c>
      <c r="K442" s="110" t="s">
        <v>3</v>
      </c>
      <c r="L442" s="27"/>
      <c r="M442" s="114" t="s">
        <v>3</v>
      </c>
      <c r="N442" s="115" t="s">
        <v>46</v>
      </c>
      <c r="O442" s="177"/>
      <c r="P442" s="116">
        <f>O442*H442</f>
        <v>0</v>
      </c>
      <c r="Q442" s="116">
        <v>0</v>
      </c>
      <c r="R442" s="116">
        <f>Q442*H442</f>
        <v>0</v>
      </c>
      <c r="S442" s="116">
        <v>0</v>
      </c>
      <c r="T442" s="117">
        <f>S442*H442</f>
        <v>0</v>
      </c>
      <c r="AR442" s="16" t="s">
        <v>292</v>
      </c>
      <c r="AT442" s="16" t="s">
        <v>145</v>
      </c>
      <c r="AU442" s="16" t="s">
        <v>83</v>
      </c>
      <c r="AY442" s="16" t="s">
        <v>143</v>
      </c>
      <c r="BE442" s="118">
        <f>IF(N442="základní",J442,0)</f>
        <v>0</v>
      </c>
      <c r="BF442" s="118">
        <f>IF(N442="snížená",J442,0)</f>
        <v>0</v>
      </c>
      <c r="BG442" s="118">
        <f>IF(N442="zákl. přenesená",J442,0)</f>
        <v>0</v>
      </c>
      <c r="BH442" s="118">
        <f>IF(N442="sníž. přenesená",J442,0)</f>
        <v>0</v>
      </c>
      <c r="BI442" s="118">
        <f>IF(N442="nulová",J442,0)</f>
        <v>0</v>
      </c>
      <c r="BJ442" s="16" t="s">
        <v>23</v>
      </c>
      <c r="BK442" s="118">
        <f>ROUND(I442*H442,2)</f>
        <v>0</v>
      </c>
      <c r="BL442" s="16" t="s">
        <v>292</v>
      </c>
      <c r="BM442" s="16" t="s">
        <v>1152</v>
      </c>
    </row>
    <row r="443" spans="2:51" s="124" customFormat="1" ht="13.5">
      <c r="B443" s="123"/>
      <c r="D443" s="125" t="s">
        <v>154</v>
      </c>
      <c r="E443" s="126" t="s">
        <v>3</v>
      </c>
      <c r="F443" s="127" t="s">
        <v>1153</v>
      </c>
      <c r="H443" s="128">
        <v>1</v>
      </c>
      <c r="I443" s="4"/>
      <c r="L443" s="123"/>
      <c r="M443" s="129"/>
      <c r="N443" s="130"/>
      <c r="O443" s="130"/>
      <c r="P443" s="130"/>
      <c r="Q443" s="130"/>
      <c r="R443" s="130"/>
      <c r="S443" s="130"/>
      <c r="T443" s="131"/>
      <c r="AT443" s="132" t="s">
        <v>154</v>
      </c>
      <c r="AU443" s="132" t="s">
        <v>83</v>
      </c>
      <c r="AV443" s="124" t="s">
        <v>83</v>
      </c>
      <c r="AW443" s="124" t="s">
        <v>38</v>
      </c>
      <c r="AX443" s="124" t="s">
        <v>23</v>
      </c>
      <c r="AY443" s="132" t="s">
        <v>143</v>
      </c>
    </row>
    <row r="444" spans="2:65" s="175" customFormat="1" ht="22.5" customHeight="1">
      <c r="B444" s="27"/>
      <c r="C444" s="108" t="s">
        <v>1159</v>
      </c>
      <c r="D444" s="108" t="s">
        <v>145</v>
      </c>
      <c r="E444" s="109" t="s">
        <v>1155</v>
      </c>
      <c r="F444" s="110" t="s">
        <v>1156</v>
      </c>
      <c r="G444" s="111" t="s">
        <v>148</v>
      </c>
      <c r="H444" s="112">
        <v>6.46</v>
      </c>
      <c r="I444" s="2"/>
      <c r="J444" s="113">
        <f>ROUND(I444*H444,2)</f>
        <v>0</v>
      </c>
      <c r="K444" s="110" t="s">
        <v>3</v>
      </c>
      <c r="L444" s="27"/>
      <c r="M444" s="114" t="s">
        <v>3</v>
      </c>
      <c r="N444" s="115" t="s">
        <v>46</v>
      </c>
      <c r="O444" s="177"/>
      <c r="P444" s="116">
        <f>O444*H444</f>
        <v>0</v>
      </c>
      <c r="Q444" s="116">
        <v>0</v>
      </c>
      <c r="R444" s="116">
        <f>Q444*H444</f>
        <v>0</v>
      </c>
      <c r="S444" s="116">
        <v>0</v>
      </c>
      <c r="T444" s="117">
        <f>S444*H444</f>
        <v>0</v>
      </c>
      <c r="AR444" s="16" t="s">
        <v>334</v>
      </c>
      <c r="AT444" s="16" t="s">
        <v>145</v>
      </c>
      <c r="AU444" s="16" t="s">
        <v>83</v>
      </c>
      <c r="AY444" s="16" t="s">
        <v>143</v>
      </c>
      <c r="BE444" s="118">
        <f>IF(N444="základní",J444,0)</f>
        <v>0</v>
      </c>
      <c r="BF444" s="118">
        <f>IF(N444="snížená",J444,0)</f>
        <v>0</v>
      </c>
      <c r="BG444" s="118">
        <f>IF(N444="zákl. přenesená",J444,0)</f>
        <v>0</v>
      </c>
      <c r="BH444" s="118">
        <f>IF(N444="sníž. přenesená",J444,0)</f>
        <v>0</v>
      </c>
      <c r="BI444" s="118">
        <f>IF(N444="nulová",J444,0)</f>
        <v>0</v>
      </c>
      <c r="BJ444" s="16" t="s">
        <v>23</v>
      </c>
      <c r="BK444" s="118">
        <f>ROUND(I444*H444,2)</f>
        <v>0</v>
      </c>
      <c r="BL444" s="16" t="s">
        <v>334</v>
      </c>
      <c r="BM444" s="16" t="s">
        <v>1157</v>
      </c>
    </row>
    <row r="445" spans="2:51" s="124" customFormat="1" ht="13.5">
      <c r="B445" s="123"/>
      <c r="D445" s="125" t="s">
        <v>154</v>
      </c>
      <c r="E445" s="126" t="s">
        <v>3</v>
      </c>
      <c r="F445" s="127" t="s">
        <v>1158</v>
      </c>
      <c r="H445" s="128">
        <v>6.46</v>
      </c>
      <c r="I445" s="4"/>
      <c r="L445" s="123"/>
      <c r="M445" s="129"/>
      <c r="N445" s="130"/>
      <c r="O445" s="130"/>
      <c r="P445" s="130"/>
      <c r="Q445" s="130"/>
      <c r="R445" s="130"/>
      <c r="S445" s="130"/>
      <c r="T445" s="131"/>
      <c r="AT445" s="132" t="s">
        <v>154</v>
      </c>
      <c r="AU445" s="132" t="s">
        <v>83</v>
      </c>
      <c r="AV445" s="124" t="s">
        <v>83</v>
      </c>
      <c r="AW445" s="124" t="s">
        <v>38</v>
      </c>
      <c r="AX445" s="124" t="s">
        <v>23</v>
      </c>
      <c r="AY445" s="132" t="s">
        <v>143</v>
      </c>
    </row>
    <row r="446" spans="2:65" s="175" customFormat="1" ht="31.5" customHeight="1">
      <c r="B446" s="27"/>
      <c r="C446" s="108" t="s">
        <v>1163</v>
      </c>
      <c r="D446" s="108" t="s">
        <v>145</v>
      </c>
      <c r="E446" s="109" t="s">
        <v>1160</v>
      </c>
      <c r="F446" s="110" t="s">
        <v>1161</v>
      </c>
      <c r="G446" s="111" t="s">
        <v>394</v>
      </c>
      <c r="H446" s="112">
        <v>1</v>
      </c>
      <c r="I446" s="2"/>
      <c r="J446" s="113">
        <f>ROUND(I446*H446,2)</f>
        <v>0</v>
      </c>
      <c r="K446" s="110" t="s">
        <v>3</v>
      </c>
      <c r="L446" s="27"/>
      <c r="M446" s="114" t="s">
        <v>3</v>
      </c>
      <c r="N446" s="115" t="s">
        <v>46</v>
      </c>
      <c r="O446" s="177"/>
      <c r="P446" s="116">
        <f>O446*H446</f>
        <v>0</v>
      </c>
      <c r="Q446" s="116">
        <v>0</v>
      </c>
      <c r="R446" s="116">
        <f>Q446*H446</f>
        <v>0</v>
      </c>
      <c r="S446" s="116">
        <v>0</v>
      </c>
      <c r="T446" s="117">
        <f>S446*H446</f>
        <v>0</v>
      </c>
      <c r="AR446" s="16" t="s">
        <v>334</v>
      </c>
      <c r="AT446" s="16" t="s">
        <v>145</v>
      </c>
      <c r="AU446" s="16" t="s">
        <v>83</v>
      </c>
      <c r="AY446" s="16" t="s">
        <v>143</v>
      </c>
      <c r="BE446" s="118">
        <f>IF(N446="základní",J446,0)</f>
        <v>0</v>
      </c>
      <c r="BF446" s="118">
        <f>IF(N446="snížená",J446,0)</f>
        <v>0</v>
      </c>
      <c r="BG446" s="118">
        <f>IF(N446="zákl. přenesená",J446,0)</f>
        <v>0</v>
      </c>
      <c r="BH446" s="118">
        <f>IF(N446="sníž. přenesená",J446,0)</f>
        <v>0</v>
      </c>
      <c r="BI446" s="118">
        <f>IF(N446="nulová",J446,0)</f>
        <v>0</v>
      </c>
      <c r="BJ446" s="16" t="s">
        <v>23</v>
      </c>
      <c r="BK446" s="118">
        <f>ROUND(I446*H446,2)</f>
        <v>0</v>
      </c>
      <c r="BL446" s="16" t="s">
        <v>334</v>
      </c>
      <c r="BM446" s="16" t="s">
        <v>1162</v>
      </c>
    </row>
    <row r="447" spans="2:51" s="124" customFormat="1" ht="13.5">
      <c r="B447" s="123"/>
      <c r="D447" s="125" t="s">
        <v>154</v>
      </c>
      <c r="E447" s="126" t="s">
        <v>3</v>
      </c>
      <c r="F447" s="127" t="s">
        <v>1153</v>
      </c>
      <c r="H447" s="128">
        <v>1</v>
      </c>
      <c r="I447" s="4"/>
      <c r="L447" s="123"/>
      <c r="M447" s="129"/>
      <c r="N447" s="130"/>
      <c r="O447" s="130"/>
      <c r="P447" s="130"/>
      <c r="Q447" s="130"/>
      <c r="R447" s="130"/>
      <c r="S447" s="130"/>
      <c r="T447" s="131"/>
      <c r="AT447" s="132" t="s">
        <v>154</v>
      </c>
      <c r="AU447" s="132" t="s">
        <v>83</v>
      </c>
      <c r="AV447" s="124" t="s">
        <v>83</v>
      </c>
      <c r="AW447" s="124" t="s">
        <v>38</v>
      </c>
      <c r="AX447" s="124" t="s">
        <v>23</v>
      </c>
      <c r="AY447" s="132" t="s">
        <v>143</v>
      </c>
    </row>
    <row r="448" spans="2:65" s="175" customFormat="1" ht="22.5" customHeight="1">
      <c r="B448" s="27"/>
      <c r="C448" s="108" t="s">
        <v>1168</v>
      </c>
      <c r="D448" s="108" t="s">
        <v>145</v>
      </c>
      <c r="E448" s="109" t="s">
        <v>1164</v>
      </c>
      <c r="F448" s="110" t="s">
        <v>1165</v>
      </c>
      <c r="G448" s="111" t="s">
        <v>394</v>
      </c>
      <c r="H448" s="112">
        <v>1</v>
      </c>
      <c r="I448" s="2"/>
      <c r="J448" s="113">
        <f>ROUND(I448*H448,2)</f>
        <v>0</v>
      </c>
      <c r="K448" s="110" t="s">
        <v>149</v>
      </c>
      <c r="L448" s="27"/>
      <c r="M448" s="114" t="s">
        <v>3</v>
      </c>
      <c r="N448" s="115" t="s">
        <v>46</v>
      </c>
      <c r="O448" s="177"/>
      <c r="P448" s="116">
        <f>O448*H448</f>
        <v>0</v>
      </c>
      <c r="Q448" s="116">
        <v>0</v>
      </c>
      <c r="R448" s="116">
        <f>Q448*H448</f>
        <v>0</v>
      </c>
      <c r="S448" s="116">
        <v>0</v>
      </c>
      <c r="T448" s="117">
        <f>S448*H448</f>
        <v>0</v>
      </c>
      <c r="AR448" s="16" t="s">
        <v>292</v>
      </c>
      <c r="AT448" s="16" t="s">
        <v>145</v>
      </c>
      <c r="AU448" s="16" t="s">
        <v>83</v>
      </c>
      <c r="AY448" s="16" t="s">
        <v>143</v>
      </c>
      <c r="BE448" s="118">
        <f>IF(N448="základní",J448,0)</f>
        <v>0</v>
      </c>
      <c r="BF448" s="118">
        <f>IF(N448="snížená",J448,0)</f>
        <v>0</v>
      </c>
      <c r="BG448" s="118">
        <f>IF(N448="zákl. přenesená",J448,0)</f>
        <v>0</v>
      </c>
      <c r="BH448" s="118">
        <f>IF(N448="sníž. přenesená",J448,0)</f>
        <v>0</v>
      </c>
      <c r="BI448" s="118">
        <f>IF(N448="nulová",J448,0)</f>
        <v>0</v>
      </c>
      <c r="BJ448" s="16" t="s">
        <v>23</v>
      </c>
      <c r="BK448" s="118">
        <f>ROUND(I448*H448,2)</f>
        <v>0</v>
      </c>
      <c r="BL448" s="16" t="s">
        <v>292</v>
      </c>
      <c r="BM448" s="16" t="s">
        <v>1166</v>
      </c>
    </row>
    <row r="449" spans="2:47" s="175" customFormat="1" ht="144">
      <c r="B449" s="27"/>
      <c r="D449" s="119" t="s">
        <v>152</v>
      </c>
      <c r="F449" s="120" t="s">
        <v>1167</v>
      </c>
      <c r="I449" s="3"/>
      <c r="L449" s="27"/>
      <c r="M449" s="121"/>
      <c r="N449" s="177"/>
      <c r="O449" s="177"/>
      <c r="P449" s="177"/>
      <c r="Q449" s="177"/>
      <c r="R449" s="177"/>
      <c r="S449" s="177"/>
      <c r="T449" s="122"/>
      <c r="AT449" s="16" t="s">
        <v>152</v>
      </c>
      <c r="AU449" s="16" t="s">
        <v>83</v>
      </c>
    </row>
    <row r="450" spans="2:51" s="124" customFormat="1" ht="13.5">
      <c r="B450" s="123"/>
      <c r="D450" s="125" t="s">
        <v>154</v>
      </c>
      <c r="E450" s="126" t="s">
        <v>3</v>
      </c>
      <c r="F450" s="127" t="s">
        <v>561</v>
      </c>
      <c r="H450" s="128">
        <v>1</v>
      </c>
      <c r="I450" s="4"/>
      <c r="L450" s="123"/>
      <c r="M450" s="129"/>
      <c r="N450" s="130"/>
      <c r="O450" s="130"/>
      <c r="P450" s="130"/>
      <c r="Q450" s="130"/>
      <c r="R450" s="130"/>
      <c r="S450" s="130"/>
      <c r="T450" s="131"/>
      <c r="AT450" s="132" t="s">
        <v>154</v>
      </c>
      <c r="AU450" s="132" t="s">
        <v>83</v>
      </c>
      <c r="AV450" s="124" t="s">
        <v>83</v>
      </c>
      <c r="AW450" s="124" t="s">
        <v>38</v>
      </c>
      <c r="AX450" s="124" t="s">
        <v>23</v>
      </c>
      <c r="AY450" s="132" t="s">
        <v>143</v>
      </c>
    </row>
    <row r="451" spans="2:65" s="175" customFormat="1" ht="22.5" customHeight="1">
      <c r="B451" s="27"/>
      <c r="C451" s="147" t="s">
        <v>1172</v>
      </c>
      <c r="D451" s="147" t="s">
        <v>330</v>
      </c>
      <c r="E451" s="148" t="s">
        <v>1169</v>
      </c>
      <c r="F451" s="149" t="s">
        <v>1170</v>
      </c>
      <c r="G451" s="150" t="s">
        <v>394</v>
      </c>
      <c r="H451" s="151">
        <v>1</v>
      </c>
      <c r="I451" s="6"/>
      <c r="J451" s="152">
        <f>ROUND(I451*H451,2)</f>
        <v>0</v>
      </c>
      <c r="K451" s="149" t="s">
        <v>149</v>
      </c>
      <c r="L451" s="153"/>
      <c r="M451" s="154" t="s">
        <v>3</v>
      </c>
      <c r="N451" s="155" t="s">
        <v>46</v>
      </c>
      <c r="O451" s="177"/>
      <c r="P451" s="116">
        <f>O451*H451</f>
        <v>0</v>
      </c>
      <c r="Q451" s="116">
        <v>0.077</v>
      </c>
      <c r="R451" s="116">
        <f>Q451*H451</f>
        <v>0.077</v>
      </c>
      <c r="S451" s="116">
        <v>0</v>
      </c>
      <c r="T451" s="117">
        <f>S451*H451</f>
        <v>0</v>
      </c>
      <c r="AR451" s="16" t="s">
        <v>334</v>
      </c>
      <c r="AT451" s="16" t="s">
        <v>330</v>
      </c>
      <c r="AU451" s="16" t="s">
        <v>83</v>
      </c>
      <c r="AY451" s="16" t="s">
        <v>143</v>
      </c>
      <c r="BE451" s="118">
        <f>IF(N451="základní",J451,0)</f>
        <v>0</v>
      </c>
      <c r="BF451" s="118">
        <f>IF(N451="snížená",J451,0)</f>
        <v>0</v>
      </c>
      <c r="BG451" s="118">
        <f>IF(N451="zákl. přenesená",J451,0)</f>
        <v>0</v>
      </c>
      <c r="BH451" s="118">
        <f>IF(N451="sníž. přenesená",J451,0)</f>
        <v>0</v>
      </c>
      <c r="BI451" s="118">
        <f>IF(N451="nulová",J451,0)</f>
        <v>0</v>
      </c>
      <c r="BJ451" s="16" t="s">
        <v>23</v>
      </c>
      <c r="BK451" s="118">
        <f>ROUND(I451*H451,2)</f>
        <v>0</v>
      </c>
      <c r="BL451" s="16" t="s">
        <v>334</v>
      </c>
      <c r="BM451" s="16" t="s">
        <v>1171</v>
      </c>
    </row>
    <row r="452" spans="2:51" s="124" customFormat="1" ht="13.5">
      <c r="B452" s="123"/>
      <c r="D452" s="125" t="s">
        <v>154</v>
      </c>
      <c r="E452" s="126" t="s">
        <v>3</v>
      </c>
      <c r="F452" s="127" t="s">
        <v>561</v>
      </c>
      <c r="H452" s="128">
        <v>1</v>
      </c>
      <c r="I452" s="4"/>
      <c r="L452" s="123"/>
      <c r="M452" s="129"/>
      <c r="N452" s="130"/>
      <c r="O452" s="130"/>
      <c r="P452" s="130"/>
      <c r="Q452" s="130"/>
      <c r="R452" s="130"/>
      <c r="S452" s="130"/>
      <c r="T452" s="131"/>
      <c r="AT452" s="132" t="s">
        <v>154</v>
      </c>
      <c r="AU452" s="132" t="s">
        <v>83</v>
      </c>
      <c r="AV452" s="124" t="s">
        <v>83</v>
      </c>
      <c r="AW452" s="124" t="s">
        <v>38</v>
      </c>
      <c r="AX452" s="124" t="s">
        <v>23</v>
      </c>
      <c r="AY452" s="132" t="s">
        <v>143</v>
      </c>
    </row>
    <row r="453" spans="2:65" s="175" customFormat="1" ht="22.5" customHeight="1">
      <c r="B453" s="27"/>
      <c r="C453" s="147" t="s">
        <v>1176</v>
      </c>
      <c r="D453" s="147" t="s">
        <v>330</v>
      </c>
      <c r="E453" s="148" t="s">
        <v>1173</v>
      </c>
      <c r="F453" s="149" t="s">
        <v>1174</v>
      </c>
      <c r="G453" s="150" t="s">
        <v>394</v>
      </c>
      <c r="H453" s="151">
        <v>1</v>
      </c>
      <c r="I453" s="6"/>
      <c r="J453" s="152">
        <f>ROUND(I453*H453,2)</f>
        <v>0</v>
      </c>
      <c r="K453" s="149" t="s">
        <v>149</v>
      </c>
      <c r="L453" s="153"/>
      <c r="M453" s="154" t="s">
        <v>3</v>
      </c>
      <c r="N453" s="155" t="s">
        <v>46</v>
      </c>
      <c r="O453" s="177"/>
      <c r="P453" s="116">
        <f>O453*H453</f>
        <v>0</v>
      </c>
      <c r="Q453" s="116">
        <v>0.0022</v>
      </c>
      <c r="R453" s="116">
        <f>Q453*H453</f>
        <v>0.0022</v>
      </c>
      <c r="S453" s="116">
        <v>0</v>
      </c>
      <c r="T453" s="117">
        <f>S453*H453</f>
        <v>0</v>
      </c>
      <c r="AR453" s="16" t="s">
        <v>334</v>
      </c>
      <c r="AT453" s="16" t="s">
        <v>330</v>
      </c>
      <c r="AU453" s="16" t="s">
        <v>83</v>
      </c>
      <c r="AY453" s="16" t="s">
        <v>143</v>
      </c>
      <c r="BE453" s="118">
        <f>IF(N453="základní",J453,0)</f>
        <v>0</v>
      </c>
      <c r="BF453" s="118">
        <f>IF(N453="snížená",J453,0)</f>
        <v>0</v>
      </c>
      <c r="BG453" s="118">
        <f>IF(N453="zákl. přenesená",J453,0)</f>
        <v>0</v>
      </c>
      <c r="BH453" s="118">
        <f>IF(N453="sníž. přenesená",J453,0)</f>
        <v>0</v>
      </c>
      <c r="BI453" s="118">
        <f>IF(N453="nulová",J453,0)</f>
        <v>0</v>
      </c>
      <c r="BJ453" s="16" t="s">
        <v>23</v>
      </c>
      <c r="BK453" s="118">
        <f>ROUND(I453*H453,2)</f>
        <v>0</v>
      </c>
      <c r="BL453" s="16" t="s">
        <v>334</v>
      </c>
      <c r="BM453" s="16" t="s">
        <v>1175</v>
      </c>
    </row>
    <row r="454" spans="2:51" s="124" customFormat="1" ht="13.5">
      <c r="B454" s="123"/>
      <c r="D454" s="125" t="s">
        <v>154</v>
      </c>
      <c r="E454" s="126" t="s">
        <v>3</v>
      </c>
      <c r="F454" s="127" t="s">
        <v>561</v>
      </c>
      <c r="H454" s="128">
        <v>1</v>
      </c>
      <c r="I454" s="4"/>
      <c r="L454" s="123"/>
      <c r="M454" s="129"/>
      <c r="N454" s="130"/>
      <c r="O454" s="130"/>
      <c r="P454" s="130"/>
      <c r="Q454" s="130"/>
      <c r="R454" s="130"/>
      <c r="S454" s="130"/>
      <c r="T454" s="131"/>
      <c r="AT454" s="132" t="s">
        <v>154</v>
      </c>
      <c r="AU454" s="132" t="s">
        <v>83</v>
      </c>
      <c r="AV454" s="124" t="s">
        <v>83</v>
      </c>
      <c r="AW454" s="124" t="s">
        <v>38</v>
      </c>
      <c r="AX454" s="124" t="s">
        <v>23</v>
      </c>
      <c r="AY454" s="132" t="s">
        <v>143</v>
      </c>
    </row>
    <row r="455" spans="2:65" s="175" customFormat="1" ht="31.5" customHeight="1">
      <c r="B455" s="27"/>
      <c r="C455" s="108" t="s">
        <v>1183</v>
      </c>
      <c r="D455" s="108" t="s">
        <v>145</v>
      </c>
      <c r="E455" s="109" t="s">
        <v>1177</v>
      </c>
      <c r="F455" s="110" t="s">
        <v>1178</v>
      </c>
      <c r="G455" s="111" t="s">
        <v>634</v>
      </c>
      <c r="H455" s="112">
        <v>0.079</v>
      </c>
      <c r="I455" s="2"/>
      <c r="J455" s="113">
        <f>ROUND(I455*H455,2)</f>
        <v>0</v>
      </c>
      <c r="K455" s="110" t="s">
        <v>149</v>
      </c>
      <c r="L455" s="27"/>
      <c r="M455" s="114" t="s">
        <v>3</v>
      </c>
      <c r="N455" s="115" t="s">
        <v>46</v>
      </c>
      <c r="O455" s="177"/>
      <c r="P455" s="116">
        <f>O455*H455</f>
        <v>0</v>
      </c>
      <c r="Q455" s="116">
        <v>0</v>
      </c>
      <c r="R455" s="116">
        <f>Q455*H455</f>
        <v>0</v>
      </c>
      <c r="S455" s="116">
        <v>0</v>
      </c>
      <c r="T455" s="117">
        <f>S455*H455</f>
        <v>0</v>
      </c>
      <c r="AR455" s="16" t="s">
        <v>292</v>
      </c>
      <c r="AT455" s="16" t="s">
        <v>145</v>
      </c>
      <c r="AU455" s="16" t="s">
        <v>83</v>
      </c>
      <c r="AY455" s="16" t="s">
        <v>143</v>
      </c>
      <c r="BE455" s="118">
        <f>IF(N455="základní",J455,0)</f>
        <v>0</v>
      </c>
      <c r="BF455" s="118">
        <f>IF(N455="snížená",J455,0)</f>
        <v>0</v>
      </c>
      <c r="BG455" s="118">
        <f>IF(N455="zákl. přenesená",J455,0)</f>
        <v>0</v>
      </c>
      <c r="BH455" s="118">
        <f>IF(N455="sníž. přenesená",J455,0)</f>
        <v>0</v>
      </c>
      <c r="BI455" s="118">
        <f>IF(N455="nulová",J455,0)</f>
        <v>0</v>
      </c>
      <c r="BJ455" s="16" t="s">
        <v>23</v>
      </c>
      <c r="BK455" s="118">
        <f>ROUND(I455*H455,2)</f>
        <v>0</v>
      </c>
      <c r="BL455" s="16" t="s">
        <v>292</v>
      </c>
      <c r="BM455" s="16" t="s">
        <v>1179</v>
      </c>
    </row>
    <row r="456" spans="2:47" s="175" customFormat="1" ht="108">
      <c r="B456" s="27"/>
      <c r="D456" s="119" t="s">
        <v>152</v>
      </c>
      <c r="F456" s="120" t="s">
        <v>1180</v>
      </c>
      <c r="I456" s="3"/>
      <c r="L456" s="27"/>
      <c r="M456" s="121"/>
      <c r="N456" s="177"/>
      <c r="O456" s="177"/>
      <c r="P456" s="177"/>
      <c r="Q456" s="177"/>
      <c r="R456" s="177"/>
      <c r="S456" s="177"/>
      <c r="T456" s="122"/>
      <c r="AT456" s="16" t="s">
        <v>152</v>
      </c>
      <c r="AU456" s="16" t="s">
        <v>83</v>
      </c>
    </row>
    <row r="457" spans="2:63" s="95" customFormat="1" ht="29.85" customHeight="1">
      <c r="B457" s="94"/>
      <c r="D457" s="105" t="s">
        <v>74</v>
      </c>
      <c r="E457" s="106" t="s">
        <v>1181</v>
      </c>
      <c r="F457" s="106" t="s">
        <v>1182</v>
      </c>
      <c r="I457" s="1"/>
      <c r="J457" s="107">
        <f>BK457</f>
        <v>0</v>
      </c>
      <c r="L457" s="94"/>
      <c r="M457" s="99"/>
      <c r="N457" s="100"/>
      <c r="O457" s="100"/>
      <c r="P457" s="101">
        <f>SUM(P458:P470)</f>
        <v>0</v>
      </c>
      <c r="Q457" s="100"/>
      <c r="R457" s="101">
        <f>SUM(R458:R470)</f>
        <v>0.03508326</v>
      </c>
      <c r="S457" s="100"/>
      <c r="T457" s="102">
        <f>SUM(T458:T470)</f>
        <v>0</v>
      </c>
      <c r="AR457" s="96" t="s">
        <v>83</v>
      </c>
      <c r="AT457" s="103" t="s">
        <v>74</v>
      </c>
      <c r="AU457" s="103" t="s">
        <v>23</v>
      </c>
      <c r="AY457" s="96" t="s">
        <v>143</v>
      </c>
      <c r="BK457" s="104">
        <f>SUM(BK458:BK470)</f>
        <v>0</v>
      </c>
    </row>
    <row r="458" spans="2:65" s="175" customFormat="1" ht="22.5" customHeight="1">
      <c r="B458" s="27"/>
      <c r="C458" s="108" t="s">
        <v>1187</v>
      </c>
      <c r="D458" s="108" t="s">
        <v>145</v>
      </c>
      <c r="E458" s="109" t="s">
        <v>1184</v>
      </c>
      <c r="F458" s="110" t="s">
        <v>1185</v>
      </c>
      <c r="G458" s="111" t="s">
        <v>148</v>
      </c>
      <c r="H458" s="112">
        <v>6.46</v>
      </c>
      <c r="I458" s="2"/>
      <c r="J458" s="113">
        <f>ROUND(I458*H458,2)</f>
        <v>0</v>
      </c>
      <c r="K458" s="110" t="s">
        <v>149</v>
      </c>
      <c r="L458" s="27"/>
      <c r="M458" s="114" t="s">
        <v>3</v>
      </c>
      <c r="N458" s="115" t="s">
        <v>46</v>
      </c>
      <c r="O458" s="177"/>
      <c r="P458" s="116">
        <f>O458*H458</f>
        <v>0</v>
      </c>
      <c r="Q458" s="116">
        <v>0.00013</v>
      </c>
      <c r="R458" s="116">
        <f>Q458*H458</f>
        <v>0.0008397999999999999</v>
      </c>
      <c r="S458" s="116">
        <v>0</v>
      </c>
      <c r="T458" s="117">
        <f>S458*H458</f>
        <v>0</v>
      </c>
      <c r="AR458" s="16" t="s">
        <v>292</v>
      </c>
      <c r="AT458" s="16" t="s">
        <v>145</v>
      </c>
      <c r="AU458" s="16" t="s">
        <v>83</v>
      </c>
      <c r="AY458" s="16" t="s">
        <v>143</v>
      </c>
      <c r="BE458" s="118">
        <f>IF(N458="základní",J458,0)</f>
        <v>0</v>
      </c>
      <c r="BF458" s="118">
        <f>IF(N458="snížená",J458,0)</f>
        <v>0</v>
      </c>
      <c r="BG458" s="118">
        <f>IF(N458="zákl. přenesená",J458,0)</f>
        <v>0</v>
      </c>
      <c r="BH458" s="118">
        <f>IF(N458="sníž. přenesená",J458,0)</f>
        <v>0</v>
      </c>
      <c r="BI458" s="118">
        <f>IF(N458="nulová",J458,0)</f>
        <v>0</v>
      </c>
      <c r="BJ458" s="16" t="s">
        <v>23</v>
      </c>
      <c r="BK458" s="118">
        <f>ROUND(I458*H458,2)</f>
        <v>0</v>
      </c>
      <c r="BL458" s="16" t="s">
        <v>292</v>
      </c>
      <c r="BM458" s="16" t="s">
        <v>1186</v>
      </c>
    </row>
    <row r="459" spans="2:65" s="175" customFormat="1" ht="22.5" customHeight="1">
      <c r="B459" s="27"/>
      <c r="C459" s="108" t="s">
        <v>1191</v>
      </c>
      <c r="D459" s="108" t="s">
        <v>145</v>
      </c>
      <c r="E459" s="109" t="s">
        <v>1188</v>
      </c>
      <c r="F459" s="110" t="s">
        <v>1189</v>
      </c>
      <c r="G459" s="111" t="s">
        <v>148</v>
      </c>
      <c r="H459" s="112">
        <v>6.46</v>
      </c>
      <c r="I459" s="2"/>
      <c r="J459" s="113">
        <f>ROUND(I459*H459,2)</f>
        <v>0</v>
      </c>
      <c r="K459" s="110" t="s">
        <v>149</v>
      </c>
      <c r="L459" s="27"/>
      <c r="M459" s="114" t="s">
        <v>3</v>
      </c>
      <c r="N459" s="115" t="s">
        <v>46</v>
      </c>
      <c r="O459" s="177"/>
      <c r="P459" s="116">
        <f>O459*H459</f>
        <v>0</v>
      </c>
      <c r="Q459" s="116">
        <v>0.00011</v>
      </c>
      <c r="R459" s="116">
        <f>Q459*H459</f>
        <v>0.0007106</v>
      </c>
      <c r="S459" s="116">
        <v>0</v>
      </c>
      <c r="T459" s="117">
        <f>S459*H459</f>
        <v>0</v>
      </c>
      <c r="AR459" s="16" t="s">
        <v>292</v>
      </c>
      <c r="AT459" s="16" t="s">
        <v>145</v>
      </c>
      <c r="AU459" s="16" t="s">
        <v>83</v>
      </c>
      <c r="AY459" s="16" t="s">
        <v>143</v>
      </c>
      <c r="BE459" s="118">
        <f>IF(N459="základní",J459,0)</f>
        <v>0</v>
      </c>
      <c r="BF459" s="118">
        <f>IF(N459="snížená",J459,0)</f>
        <v>0</v>
      </c>
      <c r="BG459" s="118">
        <f>IF(N459="zákl. přenesená",J459,0)</f>
        <v>0</v>
      </c>
      <c r="BH459" s="118">
        <f>IF(N459="sníž. přenesená",J459,0)</f>
        <v>0</v>
      </c>
      <c r="BI459" s="118">
        <f>IF(N459="nulová",J459,0)</f>
        <v>0</v>
      </c>
      <c r="BJ459" s="16" t="s">
        <v>23</v>
      </c>
      <c r="BK459" s="118">
        <f>ROUND(I459*H459,2)</f>
        <v>0</v>
      </c>
      <c r="BL459" s="16" t="s">
        <v>292</v>
      </c>
      <c r="BM459" s="16" t="s">
        <v>1190</v>
      </c>
    </row>
    <row r="460" spans="2:51" s="124" customFormat="1" ht="13.5">
      <c r="B460" s="123"/>
      <c r="D460" s="125" t="s">
        <v>154</v>
      </c>
      <c r="E460" s="126" t="s">
        <v>3</v>
      </c>
      <c r="F460" s="127" t="s">
        <v>1158</v>
      </c>
      <c r="H460" s="128">
        <v>6.46</v>
      </c>
      <c r="I460" s="4"/>
      <c r="L460" s="123"/>
      <c r="M460" s="129"/>
      <c r="N460" s="130"/>
      <c r="O460" s="130"/>
      <c r="P460" s="130"/>
      <c r="Q460" s="130"/>
      <c r="R460" s="130"/>
      <c r="S460" s="130"/>
      <c r="T460" s="131"/>
      <c r="AT460" s="132" t="s">
        <v>154</v>
      </c>
      <c r="AU460" s="132" t="s">
        <v>83</v>
      </c>
      <c r="AV460" s="124" t="s">
        <v>83</v>
      </c>
      <c r="AW460" s="124" t="s">
        <v>38</v>
      </c>
      <c r="AX460" s="124" t="s">
        <v>23</v>
      </c>
      <c r="AY460" s="132" t="s">
        <v>143</v>
      </c>
    </row>
    <row r="461" spans="2:65" s="175" customFormat="1" ht="22.5" customHeight="1">
      <c r="B461" s="27"/>
      <c r="C461" s="108" t="s">
        <v>1195</v>
      </c>
      <c r="D461" s="108" t="s">
        <v>145</v>
      </c>
      <c r="E461" s="109" t="s">
        <v>1192</v>
      </c>
      <c r="F461" s="110" t="s">
        <v>1193</v>
      </c>
      <c r="G461" s="111" t="s">
        <v>148</v>
      </c>
      <c r="H461" s="112">
        <v>12.384</v>
      </c>
      <c r="I461" s="2"/>
      <c r="J461" s="113">
        <f>ROUND(I461*H461,2)</f>
        <v>0</v>
      </c>
      <c r="K461" s="110" t="s">
        <v>149</v>
      </c>
      <c r="L461" s="27"/>
      <c r="M461" s="114" t="s">
        <v>3</v>
      </c>
      <c r="N461" s="115" t="s">
        <v>46</v>
      </c>
      <c r="O461" s="177"/>
      <c r="P461" s="116">
        <f>O461*H461</f>
        <v>0</v>
      </c>
      <c r="Q461" s="116">
        <v>0.00034</v>
      </c>
      <c r="R461" s="116">
        <f>Q461*H461</f>
        <v>0.00421056</v>
      </c>
      <c r="S461" s="116">
        <v>0</v>
      </c>
      <c r="T461" s="117">
        <f>S461*H461</f>
        <v>0</v>
      </c>
      <c r="AR461" s="16" t="s">
        <v>292</v>
      </c>
      <c r="AT461" s="16" t="s">
        <v>145</v>
      </c>
      <c r="AU461" s="16" t="s">
        <v>83</v>
      </c>
      <c r="AY461" s="16" t="s">
        <v>143</v>
      </c>
      <c r="BE461" s="118">
        <f>IF(N461="základní",J461,0)</f>
        <v>0</v>
      </c>
      <c r="BF461" s="118">
        <f>IF(N461="snížená",J461,0)</f>
        <v>0</v>
      </c>
      <c r="BG461" s="118">
        <f>IF(N461="zákl. přenesená",J461,0)</f>
        <v>0</v>
      </c>
      <c r="BH461" s="118">
        <f>IF(N461="sníž. přenesená",J461,0)</f>
        <v>0</v>
      </c>
      <c r="BI461" s="118">
        <f>IF(N461="nulová",J461,0)</f>
        <v>0</v>
      </c>
      <c r="BJ461" s="16" t="s">
        <v>23</v>
      </c>
      <c r="BK461" s="118">
        <f>ROUND(I461*H461,2)</f>
        <v>0</v>
      </c>
      <c r="BL461" s="16" t="s">
        <v>292</v>
      </c>
      <c r="BM461" s="16" t="s">
        <v>1194</v>
      </c>
    </row>
    <row r="462" spans="2:51" s="124" customFormat="1" ht="13.5">
      <c r="B462" s="123"/>
      <c r="D462" s="125" t="s">
        <v>154</v>
      </c>
      <c r="E462" s="126" t="s">
        <v>3</v>
      </c>
      <c r="F462" s="127" t="s">
        <v>1052</v>
      </c>
      <c r="H462" s="128">
        <v>12.384</v>
      </c>
      <c r="I462" s="4"/>
      <c r="L462" s="123"/>
      <c r="M462" s="129"/>
      <c r="N462" s="130"/>
      <c r="O462" s="130"/>
      <c r="P462" s="130"/>
      <c r="Q462" s="130"/>
      <c r="R462" s="130"/>
      <c r="S462" s="130"/>
      <c r="T462" s="131"/>
      <c r="AT462" s="132" t="s">
        <v>154</v>
      </c>
      <c r="AU462" s="132" t="s">
        <v>83</v>
      </c>
      <c r="AV462" s="124" t="s">
        <v>83</v>
      </c>
      <c r="AW462" s="124" t="s">
        <v>38</v>
      </c>
      <c r="AX462" s="124" t="s">
        <v>23</v>
      </c>
      <c r="AY462" s="132" t="s">
        <v>143</v>
      </c>
    </row>
    <row r="463" spans="2:65" s="175" customFormat="1" ht="22.5" customHeight="1">
      <c r="B463" s="27"/>
      <c r="C463" s="108" t="s">
        <v>1200</v>
      </c>
      <c r="D463" s="108" t="s">
        <v>145</v>
      </c>
      <c r="E463" s="109" t="s">
        <v>1196</v>
      </c>
      <c r="F463" s="110" t="s">
        <v>1197</v>
      </c>
      <c r="G463" s="111" t="s">
        <v>148</v>
      </c>
      <c r="H463" s="112">
        <v>1.4</v>
      </c>
      <c r="I463" s="2"/>
      <c r="J463" s="113">
        <f>ROUND(I463*H463,2)</f>
        <v>0</v>
      </c>
      <c r="K463" s="110" t="s">
        <v>149</v>
      </c>
      <c r="L463" s="27"/>
      <c r="M463" s="114" t="s">
        <v>3</v>
      </c>
      <c r="N463" s="115" t="s">
        <v>46</v>
      </c>
      <c r="O463" s="177"/>
      <c r="P463" s="116">
        <f>O463*H463</f>
        <v>0</v>
      </c>
      <c r="Q463" s="116">
        <v>0.00012</v>
      </c>
      <c r="R463" s="116">
        <f>Q463*H463</f>
        <v>0.000168</v>
      </c>
      <c r="S463" s="116">
        <v>0</v>
      </c>
      <c r="T463" s="117">
        <f>S463*H463</f>
        <v>0</v>
      </c>
      <c r="AR463" s="16" t="s">
        <v>292</v>
      </c>
      <c r="AT463" s="16" t="s">
        <v>145</v>
      </c>
      <c r="AU463" s="16" t="s">
        <v>83</v>
      </c>
      <c r="AY463" s="16" t="s">
        <v>143</v>
      </c>
      <c r="BE463" s="118">
        <f>IF(N463="základní",J463,0)</f>
        <v>0</v>
      </c>
      <c r="BF463" s="118">
        <f>IF(N463="snížená",J463,0)</f>
        <v>0</v>
      </c>
      <c r="BG463" s="118">
        <f>IF(N463="zákl. přenesená",J463,0)</f>
        <v>0</v>
      </c>
      <c r="BH463" s="118">
        <f>IF(N463="sníž. přenesená",J463,0)</f>
        <v>0</v>
      </c>
      <c r="BI463" s="118">
        <f>IF(N463="nulová",J463,0)</f>
        <v>0</v>
      </c>
      <c r="BJ463" s="16" t="s">
        <v>23</v>
      </c>
      <c r="BK463" s="118">
        <f>ROUND(I463*H463,2)</f>
        <v>0</v>
      </c>
      <c r="BL463" s="16" t="s">
        <v>292</v>
      </c>
      <c r="BM463" s="16" t="s">
        <v>1198</v>
      </c>
    </row>
    <row r="464" spans="2:51" s="124" customFormat="1" ht="13.5">
      <c r="B464" s="123"/>
      <c r="D464" s="125" t="s">
        <v>154</v>
      </c>
      <c r="E464" s="126" t="s">
        <v>3</v>
      </c>
      <c r="F464" s="127" t="s">
        <v>1199</v>
      </c>
      <c r="H464" s="128">
        <v>1.4</v>
      </c>
      <c r="I464" s="4"/>
      <c r="L464" s="123"/>
      <c r="M464" s="129"/>
      <c r="N464" s="130"/>
      <c r="O464" s="130"/>
      <c r="P464" s="130"/>
      <c r="Q464" s="130"/>
      <c r="R464" s="130"/>
      <c r="S464" s="130"/>
      <c r="T464" s="131"/>
      <c r="AT464" s="132" t="s">
        <v>154</v>
      </c>
      <c r="AU464" s="132" t="s">
        <v>83</v>
      </c>
      <c r="AV464" s="124" t="s">
        <v>83</v>
      </c>
      <c r="AW464" s="124" t="s">
        <v>38</v>
      </c>
      <c r="AX464" s="124" t="s">
        <v>23</v>
      </c>
      <c r="AY464" s="132" t="s">
        <v>143</v>
      </c>
    </row>
    <row r="465" spans="2:65" s="175" customFormat="1" ht="22.5" customHeight="1">
      <c r="B465" s="27"/>
      <c r="C465" s="108" t="s">
        <v>1204</v>
      </c>
      <c r="D465" s="108" t="s">
        <v>145</v>
      </c>
      <c r="E465" s="109" t="s">
        <v>1201</v>
      </c>
      <c r="F465" s="110" t="s">
        <v>1202</v>
      </c>
      <c r="G465" s="111" t="s">
        <v>148</v>
      </c>
      <c r="H465" s="112">
        <v>1.4</v>
      </c>
      <c r="I465" s="2"/>
      <c r="J465" s="113">
        <f>ROUND(I465*H465,2)</f>
        <v>0</v>
      </c>
      <c r="K465" s="110" t="s">
        <v>149</v>
      </c>
      <c r="L465" s="27"/>
      <c r="M465" s="114" t="s">
        <v>3</v>
      </c>
      <c r="N465" s="115" t="s">
        <v>46</v>
      </c>
      <c r="O465" s="177"/>
      <c r="P465" s="116">
        <f>O465*H465</f>
        <v>0</v>
      </c>
      <c r="Q465" s="116">
        <v>0.00012</v>
      </c>
      <c r="R465" s="116">
        <f>Q465*H465</f>
        <v>0.000168</v>
      </c>
      <c r="S465" s="116">
        <v>0</v>
      </c>
      <c r="T465" s="117">
        <f>S465*H465</f>
        <v>0</v>
      </c>
      <c r="AR465" s="16" t="s">
        <v>292</v>
      </c>
      <c r="AT465" s="16" t="s">
        <v>145</v>
      </c>
      <c r="AU465" s="16" t="s">
        <v>83</v>
      </c>
      <c r="AY465" s="16" t="s">
        <v>143</v>
      </c>
      <c r="BE465" s="118">
        <f>IF(N465="základní",J465,0)</f>
        <v>0</v>
      </c>
      <c r="BF465" s="118">
        <f>IF(N465="snížená",J465,0)</f>
        <v>0</v>
      </c>
      <c r="BG465" s="118">
        <f>IF(N465="zákl. přenesená",J465,0)</f>
        <v>0</v>
      </c>
      <c r="BH465" s="118">
        <f>IF(N465="sníž. přenesená",J465,0)</f>
        <v>0</v>
      </c>
      <c r="BI465" s="118">
        <f>IF(N465="nulová",J465,0)</f>
        <v>0</v>
      </c>
      <c r="BJ465" s="16" t="s">
        <v>23</v>
      </c>
      <c r="BK465" s="118">
        <f>ROUND(I465*H465,2)</f>
        <v>0</v>
      </c>
      <c r="BL465" s="16" t="s">
        <v>292</v>
      </c>
      <c r="BM465" s="16" t="s">
        <v>1203</v>
      </c>
    </row>
    <row r="466" spans="2:51" s="124" customFormat="1" ht="13.5">
      <c r="B466" s="123"/>
      <c r="D466" s="125" t="s">
        <v>154</v>
      </c>
      <c r="E466" s="126" t="s">
        <v>3</v>
      </c>
      <c r="F466" s="127" t="s">
        <v>1199</v>
      </c>
      <c r="H466" s="128">
        <v>1.4</v>
      </c>
      <c r="I466" s="4"/>
      <c r="L466" s="123"/>
      <c r="M466" s="129"/>
      <c r="N466" s="130"/>
      <c r="O466" s="130"/>
      <c r="P466" s="130"/>
      <c r="Q466" s="130"/>
      <c r="R466" s="130"/>
      <c r="S466" s="130"/>
      <c r="T466" s="131"/>
      <c r="AT466" s="132" t="s">
        <v>154</v>
      </c>
      <c r="AU466" s="132" t="s">
        <v>83</v>
      </c>
      <c r="AV466" s="124" t="s">
        <v>83</v>
      </c>
      <c r="AW466" s="124" t="s">
        <v>38</v>
      </c>
      <c r="AX466" s="124" t="s">
        <v>23</v>
      </c>
      <c r="AY466" s="132" t="s">
        <v>143</v>
      </c>
    </row>
    <row r="467" spans="2:65" s="175" customFormat="1" ht="31.5" customHeight="1">
      <c r="B467" s="27"/>
      <c r="C467" s="108" t="s">
        <v>1208</v>
      </c>
      <c r="D467" s="108" t="s">
        <v>145</v>
      </c>
      <c r="E467" s="109" t="s">
        <v>1205</v>
      </c>
      <c r="F467" s="110" t="s">
        <v>1206</v>
      </c>
      <c r="G467" s="111" t="s">
        <v>148</v>
      </c>
      <c r="H467" s="112">
        <v>33.705</v>
      </c>
      <c r="I467" s="2"/>
      <c r="J467" s="113">
        <f>ROUND(I467*H467,2)</f>
        <v>0</v>
      </c>
      <c r="K467" s="110" t="s">
        <v>149</v>
      </c>
      <c r="L467" s="27"/>
      <c r="M467" s="114" t="s">
        <v>3</v>
      </c>
      <c r="N467" s="115" t="s">
        <v>46</v>
      </c>
      <c r="O467" s="177"/>
      <c r="P467" s="116">
        <f>O467*H467</f>
        <v>0</v>
      </c>
      <c r="Q467" s="116">
        <v>0.00014</v>
      </c>
      <c r="R467" s="116">
        <f>Q467*H467</f>
        <v>0.004718699999999999</v>
      </c>
      <c r="S467" s="116">
        <v>0</v>
      </c>
      <c r="T467" s="117">
        <f>S467*H467</f>
        <v>0</v>
      </c>
      <c r="AR467" s="16" t="s">
        <v>292</v>
      </c>
      <c r="AT467" s="16" t="s">
        <v>145</v>
      </c>
      <c r="AU467" s="16" t="s">
        <v>83</v>
      </c>
      <c r="AY467" s="16" t="s">
        <v>143</v>
      </c>
      <c r="BE467" s="118">
        <f>IF(N467="základní",J467,0)</f>
        <v>0</v>
      </c>
      <c r="BF467" s="118">
        <f>IF(N467="snížená",J467,0)</f>
        <v>0</v>
      </c>
      <c r="BG467" s="118">
        <f>IF(N467="zákl. přenesená",J467,0)</f>
        <v>0</v>
      </c>
      <c r="BH467" s="118">
        <f>IF(N467="sníž. přenesená",J467,0)</f>
        <v>0</v>
      </c>
      <c r="BI467" s="118">
        <f>IF(N467="nulová",J467,0)</f>
        <v>0</v>
      </c>
      <c r="BJ467" s="16" t="s">
        <v>23</v>
      </c>
      <c r="BK467" s="118">
        <f>ROUND(I467*H467,2)</f>
        <v>0</v>
      </c>
      <c r="BL467" s="16" t="s">
        <v>292</v>
      </c>
      <c r="BM467" s="16" t="s">
        <v>1207</v>
      </c>
    </row>
    <row r="468" spans="2:51" s="124" customFormat="1" ht="13.5">
      <c r="B468" s="123"/>
      <c r="D468" s="125" t="s">
        <v>154</v>
      </c>
      <c r="E468" s="126" t="s">
        <v>3</v>
      </c>
      <c r="F468" s="127" t="s">
        <v>852</v>
      </c>
      <c r="H468" s="128">
        <v>33.705</v>
      </c>
      <c r="I468" s="4"/>
      <c r="L468" s="123"/>
      <c r="M468" s="129"/>
      <c r="N468" s="130"/>
      <c r="O468" s="130"/>
      <c r="P468" s="130"/>
      <c r="Q468" s="130"/>
      <c r="R468" s="130"/>
      <c r="S468" s="130"/>
      <c r="T468" s="131"/>
      <c r="AT468" s="132" t="s">
        <v>154</v>
      </c>
      <c r="AU468" s="132" t="s">
        <v>83</v>
      </c>
      <c r="AV468" s="124" t="s">
        <v>83</v>
      </c>
      <c r="AW468" s="124" t="s">
        <v>38</v>
      </c>
      <c r="AX468" s="124" t="s">
        <v>23</v>
      </c>
      <c r="AY468" s="132" t="s">
        <v>143</v>
      </c>
    </row>
    <row r="469" spans="2:65" s="175" customFormat="1" ht="31.5" customHeight="1">
      <c r="B469" s="27"/>
      <c r="C469" s="108" t="s">
        <v>1214</v>
      </c>
      <c r="D469" s="108" t="s">
        <v>145</v>
      </c>
      <c r="E469" s="109" t="s">
        <v>1209</v>
      </c>
      <c r="F469" s="110" t="s">
        <v>1210</v>
      </c>
      <c r="G469" s="111" t="s">
        <v>148</v>
      </c>
      <c r="H469" s="112">
        <v>33.705</v>
      </c>
      <c r="I469" s="2"/>
      <c r="J469" s="113">
        <f>ROUND(I469*H469,2)</f>
        <v>0</v>
      </c>
      <c r="K469" s="110" t="s">
        <v>149</v>
      </c>
      <c r="L469" s="27"/>
      <c r="M469" s="114" t="s">
        <v>3</v>
      </c>
      <c r="N469" s="115" t="s">
        <v>46</v>
      </c>
      <c r="O469" s="177"/>
      <c r="P469" s="116">
        <f>O469*H469</f>
        <v>0</v>
      </c>
      <c r="Q469" s="116">
        <v>0.00072</v>
      </c>
      <c r="R469" s="116">
        <f>Q469*H469</f>
        <v>0.0242676</v>
      </c>
      <c r="S469" s="116">
        <v>0</v>
      </c>
      <c r="T469" s="117">
        <f>S469*H469</f>
        <v>0</v>
      </c>
      <c r="AR469" s="16" t="s">
        <v>292</v>
      </c>
      <c r="AT469" s="16" t="s">
        <v>145</v>
      </c>
      <c r="AU469" s="16" t="s">
        <v>83</v>
      </c>
      <c r="AY469" s="16" t="s">
        <v>143</v>
      </c>
      <c r="BE469" s="118">
        <f>IF(N469="základní",J469,0)</f>
        <v>0</v>
      </c>
      <c r="BF469" s="118">
        <f>IF(N469="snížená",J469,0)</f>
        <v>0</v>
      </c>
      <c r="BG469" s="118">
        <f>IF(N469="zákl. přenesená",J469,0)</f>
        <v>0</v>
      </c>
      <c r="BH469" s="118">
        <f>IF(N469="sníž. přenesená",J469,0)</f>
        <v>0</v>
      </c>
      <c r="BI469" s="118">
        <f>IF(N469="nulová",J469,0)</f>
        <v>0</v>
      </c>
      <c r="BJ469" s="16" t="s">
        <v>23</v>
      </c>
      <c r="BK469" s="118">
        <f>ROUND(I469*H469,2)</f>
        <v>0</v>
      </c>
      <c r="BL469" s="16" t="s">
        <v>292</v>
      </c>
      <c r="BM469" s="16" t="s">
        <v>1211</v>
      </c>
    </row>
    <row r="470" spans="2:51" s="124" customFormat="1" ht="13.5">
      <c r="B470" s="123"/>
      <c r="D470" s="119" t="s">
        <v>154</v>
      </c>
      <c r="E470" s="132" t="s">
        <v>3</v>
      </c>
      <c r="F470" s="133" t="s">
        <v>852</v>
      </c>
      <c r="H470" s="134">
        <v>33.705</v>
      </c>
      <c r="I470" s="4"/>
      <c r="L470" s="123"/>
      <c r="M470" s="129"/>
      <c r="N470" s="130"/>
      <c r="O470" s="130"/>
      <c r="P470" s="130"/>
      <c r="Q470" s="130"/>
      <c r="R470" s="130"/>
      <c r="S470" s="130"/>
      <c r="T470" s="131"/>
      <c r="AT470" s="132" t="s">
        <v>154</v>
      </c>
      <c r="AU470" s="132" t="s">
        <v>83</v>
      </c>
      <c r="AV470" s="124" t="s">
        <v>83</v>
      </c>
      <c r="AW470" s="124" t="s">
        <v>38</v>
      </c>
      <c r="AX470" s="124" t="s">
        <v>23</v>
      </c>
      <c r="AY470" s="132" t="s">
        <v>143</v>
      </c>
    </row>
    <row r="471" spans="2:63" s="95" customFormat="1" ht="29.85" customHeight="1">
      <c r="B471" s="94"/>
      <c r="D471" s="105" t="s">
        <v>74</v>
      </c>
      <c r="E471" s="106" t="s">
        <v>1212</v>
      </c>
      <c r="F471" s="106" t="s">
        <v>1213</v>
      </c>
      <c r="I471" s="1"/>
      <c r="J471" s="107">
        <f>BK471</f>
        <v>0</v>
      </c>
      <c r="L471" s="94"/>
      <c r="M471" s="99"/>
      <c r="N471" s="100"/>
      <c r="O471" s="100"/>
      <c r="P471" s="101">
        <f>SUM(P472:P477)</f>
        <v>0</v>
      </c>
      <c r="Q471" s="100"/>
      <c r="R471" s="101">
        <f>SUM(R472:R477)</f>
        <v>0.0192882</v>
      </c>
      <c r="S471" s="100"/>
      <c r="T471" s="102">
        <f>SUM(T472:T477)</f>
        <v>0</v>
      </c>
      <c r="AR471" s="96" t="s">
        <v>83</v>
      </c>
      <c r="AT471" s="103" t="s">
        <v>74</v>
      </c>
      <c r="AU471" s="103" t="s">
        <v>23</v>
      </c>
      <c r="AY471" s="96" t="s">
        <v>143</v>
      </c>
      <c r="BK471" s="104">
        <f>SUM(BK472:BK477)</f>
        <v>0</v>
      </c>
    </row>
    <row r="472" spans="2:65" s="175" customFormat="1" ht="22.5" customHeight="1">
      <c r="B472" s="27"/>
      <c r="C472" s="108" t="s">
        <v>1219</v>
      </c>
      <c r="D472" s="108" t="s">
        <v>145</v>
      </c>
      <c r="E472" s="109" t="s">
        <v>1215</v>
      </c>
      <c r="F472" s="110" t="s">
        <v>1216</v>
      </c>
      <c r="G472" s="111" t="s">
        <v>148</v>
      </c>
      <c r="H472" s="112">
        <v>28.365</v>
      </c>
      <c r="I472" s="2"/>
      <c r="J472" s="113">
        <f>ROUND(I472*H472,2)</f>
        <v>0</v>
      </c>
      <c r="K472" s="110" t="s">
        <v>149</v>
      </c>
      <c r="L472" s="27"/>
      <c r="M472" s="114" t="s">
        <v>3</v>
      </c>
      <c r="N472" s="115" t="s">
        <v>46</v>
      </c>
      <c r="O472" s="177"/>
      <c r="P472" s="116">
        <f>O472*H472</f>
        <v>0</v>
      </c>
      <c r="Q472" s="116">
        <v>0.00019</v>
      </c>
      <c r="R472" s="116">
        <f>Q472*H472</f>
        <v>0.00538935</v>
      </c>
      <c r="S472" s="116">
        <v>0</v>
      </c>
      <c r="T472" s="117">
        <f>S472*H472</f>
        <v>0</v>
      </c>
      <c r="AR472" s="16" t="s">
        <v>292</v>
      </c>
      <c r="AT472" s="16" t="s">
        <v>145</v>
      </c>
      <c r="AU472" s="16" t="s">
        <v>83</v>
      </c>
      <c r="AY472" s="16" t="s">
        <v>143</v>
      </c>
      <c r="BE472" s="118">
        <f>IF(N472="základní",J472,0)</f>
        <v>0</v>
      </c>
      <c r="BF472" s="118">
        <f>IF(N472="snížená",J472,0)</f>
        <v>0</v>
      </c>
      <c r="BG472" s="118">
        <f>IF(N472="zákl. přenesená",J472,0)</f>
        <v>0</v>
      </c>
      <c r="BH472" s="118">
        <f>IF(N472="sníž. přenesená",J472,0)</f>
        <v>0</v>
      </c>
      <c r="BI472" s="118">
        <f>IF(N472="nulová",J472,0)</f>
        <v>0</v>
      </c>
      <c r="BJ472" s="16" t="s">
        <v>23</v>
      </c>
      <c r="BK472" s="118">
        <f>ROUND(I472*H472,2)</f>
        <v>0</v>
      </c>
      <c r="BL472" s="16" t="s">
        <v>292</v>
      </c>
      <c r="BM472" s="16" t="s">
        <v>1217</v>
      </c>
    </row>
    <row r="473" spans="2:51" s="124" customFormat="1" ht="13.5">
      <c r="B473" s="123"/>
      <c r="D473" s="125" t="s">
        <v>154</v>
      </c>
      <c r="E473" s="126" t="s">
        <v>3</v>
      </c>
      <c r="F473" s="127" t="s">
        <v>1218</v>
      </c>
      <c r="H473" s="128">
        <v>28.365</v>
      </c>
      <c r="I473" s="4"/>
      <c r="L473" s="123"/>
      <c r="M473" s="129"/>
      <c r="N473" s="130"/>
      <c r="O473" s="130"/>
      <c r="P473" s="130"/>
      <c r="Q473" s="130"/>
      <c r="R473" s="130"/>
      <c r="S473" s="130"/>
      <c r="T473" s="131"/>
      <c r="AT473" s="132" t="s">
        <v>154</v>
      </c>
      <c r="AU473" s="132" t="s">
        <v>83</v>
      </c>
      <c r="AV473" s="124" t="s">
        <v>83</v>
      </c>
      <c r="AW473" s="124" t="s">
        <v>38</v>
      </c>
      <c r="AX473" s="124" t="s">
        <v>23</v>
      </c>
      <c r="AY473" s="132" t="s">
        <v>143</v>
      </c>
    </row>
    <row r="474" spans="2:65" s="175" customFormat="1" ht="22.5" customHeight="1">
      <c r="B474" s="27"/>
      <c r="C474" s="108" t="s">
        <v>1223</v>
      </c>
      <c r="D474" s="108" t="s">
        <v>145</v>
      </c>
      <c r="E474" s="109" t="s">
        <v>1220</v>
      </c>
      <c r="F474" s="110" t="s">
        <v>1221</v>
      </c>
      <c r="G474" s="111" t="s">
        <v>148</v>
      </c>
      <c r="H474" s="112">
        <v>28.365</v>
      </c>
      <c r="I474" s="2"/>
      <c r="J474" s="113">
        <f>ROUND(I474*H474,2)</f>
        <v>0</v>
      </c>
      <c r="K474" s="110" t="s">
        <v>149</v>
      </c>
      <c r="L474" s="27"/>
      <c r="M474" s="114" t="s">
        <v>3</v>
      </c>
      <c r="N474" s="115" t="s">
        <v>46</v>
      </c>
      <c r="O474" s="177"/>
      <c r="P474" s="116">
        <f>O474*H474</f>
        <v>0</v>
      </c>
      <c r="Q474" s="116">
        <v>0.0002</v>
      </c>
      <c r="R474" s="116">
        <f>Q474*H474</f>
        <v>0.005673</v>
      </c>
      <c r="S474" s="116">
        <v>0</v>
      </c>
      <c r="T474" s="117">
        <f>S474*H474</f>
        <v>0</v>
      </c>
      <c r="AR474" s="16" t="s">
        <v>292</v>
      </c>
      <c r="AT474" s="16" t="s">
        <v>145</v>
      </c>
      <c r="AU474" s="16" t="s">
        <v>83</v>
      </c>
      <c r="AY474" s="16" t="s">
        <v>143</v>
      </c>
      <c r="BE474" s="118">
        <f>IF(N474="základní",J474,0)</f>
        <v>0</v>
      </c>
      <c r="BF474" s="118">
        <f>IF(N474="snížená",J474,0)</f>
        <v>0</v>
      </c>
      <c r="BG474" s="118">
        <f>IF(N474="zákl. přenesená",J474,0)</f>
        <v>0</v>
      </c>
      <c r="BH474" s="118">
        <f>IF(N474="sníž. přenesená",J474,0)</f>
        <v>0</v>
      </c>
      <c r="BI474" s="118">
        <f>IF(N474="nulová",J474,0)</f>
        <v>0</v>
      </c>
      <c r="BJ474" s="16" t="s">
        <v>23</v>
      </c>
      <c r="BK474" s="118">
        <f>ROUND(I474*H474,2)</f>
        <v>0</v>
      </c>
      <c r="BL474" s="16" t="s">
        <v>292</v>
      </c>
      <c r="BM474" s="16" t="s">
        <v>1222</v>
      </c>
    </row>
    <row r="475" spans="2:51" s="124" customFormat="1" ht="13.5">
      <c r="B475" s="123"/>
      <c r="D475" s="125" t="s">
        <v>154</v>
      </c>
      <c r="E475" s="126" t="s">
        <v>3</v>
      </c>
      <c r="F475" s="127" t="s">
        <v>1218</v>
      </c>
      <c r="H475" s="128">
        <v>28.365</v>
      </c>
      <c r="I475" s="4"/>
      <c r="L475" s="123"/>
      <c r="M475" s="129"/>
      <c r="N475" s="130"/>
      <c r="O475" s="130"/>
      <c r="P475" s="130"/>
      <c r="Q475" s="130"/>
      <c r="R475" s="130"/>
      <c r="S475" s="130"/>
      <c r="T475" s="131"/>
      <c r="AT475" s="132" t="s">
        <v>154</v>
      </c>
      <c r="AU475" s="132" t="s">
        <v>83</v>
      </c>
      <c r="AV475" s="124" t="s">
        <v>83</v>
      </c>
      <c r="AW475" s="124" t="s">
        <v>38</v>
      </c>
      <c r="AX475" s="124" t="s">
        <v>23</v>
      </c>
      <c r="AY475" s="132" t="s">
        <v>143</v>
      </c>
    </row>
    <row r="476" spans="2:65" s="175" customFormat="1" ht="31.5" customHeight="1">
      <c r="B476" s="27"/>
      <c r="C476" s="108" t="s">
        <v>1227</v>
      </c>
      <c r="D476" s="108" t="s">
        <v>145</v>
      </c>
      <c r="E476" s="109" t="s">
        <v>1224</v>
      </c>
      <c r="F476" s="110" t="s">
        <v>1225</v>
      </c>
      <c r="G476" s="111" t="s">
        <v>148</v>
      </c>
      <c r="H476" s="112">
        <v>28.365</v>
      </c>
      <c r="I476" s="2"/>
      <c r="J476" s="113">
        <f>ROUND(I476*H476,2)</f>
        <v>0</v>
      </c>
      <c r="K476" s="110" t="s">
        <v>149</v>
      </c>
      <c r="L476" s="27"/>
      <c r="M476" s="114" t="s">
        <v>3</v>
      </c>
      <c r="N476" s="115" t="s">
        <v>46</v>
      </c>
      <c r="O476" s="177"/>
      <c r="P476" s="116">
        <f>O476*H476</f>
        <v>0</v>
      </c>
      <c r="Q476" s="116">
        <v>0.00029</v>
      </c>
      <c r="R476" s="116">
        <f>Q476*H476</f>
        <v>0.00822585</v>
      </c>
      <c r="S476" s="116">
        <v>0</v>
      </c>
      <c r="T476" s="117">
        <f>S476*H476</f>
        <v>0</v>
      </c>
      <c r="AR476" s="16" t="s">
        <v>292</v>
      </c>
      <c r="AT476" s="16" t="s">
        <v>145</v>
      </c>
      <c r="AU476" s="16" t="s">
        <v>83</v>
      </c>
      <c r="AY476" s="16" t="s">
        <v>143</v>
      </c>
      <c r="BE476" s="118">
        <f>IF(N476="základní",J476,0)</f>
        <v>0</v>
      </c>
      <c r="BF476" s="118">
        <f>IF(N476="snížená",J476,0)</f>
        <v>0</v>
      </c>
      <c r="BG476" s="118">
        <f>IF(N476="zákl. přenesená",J476,0)</f>
        <v>0</v>
      </c>
      <c r="BH476" s="118">
        <f>IF(N476="sníž. přenesená",J476,0)</f>
        <v>0</v>
      </c>
      <c r="BI476" s="118">
        <f>IF(N476="nulová",J476,0)</f>
        <v>0</v>
      </c>
      <c r="BJ476" s="16" t="s">
        <v>23</v>
      </c>
      <c r="BK476" s="118">
        <f>ROUND(I476*H476,2)</f>
        <v>0</v>
      </c>
      <c r="BL476" s="16" t="s">
        <v>292</v>
      </c>
      <c r="BM476" s="16" t="s">
        <v>1226</v>
      </c>
    </row>
    <row r="477" spans="2:51" s="124" customFormat="1" ht="13.5">
      <c r="B477" s="123"/>
      <c r="D477" s="119" t="s">
        <v>154</v>
      </c>
      <c r="E477" s="132" t="s">
        <v>3</v>
      </c>
      <c r="F477" s="133" t="s">
        <v>1218</v>
      </c>
      <c r="H477" s="134">
        <v>28.365</v>
      </c>
      <c r="I477" s="4"/>
      <c r="L477" s="123"/>
      <c r="M477" s="129"/>
      <c r="N477" s="130"/>
      <c r="O477" s="130"/>
      <c r="P477" s="130"/>
      <c r="Q477" s="130"/>
      <c r="R477" s="130"/>
      <c r="S477" s="130"/>
      <c r="T477" s="131"/>
      <c r="AT477" s="132" t="s">
        <v>154</v>
      </c>
      <c r="AU477" s="132" t="s">
        <v>83</v>
      </c>
      <c r="AV477" s="124" t="s">
        <v>83</v>
      </c>
      <c r="AW477" s="124" t="s">
        <v>38</v>
      </c>
      <c r="AX477" s="124" t="s">
        <v>23</v>
      </c>
      <c r="AY477" s="132" t="s">
        <v>143</v>
      </c>
    </row>
    <row r="478" spans="2:63" s="95" customFormat="1" ht="37.35" customHeight="1">
      <c r="B478" s="94"/>
      <c r="D478" s="96" t="s">
        <v>74</v>
      </c>
      <c r="E478" s="97" t="s">
        <v>330</v>
      </c>
      <c r="F478" s="97" t="s">
        <v>667</v>
      </c>
      <c r="I478" s="1"/>
      <c r="J478" s="98">
        <f>BK478</f>
        <v>0</v>
      </c>
      <c r="L478" s="94"/>
      <c r="M478" s="99"/>
      <c r="N478" s="100"/>
      <c r="O478" s="100"/>
      <c r="P478" s="101">
        <f>P479</f>
        <v>0</v>
      </c>
      <c r="Q478" s="100"/>
      <c r="R478" s="101">
        <f>R479</f>
        <v>0</v>
      </c>
      <c r="S478" s="100"/>
      <c r="T478" s="102">
        <f>T479</f>
        <v>0</v>
      </c>
      <c r="AR478" s="96" t="s">
        <v>159</v>
      </c>
      <c r="AT478" s="103" t="s">
        <v>74</v>
      </c>
      <c r="AU478" s="103" t="s">
        <v>75</v>
      </c>
      <c r="AY478" s="96" t="s">
        <v>143</v>
      </c>
      <c r="BK478" s="104">
        <f>BK479</f>
        <v>0</v>
      </c>
    </row>
    <row r="479" spans="2:63" s="95" customFormat="1" ht="19.95" customHeight="1">
      <c r="B479" s="94"/>
      <c r="D479" s="105" t="s">
        <v>74</v>
      </c>
      <c r="E479" s="106" t="s">
        <v>668</v>
      </c>
      <c r="F479" s="106" t="s">
        <v>669</v>
      </c>
      <c r="I479" s="1"/>
      <c r="J479" s="107">
        <f>BK479</f>
        <v>0</v>
      </c>
      <c r="L479" s="94"/>
      <c r="M479" s="99"/>
      <c r="N479" s="100"/>
      <c r="O479" s="100"/>
      <c r="P479" s="101">
        <f>SUM(P480:P481)</f>
        <v>0</v>
      </c>
      <c r="Q479" s="100"/>
      <c r="R479" s="101">
        <f>SUM(R480:R481)</f>
        <v>0</v>
      </c>
      <c r="S479" s="100"/>
      <c r="T479" s="102">
        <f>SUM(T480:T481)</f>
        <v>0</v>
      </c>
      <c r="AR479" s="96" t="s">
        <v>159</v>
      </c>
      <c r="AT479" s="103" t="s">
        <v>74</v>
      </c>
      <c r="AU479" s="103" t="s">
        <v>23</v>
      </c>
      <c r="AY479" s="96" t="s">
        <v>143</v>
      </c>
      <c r="BK479" s="104">
        <f>SUM(BK480:BK481)</f>
        <v>0</v>
      </c>
    </row>
    <row r="480" spans="2:65" s="175" customFormat="1" ht="108" customHeight="1">
      <c r="B480" s="27"/>
      <c r="C480" s="108" t="s">
        <v>1833</v>
      </c>
      <c r="D480" s="108" t="s">
        <v>145</v>
      </c>
      <c r="E480" s="109" t="s">
        <v>671</v>
      </c>
      <c r="F480" s="110" t="s">
        <v>1228</v>
      </c>
      <c r="G480" s="111" t="s">
        <v>1229</v>
      </c>
      <c r="H480" s="112">
        <v>1</v>
      </c>
      <c r="I480" s="2"/>
      <c r="J480" s="113">
        <f>ROUND(I480*H480,2)</f>
        <v>0</v>
      </c>
      <c r="K480" s="110" t="s">
        <v>3</v>
      </c>
      <c r="L480" s="27"/>
      <c r="M480" s="114" t="s">
        <v>3</v>
      </c>
      <c r="N480" s="115" t="s">
        <v>46</v>
      </c>
      <c r="O480" s="177"/>
      <c r="P480" s="116">
        <f>O480*H480</f>
        <v>0</v>
      </c>
      <c r="Q480" s="116">
        <v>0</v>
      </c>
      <c r="R480" s="116">
        <f>Q480*H480</f>
        <v>0</v>
      </c>
      <c r="S480" s="116">
        <v>0</v>
      </c>
      <c r="T480" s="117">
        <f>S480*H480</f>
        <v>0</v>
      </c>
      <c r="AR480" s="16" t="s">
        <v>150</v>
      </c>
      <c r="AT480" s="16" t="s">
        <v>145</v>
      </c>
      <c r="AU480" s="16" t="s">
        <v>83</v>
      </c>
      <c r="AY480" s="16" t="s">
        <v>143</v>
      </c>
      <c r="BE480" s="118">
        <f>IF(N480="základní",J480,0)</f>
        <v>0</v>
      </c>
      <c r="BF480" s="118">
        <f>IF(N480="snížená",J480,0)</f>
        <v>0</v>
      </c>
      <c r="BG480" s="118">
        <f>IF(N480="zákl. přenesená",J480,0)</f>
        <v>0</v>
      </c>
      <c r="BH480" s="118">
        <f>IF(N480="sníž. přenesená",J480,0)</f>
        <v>0</v>
      </c>
      <c r="BI480" s="118">
        <f>IF(N480="nulová",J480,0)</f>
        <v>0</v>
      </c>
      <c r="BJ480" s="16" t="s">
        <v>23</v>
      </c>
      <c r="BK480" s="118">
        <f>ROUND(I480*H480,2)</f>
        <v>0</v>
      </c>
      <c r="BL480" s="16" t="s">
        <v>150</v>
      </c>
      <c r="BM480" s="16" t="s">
        <v>1230</v>
      </c>
    </row>
    <row r="481" spans="2:47" s="175" customFormat="1" ht="132">
      <c r="B481" s="27"/>
      <c r="D481" s="119" t="s">
        <v>1231</v>
      </c>
      <c r="F481" s="120" t="s">
        <v>1232</v>
      </c>
      <c r="I481" s="3"/>
      <c r="L481" s="27"/>
      <c r="M481" s="170"/>
      <c r="N481" s="158"/>
      <c r="O481" s="158"/>
      <c r="P481" s="158"/>
      <c r="Q481" s="158"/>
      <c r="R481" s="158"/>
      <c r="S481" s="158"/>
      <c r="T481" s="171"/>
      <c r="AT481" s="16" t="s">
        <v>1231</v>
      </c>
      <c r="AU481" s="16" t="s">
        <v>83</v>
      </c>
    </row>
    <row r="482" spans="2:12" s="175" customFormat="1" ht="6.9" customHeight="1">
      <c r="B482" s="51"/>
      <c r="C482" s="52"/>
      <c r="D482" s="52"/>
      <c r="E482" s="52"/>
      <c r="F482" s="52"/>
      <c r="G482" s="52"/>
      <c r="H482" s="52"/>
      <c r="I482" s="196"/>
      <c r="J482" s="52"/>
      <c r="K482" s="52"/>
      <c r="L482" s="27"/>
    </row>
  </sheetData>
  <sheetProtection password="C6B9" sheet="1" objects="1" scenarios="1" formatRows="0" selectLockedCells="1"/>
  <autoFilter ref="C102:K102"/>
  <mergeCells count="12">
    <mergeCell ref="E93:H93"/>
    <mergeCell ref="E95:H95"/>
    <mergeCell ref="E7:H7"/>
    <mergeCell ref="E9:H9"/>
    <mergeCell ref="E11:H11"/>
    <mergeCell ref="E26:H26"/>
    <mergeCell ref="E47:H47"/>
    <mergeCell ref="G1:H1"/>
    <mergeCell ref="L2:V2"/>
    <mergeCell ref="E49:H49"/>
    <mergeCell ref="E51:H51"/>
    <mergeCell ref="E91:H91"/>
  </mergeCells>
  <hyperlinks>
    <hyperlink ref="F1:G1" location="C2" display="1) Krycí list soupisu"/>
    <hyperlink ref="G1:H1" location="C58" display="2) Rekapitulace"/>
    <hyperlink ref="J1" location="C10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61"/>
  <sheetViews>
    <sheetView zoomScale="80" zoomScaleNormal="80" workbookViewId="0" topLeftCell="A1">
      <pane ySplit="1" topLeftCell="A68" activePane="bottomLeft" state="frozen"/>
      <selection pane="bottomLeft" activeCell="I89" sqref="I89"/>
    </sheetView>
  </sheetViews>
  <sheetFormatPr defaultColWidth="9.33203125" defaultRowHeight="13.5"/>
  <cols>
    <col min="1" max="1" width="8.33203125" style="180" customWidth="1"/>
    <col min="2" max="2" width="1.66796875" style="180" customWidth="1"/>
    <col min="3" max="3" width="4.16015625" style="180" customWidth="1"/>
    <col min="4" max="4" width="4.33203125" style="180" customWidth="1"/>
    <col min="5" max="5" width="17.16015625" style="180" customWidth="1"/>
    <col min="6" max="6" width="75" style="180" customWidth="1"/>
    <col min="7" max="7" width="8.66015625" style="180" customWidth="1"/>
    <col min="8" max="8" width="11.16015625" style="180" customWidth="1"/>
    <col min="9" max="9" width="12.66015625" style="180" customWidth="1"/>
    <col min="10" max="10" width="23.5" style="180" customWidth="1"/>
    <col min="11" max="11" width="15.5" style="180" customWidth="1"/>
    <col min="12" max="12" width="23.5" style="180" bestFit="1" customWidth="1"/>
    <col min="13" max="18" width="9.33203125" style="180" hidden="1" customWidth="1"/>
    <col min="19" max="19" width="8.16015625" style="180" hidden="1" customWidth="1"/>
    <col min="20" max="20" width="29.66015625" style="180" hidden="1" customWidth="1"/>
    <col min="21" max="21" width="16.33203125" style="180" hidden="1" customWidth="1"/>
    <col min="22" max="22" width="12.33203125" style="180" hidden="1" customWidth="1"/>
    <col min="23" max="23" width="16.33203125" style="180" customWidth="1"/>
    <col min="24" max="24" width="12.33203125" style="180" customWidth="1"/>
    <col min="25" max="25" width="15" style="180" customWidth="1"/>
    <col min="26" max="26" width="11" style="180" customWidth="1"/>
    <col min="27" max="27" width="15" style="180" customWidth="1"/>
    <col min="28" max="28" width="16.33203125" style="180" customWidth="1"/>
    <col min="29" max="29" width="11" style="180" customWidth="1"/>
    <col min="30" max="30" width="15" style="180" customWidth="1"/>
    <col min="31" max="31" width="16.33203125" style="180" customWidth="1"/>
    <col min="32" max="16384" width="9.16015625" style="180" customWidth="1"/>
  </cols>
  <sheetData>
    <row r="1" spans="1:70" ht="21.75" customHeight="1">
      <c r="A1" s="14"/>
      <c r="B1" s="197"/>
      <c r="C1" s="197"/>
      <c r="D1" s="198" t="s">
        <v>1</v>
      </c>
      <c r="E1" s="197"/>
      <c r="F1" s="194" t="s">
        <v>1635</v>
      </c>
      <c r="G1" s="195" t="s">
        <v>1636</v>
      </c>
      <c r="H1" s="195"/>
      <c r="I1" s="197"/>
      <c r="J1" s="194" t="s">
        <v>1637</v>
      </c>
      <c r="K1" s="198" t="s">
        <v>105</v>
      </c>
      <c r="L1" s="194" t="s">
        <v>1638</v>
      </c>
      <c r="M1" s="194"/>
      <c r="N1" s="194"/>
      <c r="O1" s="194"/>
      <c r="P1" s="194"/>
      <c r="Q1" s="194"/>
      <c r="R1" s="194"/>
      <c r="S1" s="194"/>
      <c r="T1" s="194"/>
      <c r="U1" s="8"/>
      <c r="V1" s="8"/>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3:46" ht="36.9" customHeight="1">
      <c r="L2" s="183" t="s">
        <v>6</v>
      </c>
      <c r="M2" s="184"/>
      <c r="N2" s="184"/>
      <c r="O2" s="184"/>
      <c r="P2" s="184"/>
      <c r="Q2" s="184"/>
      <c r="R2" s="184"/>
      <c r="S2" s="184"/>
      <c r="T2" s="184"/>
      <c r="U2" s="184"/>
      <c r="V2" s="184"/>
      <c r="AT2" s="16" t="s">
        <v>94</v>
      </c>
    </row>
    <row r="3" spans="2:46" ht="6.9" customHeight="1">
      <c r="B3" s="17"/>
      <c r="C3" s="18"/>
      <c r="D3" s="18"/>
      <c r="E3" s="18"/>
      <c r="F3" s="18"/>
      <c r="G3" s="18"/>
      <c r="H3" s="18"/>
      <c r="I3" s="18"/>
      <c r="J3" s="18"/>
      <c r="K3" s="19"/>
      <c r="AT3" s="16" t="s">
        <v>83</v>
      </c>
    </row>
    <row r="4" spans="2:46" ht="36.9" customHeight="1">
      <c r="B4" s="20"/>
      <c r="C4" s="176"/>
      <c r="D4" s="22" t="s">
        <v>106</v>
      </c>
      <c r="E4" s="176"/>
      <c r="F4" s="176"/>
      <c r="G4" s="176"/>
      <c r="H4" s="176"/>
      <c r="I4" s="176"/>
      <c r="J4" s="176"/>
      <c r="K4" s="23"/>
      <c r="M4" s="24" t="s">
        <v>11</v>
      </c>
      <c r="AT4" s="16" t="s">
        <v>4</v>
      </c>
    </row>
    <row r="5" spans="2:11" ht="6.9" customHeight="1">
      <c r="B5" s="20"/>
      <c r="C5" s="176"/>
      <c r="D5" s="176"/>
      <c r="E5" s="176"/>
      <c r="F5" s="176"/>
      <c r="G5" s="176"/>
      <c r="H5" s="176"/>
      <c r="I5" s="176"/>
      <c r="J5" s="176"/>
      <c r="K5" s="23"/>
    </row>
    <row r="6" spans="2:11" ht="13.2">
      <c r="B6" s="20"/>
      <c r="C6" s="176"/>
      <c r="D6" s="25" t="s">
        <v>17</v>
      </c>
      <c r="E6" s="176"/>
      <c r="F6" s="176"/>
      <c r="G6" s="176"/>
      <c r="H6" s="176"/>
      <c r="I6" s="176"/>
      <c r="J6" s="176"/>
      <c r="K6" s="23"/>
    </row>
    <row r="7" spans="2:11" ht="22.5" customHeight="1">
      <c r="B7" s="20"/>
      <c r="C7" s="176"/>
      <c r="D7" s="176"/>
      <c r="E7" s="185" t="str">
        <f>'[1]Rekapitulace stavby'!K6</f>
        <v>Vodovod Hostkovice - Lipolec</v>
      </c>
      <c r="F7" s="199"/>
      <c r="G7" s="199"/>
      <c r="H7" s="199"/>
      <c r="I7" s="176"/>
      <c r="J7" s="176"/>
      <c r="K7" s="23"/>
    </row>
    <row r="8" spans="2:11" s="175" customFormat="1" ht="13.2">
      <c r="B8" s="27"/>
      <c r="C8" s="177"/>
      <c r="D8" s="25" t="s">
        <v>107</v>
      </c>
      <c r="E8" s="177"/>
      <c r="F8" s="177"/>
      <c r="G8" s="177"/>
      <c r="H8" s="177"/>
      <c r="I8" s="177"/>
      <c r="J8" s="177"/>
      <c r="K8" s="29"/>
    </row>
    <row r="9" spans="2:11" s="175" customFormat="1" ht="36.9" customHeight="1">
      <c r="B9" s="27"/>
      <c r="C9" s="177"/>
      <c r="D9" s="177"/>
      <c r="E9" s="187" t="s">
        <v>1233</v>
      </c>
      <c r="F9" s="186"/>
      <c r="G9" s="186"/>
      <c r="H9" s="186"/>
      <c r="I9" s="177"/>
      <c r="J9" s="177"/>
      <c r="K9" s="29"/>
    </row>
    <row r="10" spans="2:11" s="175" customFormat="1" ht="13.5">
      <c r="B10" s="27"/>
      <c r="C10" s="177"/>
      <c r="D10" s="177"/>
      <c r="E10" s="177"/>
      <c r="F10" s="177"/>
      <c r="G10" s="177"/>
      <c r="H10" s="177"/>
      <c r="I10" s="177"/>
      <c r="J10" s="177"/>
      <c r="K10" s="29"/>
    </row>
    <row r="11" spans="2:11" s="175" customFormat="1" ht="14.4" customHeight="1">
      <c r="B11" s="27"/>
      <c r="C11" s="177"/>
      <c r="D11" s="25" t="s">
        <v>20</v>
      </c>
      <c r="E11" s="177"/>
      <c r="F11" s="30" t="s">
        <v>21</v>
      </c>
      <c r="G11" s="177"/>
      <c r="H11" s="177"/>
      <c r="I11" s="25" t="s">
        <v>22</v>
      </c>
      <c r="J11" s="30" t="s">
        <v>3</v>
      </c>
      <c r="K11" s="29"/>
    </row>
    <row r="12" spans="2:11" s="175" customFormat="1" ht="14.4" customHeight="1">
      <c r="B12" s="27"/>
      <c r="C12" s="177"/>
      <c r="D12" s="25" t="s">
        <v>24</v>
      </c>
      <c r="E12" s="177"/>
      <c r="F12" s="30" t="s">
        <v>25</v>
      </c>
      <c r="G12" s="177"/>
      <c r="H12" s="177"/>
      <c r="I12" s="25" t="s">
        <v>26</v>
      </c>
      <c r="J12" s="31" t="str">
        <f>'Rekapitulace stavby'!AN8</f>
        <v>vyplň údaj v rekapitulaci stavby</v>
      </c>
      <c r="K12" s="29"/>
    </row>
    <row r="13" spans="2:11" s="175" customFormat="1" ht="10.95" customHeight="1">
      <c r="B13" s="27"/>
      <c r="C13" s="177"/>
      <c r="D13" s="177"/>
      <c r="E13" s="177"/>
      <c r="F13" s="177"/>
      <c r="G13" s="177"/>
      <c r="H13" s="177"/>
      <c r="I13" s="177"/>
      <c r="J13" s="177"/>
      <c r="K13" s="29"/>
    </row>
    <row r="14" spans="2:11" s="175" customFormat="1" ht="14.4" customHeight="1">
      <c r="B14" s="27"/>
      <c r="C14" s="177"/>
      <c r="D14" s="25" t="s">
        <v>29</v>
      </c>
      <c r="E14" s="177"/>
      <c r="F14" s="177"/>
      <c r="G14" s="177"/>
      <c r="H14" s="177"/>
      <c r="I14" s="25" t="s">
        <v>30</v>
      </c>
      <c r="J14" s="30" t="str">
        <f>IF('[1]Rekapitulace stavby'!AN10="","",'[1]Rekapitulace stavby'!AN10)</f>
        <v/>
      </c>
      <c r="K14" s="29"/>
    </row>
    <row r="15" spans="2:11" s="175" customFormat="1" ht="18" customHeight="1">
      <c r="B15" s="27"/>
      <c r="C15" s="177"/>
      <c r="D15" s="177"/>
      <c r="E15" s="30" t="str">
        <f>IF('[1]Rekapitulace stavby'!E11="","",'[1]Rekapitulace stavby'!E11)</f>
        <v xml:space="preserve"> </v>
      </c>
      <c r="F15" s="177"/>
      <c r="G15" s="177"/>
      <c r="H15" s="177"/>
      <c r="I15" s="25" t="s">
        <v>32</v>
      </c>
      <c r="J15" s="30" t="str">
        <f>IF('[1]Rekapitulace stavby'!AN11="","",'[1]Rekapitulace stavby'!AN11)</f>
        <v/>
      </c>
      <c r="K15" s="29"/>
    </row>
    <row r="16" spans="2:11" s="175" customFormat="1" ht="6.9" customHeight="1">
      <c r="B16" s="27"/>
      <c r="C16" s="177"/>
      <c r="D16" s="177"/>
      <c r="E16" s="177"/>
      <c r="F16" s="177"/>
      <c r="G16" s="177"/>
      <c r="H16" s="177"/>
      <c r="I16" s="177"/>
      <c r="J16" s="177"/>
      <c r="K16" s="29"/>
    </row>
    <row r="17" spans="2:11" s="175" customFormat="1" ht="14.4" customHeight="1">
      <c r="B17" s="27"/>
      <c r="C17" s="177"/>
      <c r="D17" s="25" t="s">
        <v>33</v>
      </c>
      <c r="E17" s="177"/>
      <c r="F17" s="177"/>
      <c r="G17" s="177"/>
      <c r="H17" s="177"/>
      <c r="I17" s="25" t="s">
        <v>30</v>
      </c>
      <c r="J17" s="30" t="str">
        <f>IF('[1]Rekapitulace stavby'!AN13="Vyplň údaj","",IF('[1]Rekapitulace stavby'!AN13="","",'[1]Rekapitulace stavby'!AN13))</f>
        <v/>
      </c>
      <c r="K17" s="29"/>
    </row>
    <row r="18" spans="2:11" s="175" customFormat="1" ht="18" customHeight="1">
      <c r="B18" s="27"/>
      <c r="C18" s="177"/>
      <c r="D18" s="177"/>
      <c r="E18" s="30" t="str">
        <f>IF('[1]Rekapitulace stavby'!E14="Vyplň údaj","",IF('[1]Rekapitulace stavby'!E14="","",'[1]Rekapitulace stavby'!E14))</f>
        <v/>
      </c>
      <c r="F18" s="177"/>
      <c r="G18" s="177"/>
      <c r="H18" s="177"/>
      <c r="I18" s="25" t="s">
        <v>32</v>
      </c>
      <c r="J18" s="30" t="str">
        <f>IF('[1]Rekapitulace stavby'!AN14="Vyplň údaj","",IF('[1]Rekapitulace stavby'!AN14="","",'[1]Rekapitulace stavby'!AN14))</f>
        <v/>
      </c>
      <c r="K18" s="29"/>
    </row>
    <row r="19" spans="2:11" s="175" customFormat="1" ht="6.9" customHeight="1">
      <c r="B19" s="27"/>
      <c r="C19" s="177"/>
      <c r="D19" s="177"/>
      <c r="E19" s="177"/>
      <c r="F19" s="177"/>
      <c r="G19" s="177"/>
      <c r="H19" s="177"/>
      <c r="I19" s="177"/>
      <c r="J19" s="177"/>
      <c r="K19" s="29"/>
    </row>
    <row r="20" spans="2:11" s="175" customFormat="1" ht="14.4" customHeight="1">
      <c r="B20" s="27"/>
      <c r="C20" s="177"/>
      <c r="D20" s="25" t="s">
        <v>35</v>
      </c>
      <c r="E20" s="177"/>
      <c r="F20" s="177"/>
      <c r="G20" s="177"/>
      <c r="H20" s="177"/>
      <c r="I20" s="25" t="s">
        <v>30</v>
      </c>
      <c r="J20" s="30" t="s">
        <v>36</v>
      </c>
      <c r="K20" s="29"/>
    </row>
    <row r="21" spans="2:11" s="175" customFormat="1" ht="18" customHeight="1">
      <c r="B21" s="27"/>
      <c r="C21" s="177"/>
      <c r="D21" s="177"/>
      <c r="E21" s="30" t="s">
        <v>37</v>
      </c>
      <c r="F21" s="177"/>
      <c r="G21" s="177"/>
      <c r="H21" s="177"/>
      <c r="I21" s="25" t="s">
        <v>32</v>
      </c>
      <c r="J21" s="30" t="s">
        <v>3</v>
      </c>
      <c r="K21" s="29"/>
    </row>
    <row r="22" spans="2:11" s="175" customFormat="1" ht="6.9" customHeight="1">
      <c r="B22" s="27"/>
      <c r="C22" s="177"/>
      <c r="D22" s="177"/>
      <c r="E22" s="177"/>
      <c r="F22" s="177"/>
      <c r="G22" s="177"/>
      <c r="H22" s="177"/>
      <c r="I22" s="177"/>
      <c r="J22" s="177"/>
      <c r="K22" s="29"/>
    </row>
    <row r="23" spans="2:11" s="175" customFormat="1" ht="14.4" customHeight="1">
      <c r="B23" s="27"/>
      <c r="C23" s="177"/>
      <c r="D23" s="25" t="s">
        <v>39</v>
      </c>
      <c r="E23" s="177"/>
      <c r="F23" s="177"/>
      <c r="G23" s="177"/>
      <c r="H23" s="177"/>
      <c r="I23" s="177"/>
      <c r="J23" s="177"/>
      <c r="K23" s="29"/>
    </row>
    <row r="24" spans="2:11" s="35" customFormat="1" ht="63" customHeight="1">
      <c r="B24" s="32"/>
      <c r="C24" s="178"/>
      <c r="D24" s="178"/>
      <c r="E24" s="192" t="s">
        <v>40</v>
      </c>
      <c r="F24" s="192"/>
      <c r="G24" s="192"/>
      <c r="H24" s="192"/>
      <c r="I24" s="178"/>
      <c r="J24" s="178"/>
      <c r="K24" s="34"/>
    </row>
    <row r="25" spans="2:11" s="175" customFormat="1" ht="6.9" customHeight="1">
      <c r="B25" s="27"/>
      <c r="C25" s="177"/>
      <c r="D25" s="177"/>
      <c r="E25" s="177"/>
      <c r="F25" s="177"/>
      <c r="G25" s="177"/>
      <c r="H25" s="177"/>
      <c r="I25" s="177"/>
      <c r="J25" s="177"/>
      <c r="K25" s="29"/>
    </row>
    <row r="26" spans="2:11" s="175" customFormat="1" ht="6.9" customHeight="1">
      <c r="B26" s="27"/>
      <c r="C26" s="177"/>
      <c r="D26" s="36"/>
      <c r="E26" s="36"/>
      <c r="F26" s="36"/>
      <c r="G26" s="36"/>
      <c r="H26" s="36"/>
      <c r="I26" s="36"/>
      <c r="J26" s="36"/>
      <c r="K26" s="37"/>
    </row>
    <row r="27" spans="2:11" s="175" customFormat="1" ht="25.35" customHeight="1">
      <c r="B27" s="27"/>
      <c r="C27" s="177"/>
      <c r="D27" s="38" t="s">
        <v>41</v>
      </c>
      <c r="E27" s="177"/>
      <c r="F27" s="177"/>
      <c r="G27" s="177"/>
      <c r="H27" s="177"/>
      <c r="I27" s="177"/>
      <c r="J27" s="39">
        <f>ROUND(J86,2)</f>
        <v>0</v>
      </c>
      <c r="K27" s="29"/>
    </row>
    <row r="28" spans="2:11" s="175" customFormat="1" ht="6.9" customHeight="1">
      <c r="B28" s="27"/>
      <c r="C28" s="177"/>
      <c r="D28" s="36"/>
      <c r="E28" s="36"/>
      <c r="F28" s="36"/>
      <c r="G28" s="36"/>
      <c r="H28" s="36"/>
      <c r="I28" s="36"/>
      <c r="J28" s="36"/>
      <c r="K28" s="37"/>
    </row>
    <row r="29" spans="2:11" s="175" customFormat="1" ht="14.4" customHeight="1">
      <c r="B29" s="27"/>
      <c r="C29" s="177"/>
      <c r="D29" s="177"/>
      <c r="E29" s="177"/>
      <c r="F29" s="40" t="s">
        <v>43</v>
      </c>
      <c r="G29" s="177"/>
      <c r="H29" s="177"/>
      <c r="I29" s="40" t="s">
        <v>42</v>
      </c>
      <c r="J29" s="40" t="s">
        <v>44</v>
      </c>
      <c r="K29" s="29"/>
    </row>
    <row r="30" spans="2:11" s="175" customFormat="1" ht="14.4" customHeight="1">
      <c r="B30" s="27"/>
      <c r="C30" s="177"/>
      <c r="D30" s="41" t="s">
        <v>45</v>
      </c>
      <c r="E30" s="41" t="s">
        <v>46</v>
      </c>
      <c r="F30" s="42">
        <f>ROUND(SUM(BE86:BE260),2)</f>
        <v>0</v>
      </c>
      <c r="G30" s="177"/>
      <c r="H30" s="177"/>
      <c r="I30" s="43">
        <v>0.21</v>
      </c>
      <c r="J30" s="42">
        <f>ROUND(ROUND((SUM(BE86:BE260)),2)*I30,2)</f>
        <v>0</v>
      </c>
      <c r="K30" s="29"/>
    </row>
    <row r="31" spans="2:11" s="175" customFormat="1" ht="14.4" customHeight="1">
      <c r="B31" s="27"/>
      <c r="C31" s="177"/>
      <c r="D31" s="177"/>
      <c r="E31" s="41" t="s">
        <v>47</v>
      </c>
      <c r="F31" s="42">
        <f>ROUND(SUM(BF86:BF260),2)</f>
        <v>0</v>
      </c>
      <c r="G31" s="177"/>
      <c r="H31" s="177"/>
      <c r="I31" s="43">
        <v>0.15</v>
      </c>
      <c r="J31" s="42">
        <f>ROUND(ROUND((SUM(BF86:BF260)),2)*I31,2)</f>
        <v>0</v>
      </c>
      <c r="K31" s="29"/>
    </row>
    <row r="32" spans="2:11" s="175" customFormat="1" ht="14.4" customHeight="1" hidden="1">
      <c r="B32" s="27"/>
      <c r="C32" s="177"/>
      <c r="D32" s="177"/>
      <c r="E32" s="41" t="s">
        <v>48</v>
      </c>
      <c r="F32" s="42">
        <f>ROUND(SUM(BG86:BG260),2)</f>
        <v>0</v>
      </c>
      <c r="G32" s="177"/>
      <c r="H32" s="177"/>
      <c r="I32" s="43">
        <v>0.21</v>
      </c>
      <c r="J32" s="42">
        <v>0</v>
      </c>
      <c r="K32" s="29"/>
    </row>
    <row r="33" spans="2:11" s="175" customFormat="1" ht="14.4" customHeight="1" hidden="1">
      <c r="B33" s="27"/>
      <c r="C33" s="177"/>
      <c r="D33" s="177"/>
      <c r="E33" s="41" t="s">
        <v>49</v>
      </c>
      <c r="F33" s="42">
        <f>ROUND(SUM(BH86:BH260),2)</f>
        <v>0</v>
      </c>
      <c r="G33" s="177"/>
      <c r="H33" s="177"/>
      <c r="I33" s="43">
        <v>0.15</v>
      </c>
      <c r="J33" s="42">
        <v>0</v>
      </c>
      <c r="K33" s="29"/>
    </row>
    <row r="34" spans="2:11" s="175" customFormat="1" ht="14.4" customHeight="1" hidden="1">
      <c r="B34" s="27"/>
      <c r="C34" s="177"/>
      <c r="D34" s="177"/>
      <c r="E34" s="41" t="s">
        <v>50</v>
      </c>
      <c r="F34" s="42">
        <f>ROUND(SUM(BI86:BI260),2)</f>
        <v>0</v>
      </c>
      <c r="G34" s="177"/>
      <c r="H34" s="177"/>
      <c r="I34" s="43">
        <v>0</v>
      </c>
      <c r="J34" s="42">
        <v>0</v>
      </c>
      <c r="K34" s="29"/>
    </row>
    <row r="35" spans="2:11" s="175" customFormat="1" ht="6.9" customHeight="1">
      <c r="B35" s="27"/>
      <c r="C35" s="177"/>
      <c r="D35" s="177"/>
      <c r="E35" s="177"/>
      <c r="F35" s="177"/>
      <c r="G35" s="177"/>
      <c r="H35" s="177"/>
      <c r="I35" s="177"/>
      <c r="J35" s="177"/>
      <c r="K35" s="29"/>
    </row>
    <row r="36" spans="2:11" s="175" customFormat="1" ht="25.35" customHeight="1">
      <c r="B36" s="27"/>
      <c r="C36" s="44"/>
      <c r="D36" s="45" t="s">
        <v>51</v>
      </c>
      <c r="E36" s="46"/>
      <c r="F36" s="46"/>
      <c r="G36" s="47" t="s">
        <v>52</v>
      </c>
      <c r="H36" s="48" t="s">
        <v>53</v>
      </c>
      <c r="I36" s="46"/>
      <c r="J36" s="49">
        <f>SUM(J27:J34)</f>
        <v>0</v>
      </c>
      <c r="K36" s="50"/>
    </row>
    <row r="37" spans="2:11" s="175" customFormat="1" ht="14.4" customHeight="1">
      <c r="B37" s="51"/>
      <c r="C37" s="52"/>
      <c r="D37" s="52"/>
      <c r="E37" s="52"/>
      <c r="F37" s="52"/>
      <c r="G37" s="52"/>
      <c r="H37" s="52"/>
      <c r="I37" s="52"/>
      <c r="J37" s="52"/>
      <c r="K37" s="53"/>
    </row>
    <row r="41" spans="2:11" s="175" customFormat="1" ht="6.9" customHeight="1">
      <c r="B41" s="54"/>
      <c r="C41" s="55"/>
      <c r="D41" s="55"/>
      <c r="E41" s="55"/>
      <c r="F41" s="55"/>
      <c r="G41" s="55"/>
      <c r="H41" s="55"/>
      <c r="I41" s="55"/>
      <c r="J41" s="55"/>
      <c r="K41" s="56"/>
    </row>
    <row r="42" spans="2:11" s="175" customFormat="1" ht="36.9" customHeight="1">
      <c r="B42" s="27"/>
      <c r="C42" s="22" t="s">
        <v>111</v>
      </c>
      <c r="D42" s="177"/>
      <c r="E42" s="177"/>
      <c r="F42" s="177"/>
      <c r="G42" s="177"/>
      <c r="H42" s="177"/>
      <c r="I42" s="177"/>
      <c r="J42" s="177"/>
      <c r="K42" s="29"/>
    </row>
    <row r="43" spans="2:11" s="175" customFormat="1" ht="6.9" customHeight="1">
      <c r="B43" s="27"/>
      <c r="C43" s="177"/>
      <c r="D43" s="177"/>
      <c r="E43" s="177"/>
      <c r="F43" s="177"/>
      <c r="G43" s="177"/>
      <c r="H43" s="177"/>
      <c r="I43" s="177"/>
      <c r="J43" s="177"/>
      <c r="K43" s="29"/>
    </row>
    <row r="44" spans="2:11" s="175" customFormat="1" ht="14.4" customHeight="1">
      <c r="B44" s="27"/>
      <c r="C44" s="25" t="s">
        <v>17</v>
      </c>
      <c r="D44" s="177"/>
      <c r="E44" s="177"/>
      <c r="F44" s="177"/>
      <c r="G44" s="177"/>
      <c r="H44" s="177"/>
      <c r="I44" s="177"/>
      <c r="J44" s="177"/>
      <c r="K44" s="29"/>
    </row>
    <row r="45" spans="2:11" s="175" customFormat="1" ht="22.5" customHeight="1">
      <c r="B45" s="27"/>
      <c r="C45" s="177"/>
      <c r="D45" s="177"/>
      <c r="E45" s="185" t="str">
        <f>E7</f>
        <v>Vodovod Hostkovice - Lipolec</v>
      </c>
      <c r="F45" s="199"/>
      <c r="G45" s="199"/>
      <c r="H45" s="199"/>
      <c r="I45" s="177"/>
      <c r="J45" s="177"/>
      <c r="K45" s="29"/>
    </row>
    <row r="46" spans="2:11" s="175" customFormat="1" ht="14.4" customHeight="1">
      <c r="B46" s="27"/>
      <c r="C46" s="25" t="s">
        <v>107</v>
      </c>
      <c r="D46" s="177"/>
      <c r="E46" s="177"/>
      <c r="F46" s="177"/>
      <c r="G46" s="177"/>
      <c r="H46" s="177"/>
      <c r="I46" s="177"/>
      <c r="J46" s="177"/>
      <c r="K46" s="29"/>
    </row>
    <row r="47" spans="2:11" s="175" customFormat="1" ht="23.25" customHeight="1">
      <c r="B47" s="27"/>
      <c r="C47" s="177"/>
      <c r="D47" s="177"/>
      <c r="E47" s="187" t="str">
        <f>E9</f>
        <v>SO 02 - Věžový vodojem</v>
      </c>
      <c r="F47" s="186"/>
      <c r="G47" s="186"/>
      <c r="H47" s="186"/>
      <c r="I47" s="177"/>
      <c r="J47" s="177"/>
      <c r="K47" s="29"/>
    </row>
    <row r="48" spans="2:11" s="175" customFormat="1" ht="6.9" customHeight="1">
      <c r="B48" s="27"/>
      <c r="C48" s="177"/>
      <c r="D48" s="177"/>
      <c r="E48" s="177"/>
      <c r="F48" s="177"/>
      <c r="G48" s="177"/>
      <c r="H48" s="177"/>
      <c r="I48" s="177"/>
      <c r="J48" s="177"/>
      <c r="K48" s="29"/>
    </row>
    <row r="49" spans="2:11" s="175" customFormat="1" ht="18" customHeight="1">
      <c r="B49" s="27"/>
      <c r="C49" s="25" t="s">
        <v>24</v>
      </c>
      <c r="D49" s="177"/>
      <c r="E49" s="177"/>
      <c r="F49" s="30" t="str">
        <f>F12</f>
        <v>Hostkovice, Lipolec</v>
      </c>
      <c r="G49" s="177"/>
      <c r="H49" s="177"/>
      <c r="I49" s="25" t="s">
        <v>26</v>
      </c>
      <c r="J49" s="31" t="str">
        <f>IF(J12="","",J12)</f>
        <v>vyplň údaj v rekapitulaci stavby</v>
      </c>
      <c r="K49" s="29"/>
    </row>
    <row r="50" spans="2:11" s="175" customFormat="1" ht="6.9" customHeight="1">
      <c r="B50" s="27"/>
      <c r="C50" s="177"/>
      <c r="D50" s="177"/>
      <c r="E50" s="177"/>
      <c r="F50" s="177"/>
      <c r="G50" s="177"/>
      <c r="H50" s="177"/>
      <c r="I50" s="177"/>
      <c r="J50" s="177"/>
      <c r="K50" s="29"/>
    </row>
    <row r="51" spans="2:11" s="175" customFormat="1" ht="13.2">
      <c r="B51" s="27"/>
      <c r="C51" s="25" t="s">
        <v>29</v>
      </c>
      <c r="D51" s="177"/>
      <c r="E51" s="177"/>
      <c r="F51" s="30" t="str">
        <f>E15</f>
        <v xml:space="preserve"> </v>
      </c>
      <c r="G51" s="177"/>
      <c r="H51" s="177"/>
      <c r="I51" s="25" t="s">
        <v>35</v>
      </c>
      <c r="J51" s="30" t="str">
        <f>E21</f>
        <v>Ing. Zděněk Hejtman</v>
      </c>
      <c r="K51" s="29"/>
    </row>
    <row r="52" spans="2:11" s="175" customFormat="1" ht="14.4" customHeight="1">
      <c r="B52" s="27"/>
      <c r="C52" s="25" t="s">
        <v>33</v>
      </c>
      <c r="D52" s="177"/>
      <c r="E52" s="177"/>
      <c r="F52" s="30" t="str">
        <f>IF(E18="","",E18)</f>
        <v/>
      </c>
      <c r="G52" s="177"/>
      <c r="H52" s="177"/>
      <c r="I52" s="177"/>
      <c r="J52" s="177"/>
      <c r="K52" s="29"/>
    </row>
    <row r="53" spans="2:11" s="175" customFormat="1" ht="10.35" customHeight="1">
      <c r="B53" s="27"/>
      <c r="C53" s="177"/>
      <c r="D53" s="177"/>
      <c r="E53" s="177"/>
      <c r="F53" s="177"/>
      <c r="G53" s="177"/>
      <c r="H53" s="177"/>
      <c r="I53" s="177"/>
      <c r="J53" s="177"/>
      <c r="K53" s="29"/>
    </row>
    <row r="54" spans="2:11" s="175" customFormat="1" ht="29.25" customHeight="1">
      <c r="B54" s="27"/>
      <c r="C54" s="57" t="s">
        <v>112</v>
      </c>
      <c r="D54" s="44"/>
      <c r="E54" s="44"/>
      <c r="F54" s="44"/>
      <c r="G54" s="44"/>
      <c r="H54" s="44"/>
      <c r="I54" s="44"/>
      <c r="J54" s="58" t="s">
        <v>113</v>
      </c>
      <c r="K54" s="59"/>
    </row>
    <row r="55" spans="2:11" s="175" customFormat="1" ht="10.35" customHeight="1">
      <c r="B55" s="27"/>
      <c r="C55" s="177"/>
      <c r="D55" s="177"/>
      <c r="E55" s="177"/>
      <c r="F55" s="177"/>
      <c r="G55" s="177"/>
      <c r="H55" s="177"/>
      <c r="I55" s="177"/>
      <c r="J55" s="177"/>
      <c r="K55" s="29"/>
    </row>
    <row r="56" spans="2:47" s="175" customFormat="1" ht="29.25" customHeight="1">
      <c r="B56" s="27"/>
      <c r="C56" s="60" t="s">
        <v>114</v>
      </c>
      <c r="D56" s="177"/>
      <c r="E56" s="177"/>
      <c r="F56" s="177"/>
      <c r="G56" s="177"/>
      <c r="H56" s="177"/>
      <c r="I56" s="177"/>
      <c r="J56" s="39">
        <f>J86</f>
        <v>0</v>
      </c>
      <c r="K56" s="29"/>
      <c r="AU56" s="16" t="s">
        <v>115</v>
      </c>
    </row>
    <row r="57" spans="2:11" s="67" customFormat="1" ht="24.9" customHeight="1">
      <c r="B57" s="61"/>
      <c r="C57" s="62"/>
      <c r="D57" s="63" t="s">
        <v>116</v>
      </c>
      <c r="E57" s="64"/>
      <c r="F57" s="64"/>
      <c r="G57" s="64"/>
      <c r="H57" s="64"/>
      <c r="I57" s="64"/>
      <c r="J57" s="65">
        <f>J87</f>
        <v>0</v>
      </c>
      <c r="K57" s="66"/>
    </row>
    <row r="58" spans="2:11" s="74" customFormat="1" ht="19.95" customHeight="1">
      <c r="B58" s="68"/>
      <c r="C58" s="69"/>
      <c r="D58" s="70" t="s">
        <v>117</v>
      </c>
      <c r="E58" s="71"/>
      <c r="F58" s="71"/>
      <c r="G58" s="71"/>
      <c r="H58" s="71"/>
      <c r="I58" s="71"/>
      <c r="J58" s="72">
        <f>J88</f>
        <v>0</v>
      </c>
      <c r="K58" s="73"/>
    </row>
    <row r="59" spans="2:11" s="74" customFormat="1" ht="19.95" customHeight="1">
      <c r="B59" s="68"/>
      <c r="C59" s="69"/>
      <c r="D59" s="70" t="s">
        <v>118</v>
      </c>
      <c r="E59" s="71"/>
      <c r="F59" s="71"/>
      <c r="G59" s="71"/>
      <c r="H59" s="71"/>
      <c r="I59" s="71"/>
      <c r="J59" s="72">
        <f>J164</f>
        <v>0</v>
      </c>
      <c r="K59" s="73"/>
    </row>
    <row r="60" spans="2:11" s="74" customFormat="1" ht="19.95" customHeight="1">
      <c r="B60" s="68"/>
      <c r="C60" s="69"/>
      <c r="D60" s="70" t="s">
        <v>674</v>
      </c>
      <c r="E60" s="71"/>
      <c r="F60" s="71"/>
      <c r="G60" s="71"/>
      <c r="H60" s="71"/>
      <c r="I60" s="71"/>
      <c r="J60" s="72">
        <f>J199</f>
        <v>0</v>
      </c>
      <c r="K60" s="73"/>
    </row>
    <row r="61" spans="2:11" s="74" customFormat="1" ht="19.95" customHeight="1">
      <c r="B61" s="68"/>
      <c r="C61" s="69"/>
      <c r="D61" s="70" t="s">
        <v>121</v>
      </c>
      <c r="E61" s="71"/>
      <c r="F61" s="71"/>
      <c r="G61" s="71"/>
      <c r="H61" s="71"/>
      <c r="I61" s="71"/>
      <c r="J61" s="72">
        <f>J226</f>
        <v>0</v>
      </c>
      <c r="K61" s="73"/>
    </row>
    <row r="62" spans="2:11" s="74" customFormat="1" ht="19.95" customHeight="1">
      <c r="B62" s="68"/>
      <c r="C62" s="69"/>
      <c r="D62" s="70" t="s">
        <v>122</v>
      </c>
      <c r="E62" s="71"/>
      <c r="F62" s="71"/>
      <c r="G62" s="71"/>
      <c r="H62" s="71"/>
      <c r="I62" s="71"/>
      <c r="J62" s="72">
        <f>J231</f>
        <v>0</v>
      </c>
      <c r="K62" s="73"/>
    </row>
    <row r="63" spans="2:11" s="74" customFormat="1" ht="19.95" customHeight="1">
      <c r="B63" s="68"/>
      <c r="C63" s="69"/>
      <c r="D63" s="70" t="s">
        <v>123</v>
      </c>
      <c r="E63" s="71"/>
      <c r="F63" s="71"/>
      <c r="G63" s="71"/>
      <c r="H63" s="71"/>
      <c r="I63" s="71"/>
      <c r="J63" s="72">
        <f>J244</f>
        <v>0</v>
      </c>
      <c r="K63" s="73"/>
    </row>
    <row r="64" spans="2:11" s="74" customFormat="1" ht="19.95" customHeight="1">
      <c r="B64" s="68"/>
      <c r="C64" s="69"/>
      <c r="D64" s="70" t="s">
        <v>124</v>
      </c>
      <c r="E64" s="71"/>
      <c r="F64" s="71"/>
      <c r="G64" s="71"/>
      <c r="H64" s="71"/>
      <c r="I64" s="71"/>
      <c r="J64" s="72">
        <f>J254</f>
        <v>0</v>
      </c>
      <c r="K64" s="73"/>
    </row>
    <row r="65" spans="2:11" s="67" customFormat="1" ht="24.9" customHeight="1">
      <c r="B65" s="61"/>
      <c r="C65" s="62"/>
      <c r="D65" s="63" t="s">
        <v>125</v>
      </c>
      <c r="E65" s="64"/>
      <c r="F65" s="64"/>
      <c r="G65" s="64"/>
      <c r="H65" s="64"/>
      <c r="I65" s="64"/>
      <c r="J65" s="65">
        <f>J257</f>
        <v>0</v>
      </c>
      <c r="K65" s="66"/>
    </row>
    <row r="66" spans="2:11" s="74" customFormat="1" ht="19.95" customHeight="1">
      <c r="B66" s="68"/>
      <c r="C66" s="69"/>
      <c r="D66" s="70" t="s">
        <v>126</v>
      </c>
      <c r="E66" s="71"/>
      <c r="F66" s="71"/>
      <c r="G66" s="71"/>
      <c r="H66" s="71"/>
      <c r="I66" s="71"/>
      <c r="J66" s="72">
        <f>J258</f>
        <v>0</v>
      </c>
      <c r="K66" s="73"/>
    </row>
    <row r="67" spans="2:11" s="175" customFormat="1" ht="21.75" customHeight="1">
      <c r="B67" s="27"/>
      <c r="C67" s="177"/>
      <c r="D67" s="177"/>
      <c r="E67" s="177"/>
      <c r="F67" s="177"/>
      <c r="G67" s="177"/>
      <c r="H67" s="177"/>
      <c r="I67" s="177"/>
      <c r="J67" s="177"/>
      <c r="K67" s="29"/>
    </row>
    <row r="68" spans="2:11" s="175" customFormat="1" ht="6.9" customHeight="1">
      <c r="B68" s="51"/>
      <c r="C68" s="52"/>
      <c r="D68" s="52"/>
      <c r="E68" s="52"/>
      <c r="F68" s="52"/>
      <c r="G68" s="52"/>
      <c r="H68" s="52"/>
      <c r="I68" s="52"/>
      <c r="J68" s="52"/>
      <c r="K68" s="53"/>
    </row>
    <row r="72" spans="2:12" s="175" customFormat="1" ht="6.9" customHeight="1">
      <c r="B72" s="54"/>
      <c r="C72" s="55"/>
      <c r="D72" s="55"/>
      <c r="E72" s="55"/>
      <c r="F72" s="55"/>
      <c r="G72" s="55"/>
      <c r="H72" s="55"/>
      <c r="I72" s="55"/>
      <c r="J72" s="55"/>
      <c r="K72" s="55"/>
      <c r="L72" s="27"/>
    </row>
    <row r="73" spans="2:12" s="175" customFormat="1" ht="36.9" customHeight="1">
      <c r="B73" s="27"/>
      <c r="C73" s="75" t="s">
        <v>127</v>
      </c>
      <c r="L73" s="27"/>
    </row>
    <row r="74" spans="2:12" s="175" customFormat="1" ht="6.9" customHeight="1">
      <c r="B74" s="27"/>
      <c r="L74" s="27"/>
    </row>
    <row r="75" spans="2:12" s="175" customFormat="1" ht="14.4" customHeight="1">
      <c r="B75" s="27"/>
      <c r="C75" s="76" t="s">
        <v>17</v>
      </c>
      <c r="L75" s="27"/>
    </row>
    <row r="76" spans="2:12" s="175" customFormat="1" ht="22.5" customHeight="1">
      <c r="B76" s="27"/>
      <c r="E76" s="188" t="str">
        <f>E7</f>
        <v>Vodovod Hostkovice - Lipolec</v>
      </c>
      <c r="F76" s="200"/>
      <c r="G76" s="200"/>
      <c r="H76" s="200"/>
      <c r="L76" s="27"/>
    </row>
    <row r="77" spans="2:12" s="175" customFormat="1" ht="14.4" customHeight="1">
      <c r="B77" s="27"/>
      <c r="C77" s="76" t="s">
        <v>107</v>
      </c>
      <c r="L77" s="27"/>
    </row>
    <row r="78" spans="2:12" s="175" customFormat="1" ht="23.25" customHeight="1">
      <c r="B78" s="27"/>
      <c r="E78" s="190" t="str">
        <f>E9</f>
        <v>SO 02 - Věžový vodojem</v>
      </c>
      <c r="F78" s="189"/>
      <c r="G78" s="189"/>
      <c r="H78" s="189"/>
      <c r="L78" s="27"/>
    </row>
    <row r="79" spans="2:12" s="175" customFormat="1" ht="6.9" customHeight="1">
      <c r="B79" s="27"/>
      <c r="L79" s="27"/>
    </row>
    <row r="80" spans="2:12" s="175" customFormat="1" ht="18" customHeight="1">
      <c r="B80" s="27"/>
      <c r="C80" s="76" t="s">
        <v>24</v>
      </c>
      <c r="F80" s="77" t="str">
        <f>F12</f>
        <v>Hostkovice, Lipolec</v>
      </c>
      <c r="I80" s="76" t="s">
        <v>26</v>
      </c>
      <c r="J80" s="78" t="str">
        <f>IF(J12="","",J12)</f>
        <v>vyplň údaj v rekapitulaci stavby</v>
      </c>
      <c r="L80" s="27"/>
    </row>
    <row r="81" spans="2:12" s="175" customFormat="1" ht="6.9" customHeight="1">
      <c r="B81" s="27"/>
      <c r="L81" s="27"/>
    </row>
    <row r="82" spans="2:12" s="175" customFormat="1" ht="13.2">
      <c r="B82" s="27"/>
      <c r="C82" s="76" t="s">
        <v>29</v>
      </c>
      <c r="F82" s="77" t="str">
        <f>E15</f>
        <v xml:space="preserve"> </v>
      </c>
      <c r="I82" s="76" t="s">
        <v>35</v>
      </c>
      <c r="J82" s="77" t="str">
        <f>E21</f>
        <v>Ing. Zděněk Hejtman</v>
      </c>
      <c r="L82" s="27"/>
    </row>
    <row r="83" spans="2:12" s="175" customFormat="1" ht="14.4" customHeight="1">
      <c r="B83" s="27"/>
      <c r="C83" s="76" t="s">
        <v>33</v>
      </c>
      <c r="F83" s="77" t="str">
        <f>IF(E18="","",E18)</f>
        <v/>
      </c>
      <c r="L83" s="27"/>
    </row>
    <row r="84" spans="2:12" s="175" customFormat="1" ht="10.35" customHeight="1">
      <c r="B84" s="27"/>
      <c r="L84" s="27"/>
    </row>
    <row r="85" spans="2:20" s="87" customFormat="1" ht="29.25" customHeight="1">
      <c r="B85" s="79"/>
      <c r="C85" s="80" t="s">
        <v>128</v>
      </c>
      <c r="D85" s="81" t="s">
        <v>60</v>
      </c>
      <c r="E85" s="81" t="s">
        <v>56</v>
      </c>
      <c r="F85" s="81" t="s">
        <v>129</v>
      </c>
      <c r="G85" s="81" t="s">
        <v>130</v>
      </c>
      <c r="H85" s="81" t="s">
        <v>131</v>
      </c>
      <c r="I85" s="82" t="s">
        <v>132</v>
      </c>
      <c r="J85" s="81" t="s">
        <v>113</v>
      </c>
      <c r="K85" s="83" t="s">
        <v>133</v>
      </c>
      <c r="L85" s="79"/>
      <c r="M85" s="84" t="s">
        <v>134</v>
      </c>
      <c r="N85" s="85" t="s">
        <v>45</v>
      </c>
      <c r="O85" s="85" t="s">
        <v>135</v>
      </c>
      <c r="P85" s="85" t="s">
        <v>136</v>
      </c>
      <c r="Q85" s="85" t="s">
        <v>137</v>
      </c>
      <c r="R85" s="85" t="s">
        <v>138</v>
      </c>
      <c r="S85" s="85" t="s">
        <v>139</v>
      </c>
      <c r="T85" s="86" t="s">
        <v>140</v>
      </c>
    </row>
    <row r="86" spans="2:63" s="175" customFormat="1" ht="29.25" customHeight="1">
      <c r="B86" s="27"/>
      <c r="C86" s="88" t="s">
        <v>114</v>
      </c>
      <c r="I86" s="3"/>
      <c r="J86" s="89">
        <f>BK86</f>
        <v>0</v>
      </c>
      <c r="L86" s="27"/>
      <c r="M86" s="90"/>
      <c r="N86" s="36"/>
      <c r="O86" s="36"/>
      <c r="P86" s="91">
        <f>P87+P257</f>
        <v>0</v>
      </c>
      <c r="Q86" s="36"/>
      <c r="R86" s="91">
        <f>R87+R257</f>
        <v>170.94657088</v>
      </c>
      <c r="S86" s="36"/>
      <c r="T86" s="92">
        <f>T87+T257</f>
        <v>55.558859999999996</v>
      </c>
      <c r="AT86" s="16" t="s">
        <v>74</v>
      </c>
      <c r="AU86" s="16" t="s">
        <v>115</v>
      </c>
      <c r="BK86" s="93">
        <f>BK87+BK257</f>
        <v>0</v>
      </c>
    </row>
    <row r="87" spans="2:63" s="95" customFormat="1" ht="37.35" customHeight="1">
      <c r="B87" s="94"/>
      <c r="D87" s="96" t="s">
        <v>74</v>
      </c>
      <c r="E87" s="97" t="s">
        <v>141</v>
      </c>
      <c r="F87" s="97" t="s">
        <v>142</v>
      </c>
      <c r="I87" s="1"/>
      <c r="J87" s="98">
        <f>BK87</f>
        <v>0</v>
      </c>
      <c r="L87" s="94"/>
      <c r="M87" s="99"/>
      <c r="N87" s="100"/>
      <c r="O87" s="100"/>
      <c r="P87" s="101">
        <f>P88+P164+P199+P226+P231+P244+P254</f>
        <v>0</v>
      </c>
      <c r="Q87" s="100"/>
      <c r="R87" s="101">
        <f>R88+R164+R199+R226+R231+R244+R254</f>
        <v>170.94657088</v>
      </c>
      <c r="S87" s="100"/>
      <c r="T87" s="102">
        <f>T88+T164+T199+T226+T231+T244+T254</f>
        <v>55.558859999999996</v>
      </c>
      <c r="AR87" s="96" t="s">
        <v>23</v>
      </c>
      <c r="AT87" s="103" t="s">
        <v>74</v>
      </c>
      <c r="AU87" s="103" t="s">
        <v>75</v>
      </c>
      <c r="AY87" s="96" t="s">
        <v>143</v>
      </c>
      <c r="BK87" s="104">
        <f>BK88+BK164+BK199+BK226+BK231+BK244+BK254</f>
        <v>0</v>
      </c>
    </row>
    <row r="88" spans="2:63" s="95" customFormat="1" ht="19.95" customHeight="1">
      <c r="B88" s="94"/>
      <c r="D88" s="105" t="s">
        <v>74</v>
      </c>
      <c r="E88" s="106" t="s">
        <v>23</v>
      </c>
      <c r="F88" s="106" t="s">
        <v>144</v>
      </c>
      <c r="I88" s="1"/>
      <c r="J88" s="107">
        <f>BK88</f>
        <v>0</v>
      </c>
      <c r="L88" s="94"/>
      <c r="M88" s="99"/>
      <c r="N88" s="100"/>
      <c r="O88" s="100"/>
      <c r="P88" s="101">
        <f>SUM(P89:P163)</f>
        <v>0</v>
      </c>
      <c r="Q88" s="100"/>
      <c r="R88" s="101">
        <f>SUM(R89:R163)</f>
        <v>0.080873</v>
      </c>
      <c r="S88" s="100"/>
      <c r="T88" s="102">
        <f>SUM(T89:T163)</f>
        <v>0</v>
      </c>
      <c r="AR88" s="96" t="s">
        <v>23</v>
      </c>
      <c r="AT88" s="103" t="s">
        <v>74</v>
      </c>
      <c r="AU88" s="103" t="s">
        <v>23</v>
      </c>
      <c r="AY88" s="96" t="s">
        <v>143</v>
      </c>
      <c r="BK88" s="104">
        <f>SUM(BK89:BK163)</f>
        <v>0</v>
      </c>
    </row>
    <row r="89" spans="2:65" s="175" customFormat="1" ht="31.5" customHeight="1">
      <c r="B89" s="27"/>
      <c r="C89" s="108" t="s">
        <v>23</v>
      </c>
      <c r="D89" s="108" t="s">
        <v>145</v>
      </c>
      <c r="E89" s="109" t="s">
        <v>173</v>
      </c>
      <c r="F89" s="110" t="s">
        <v>174</v>
      </c>
      <c r="G89" s="111" t="s">
        <v>168</v>
      </c>
      <c r="H89" s="112">
        <v>46.5</v>
      </c>
      <c r="I89" s="2"/>
      <c r="J89" s="113">
        <f>ROUND(I89*H89,2)</f>
        <v>0</v>
      </c>
      <c r="K89" s="110" t="s">
        <v>149</v>
      </c>
      <c r="L89" s="27"/>
      <c r="M89" s="114" t="s">
        <v>3</v>
      </c>
      <c r="N89" s="115" t="s">
        <v>46</v>
      </c>
      <c r="O89" s="177"/>
      <c r="P89" s="116">
        <f>O89*H89</f>
        <v>0</v>
      </c>
      <c r="Q89" s="116">
        <v>0</v>
      </c>
      <c r="R89" s="116">
        <f>Q89*H89</f>
        <v>0</v>
      </c>
      <c r="S89" s="116">
        <v>0</v>
      </c>
      <c r="T89" s="117">
        <f>S89*H89</f>
        <v>0</v>
      </c>
      <c r="AR89" s="16" t="s">
        <v>150</v>
      </c>
      <c r="AT89" s="16" t="s">
        <v>145</v>
      </c>
      <c r="AU89" s="16" t="s">
        <v>83</v>
      </c>
      <c r="AY89" s="16" t="s">
        <v>143</v>
      </c>
      <c r="BE89" s="118">
        <f>IF(N89="základní",J89,0)</f>
        <v>0</v>
      </c>
      <c r="BF89" s="118">
        <f>IF(N89="snížená",J89,0)</f>
        <v>0</v>
      </c>
      <c r="BG89" s="118">
        <f>IF(N89="zákl. přenesená",J89,0)</f>
        <v>0</v>
      </c>
      <c r="BH89" s="118">
        <f>IF(N89="sníž. přenesená",J89,0)</f>
        <v>0</v>
      </c>
      <c r="BI89" s="118">
        <f>IF(N89="nulová",J89,0)</f>
        <v>0</v>
      </c>
      <c r="BJ89" s="16" t="s">
        <v>23</v>
      </c>
      <c r="BK89" s="118">
        <f>ROUND(I89*H89,2)</f>
        <v>0</v>
      </c>
      <c r="BL89" s="16" t="s">
        <v>150</v>
      </c>
      <c r="BM89" s="16" t="s">
        <v>1234</v>
      </c>
    </row>
    <row r="90" spans="2:47" s="175" customFormat="1" ht="216">
      <c r="B90" s="27"/>
      <c r="D90" s="119" t="s">
        <v>152</v>
      </c>
      <c r="F90" s="120" t="s">
        <v>176</v>
      </c>
      <c r="I90" s="3"/>
      <c r="L90" s="27"/>
      <c r="M90" s="121"/>
      <c r="N90" s="177"/>
      <c r="O90" s="177"/>
      <c r="P90" s="177"/>
      <c r="Q90" s="177"/>
      <c r="R90" s="177"/>
      <c r="S90" s="177"/>
      <c r="T90" s="122"/>
      <c r="AT90" s="16" t="s">
        <v>152</v>
      </c>
      <c r="AU90" s="16" t="s">
        <v>83</v>
      </c>
    </row>
    <row r="91" spans="2:51" s="124" customFormat="1" ht="13.5">
      <c r="B91" s="123"/>
      <c r="D91" s="119" t="s">
        <v>154</v>
      </c>
      <c r="E91" s="132" t="s">
        <v>3</v>
      </c>
      <c r="F91" s="133" t="s">
        <v>1235</v>
      </c>
      <c r="H91" s="134">
        <v>10.5</v>
      </c>
      <c r="I91" s="4"/>
      <c r="L91" s="123"/>
      <c r="M91" s="129"/>
      <c r="N91" s="130"/>
      <c r="O91" s="130"/>
      <c r="P91" s="130"/>
      <c r="Q91" s="130"/>
      <c r="R91" s="130"/>
      <c r="S91" s="130"/>
      <c r="T91" s="131"/>
      <c r="AT91" s="132" t="s">
        <v>154</v>
      </c>
      <c r="AU91" s="132" t="s">
        <v>83</v>
      </c>
      <c r="AV91" s="124" t="s">
        <v>83</v>
      </c>
      <c r="AW91" s="124" t="s">
        <v>38</v>
      </c>
      <c r="AX91" s="124" t="s">
        <v>75</v>
      </c>
      <c r="AY91" s="132" t="s">
        <v>143</v>
      </c>
    </row>
    <row r="92" spans="2:51" s="124" customFormat="1" ht="13.5">
      <c r="B92" s="123"/>
      <c r="D92" s="119" t="s">
        <v>154</v>
      </c>
      <c r="E92" s="132" t="s">
        <v>3</v>
      </c>
      <c r="F92" s="133" t="s">
        <v>1236</v>
      </c>
      <c r="H92" s="134">
        <v>36</v>
      </c>
      <c r="I92" s="4"/>
      <c r="L92" s="123"/>
      <c r="M92" s="129"/>
      <c r="N92" s="130"/>
      <c r="O92" s="130"/>
      <c r="P92" s="130"/>
      <c r="Q92" s="130"/>
      <c r="R92" s="130"/>
      <c r="S92" s="130"/>
      <c r="T92" s="131"/>
      <c r="AT92" s="132" t="s">
        <v>154</v>
      </c>
      <c r="AU92" s="132" t="s">
        <v>83</v>
      </c>
      <c r="AV92" s="124" t="s">
        <v>83</v>
      </c>
      <c r="AW92" s="124" t="s">
        <v>38</v>
      </c>
      <c r="AX92" s="124" t="s">
        <v>75</v>
      </c>
      <c r="AY92" s="132" t="s">
        <v>143</v>
      </c>
    </row>
    <row r="93" spans="2:51" s="136" customFormat="1" ht="13.5">
      <c r="B93" s="135"/>
      <c r="D93" s="125" t="s">
        <v>154</v>
      </c>
      <c r="E93" s="201" t="s">
        <v>3</v>
      </c>
      <c r="F93" s="202" t="s">
        <v>345</v>
      </c>
      <c r="H93" s="146">
        <v>46.5</v>
      </c>
      <c r="I93" s="5"/>
      <c r="L93" s="135"/>
      <c r="M93" s="140"/>
      <c r="N93" s="141"/>
      <c r="O93" s="141"/>
      <c r="P93" s="141"/>
      <c r="Q93" s="141"/>
      <c r="R93" s="141"/>
      <c r="S93" s="141"/>
      <c r="T93" s="142"/>
      <c r="AT93" s="143" t="s">
        <v>154</v>
      </c>
      <c r="AU93" s="143" t="s">
        <v>83</v>
      </c>
      <c r="AV93" s="136" t="s">
        <v>150</v>
      </c>
      <c r="AW93" s="136" t="s">
        <v>38</v>
      </c>
      <c r="AX93" s="136" t="s">
        <v>23</v>
      </c>
      <c r="AY93" s="143" t="s">
        <v>143</v>
      </c>
    </row>
    <row r="94" spans="2:65" s="175" customFormat="1" ht="31.5" customHeight="1">
      <c r="B94" s="27"/>
      <c r="C94" s="108" t="s">
        <v>83</v>
      </c>
      <c r="D94" s="108" t="s">
        <v>145</v>
      </c>
      <c r="E94" s="109" t="s">
        <v>1237</v>
      </c>
      <c r="F94" s="110" t="s">
        <v>1238</v>
      </c>
      <c r="G94" s="111" t="s">
        <v>168</v>
      </c>
      <c r="H94" s="112">
        <v>69.7</v>
      </c>
      <c r="I94" s="2"/>
      <c r="J94" s="113">
        <f>ROUND(I94*H94,2)</f>
        <v>0</v>
      </c>
      <c r="K94" s="110" t="s">
        <v>149</v>
      </c>
      <c r="L94" s="27"/>
      <c r="M94" s="114" t="s">
        <v>3</v>
      </c>
      <c r="N94" s="115" t="s">
        <v>46</v>
      </c>
      <c r="O94" s="177"/>
      <c r="P94" s="116">
        <f>O94*H94</f>
        <v>0</v>
      </c>
      <c r="Q94" s="116">
        <v>0</v>
      </c>
      <c r="R94" s="116">
        <f>Q94*H94</f>
        <v>0</v>
      </c>
      <c r="S94" s="116">
        <v>0</v>
      </c>
      <c r="T94" s="117">
        <f>S94*H94</f>
        <v>0</v>
      </c>
      <c r="AR94" s="16" t="s">
        <v>150</v>
      </c>
      <c r="AT94" s="16" t="s">
        <v>145</v>
      </c>
      <c r="AU94" s="16" t="s">
        <v>83</v>
      </c>
      <c r="AY94" s="16" t="s">
        <v>143</v>
      </c>
      <c r="BE94" s="118">
        <f>IF(N94="základní",J94,0)</f>
        <v>0</v>
      </c>
      <c r="BF94" s="118">
        <f>IF(N94="snížená",J94,0)</f>
        <v>0</v>
      </c>
      <c r="BG94" s="118">
        <f>IF(N94="zákl. přenesená",J94,0)</f>
        <v>0</v>
      </c>
      <c r="BH94" s="118">
        <f>IF(N94="sníž. přenesená",J94,0)</f>
        <v>0</v>
      </c>
      <c r="BI94" s="118">
        <f>IF(N94="nulová",J94,0)</f>
        <v>0</v>
      </c>
      <c r="BJ94" s="16" t="s">
        <v>23</v>
      </c>
      <c r="BK94" s="118">
        <f>ROUND(I94*H94,2)</f>
        <v>0</v>
      </c>
      <c r="BL94" s="16" t="s">
        <v>150</v>
      </c>
      <c r="BM94" s="16" t="s">
        <v>1239</v>
      </c>
    </row>
    <row r="95" spans="2:47" s="175" customFormat="1" ht="96">
      <c r="B95" s="27"/>
      <c r="D95" s="119" t="s">
        <v>152</v>
      </c>
      <c r="F95" s="120" t="s">
        <v>1240</v>
      </c>
      <c r="I95" s="3"/>
      <c r="L95" s="27"/>
      <c r="M95" s="121"/>
      <c r="N95" s="177"/>
      <c r="O95" s="177"/>
      <c r="P95" s="177"/>
      <c r="Q95" s="177"/>
      <c r="R95" s="177"/>
      <c r="S95" s="177"/>
      <c r="T95" s="122"/>
      <c r="AT95" s="16" t="s">
        <v>152</v>
      </c>
      <c r="AU95" s="16" t="s">
        <v>83</v>
      </c>
    </row>
    <row r="96" spans="2:51" s="124" customFormat="1" ht="13.5">
      <c r="B96" s="123"/>
      <c r="D96" s="125" t="s">
        <v>154</v>
      </c>
      <c r="E96" s="126" t="s">
        <v>3</v>
      </c>
      <c r="F96" s="127" t="s">
        <v>1241</v>
      </c>
      <c r="H96" s="128">
        <v>69.7</v>
      </c>
      <c r="I96" s="4"/>
      <c r="L96" s="123"/>
      <c r="M96" s="129"/>
      <c r="N96" s="130"/>
      <c r="O96" s="130"/>
      <c r="P96" s="130"/>
      <c r="Q96" s="130"/>
      <c r="R96" s="130"/>
      <c r="S96" s="130"/>
      <c r="T96" s="131"/>
      <c r="AT96" s="132" t="s">
        <v>154</v>
      </c>
      <c r="AU96" s="132" t="s">
        <v>83</v>
      </c>
      <c r="AV96" s="124" t="s">
        <v>83</v>
      </c>
      <c r="AW96" s="124" t="s">
        <v>38</v>
      </c>
      <c r="AX96" s="124" t="s">
        <v>23</v>
      </c>
      <c r="AY96" s="132" t="s">
        <v>143</v>
      </c>
    </row>
    <row r="97" spans="2:65" s="175" customFormat="1" ht="44.25" customHeight="1">
      <c r="B97" s="27"/>
      <c r="C97" s="108" t="s">
        <v>159</v>
      </c>
      <c r="D97" s="108" t="s">
        <v>145</v>
      </c>
      <c r="E97" s="109" t="s">
        <v>1242</v>
      </c>
      <c r="F97" s="110" t="s">
        <v>1243</v>
      </c>
      <c r="G97" s="111" t="s">
        <v>168</v>
      </c>
      <c r="H97" s="112">
        <v>34.85</v>
      </c>
      <c r="I97" s="2"/>
      <c r="J97" s="113">
        <f>ROUND(I97*H97,2)</f>
        <v>0</v>
      </c>
      <c r="K97" s="110" t="s">
        <v>149</v>
      </c>
      <c r="L97" s="27"/>
      <c r="M97" s="114" t="s">
        <v>3</v>
      </c>
      <c r="N97" s="115" t="s">
        <v>46</v>
      </c>
      <c r="O97" s="177"/>
      <c r="P97" s="116">
        <f>O97*H97</f>
        <v>0</v>
      </c>
      <c r="Q97" s="116">
        <v>0</v>
      </c>
      <c r="R97" s="116">
        <f>Q97*H97</f>
        <v>0</v>
      </c>
      <c r="S97" s="116">
        <v>0</v>
      </c>
      <c r="T97" s="117">
        <f>S97*H97</f>
        <v>0</v>
      </c>
      <c r="AR97" s="16" t="s">
        <v>150</v>
      </c>
      <c r="AT97" s="16" t="s">
        <v>145</v>
      </c>
      <c r="AU97" s="16" t="s">
        <v>83</v>
      </c>
      <c r="AY97" s="16" t="s">
        <v>143</v>
      </c>
      <c r="BE97" s="118">
        <f>IF(N97="základní",J97,0)</f>
        <v>0</v>
      </c>
      <c r="BF97" s="118">
        <f>IF(N97="snížená",J97,0)</f>
        <v>0</v>
      </c>
      <c r="BG97" s="118">
        <f>IF(N97="zákl. přenesená",J97,0)</f>
        <v>0</v>
      </c>
      <c r="BH97" s="118">
        <f>IF(N97="sníž. přenesená",J97,0)</f>
        <v>0</v>
      </c>
      <c r="BI97" s="118">
        <f>IF(N97="nulová",J97,0)</f>
        <v>0</v>
      </c>
      <c r="BJ97" s="16" t="s">
        <v>23</v>
      </c>
      <c r="BK97" s="118">
        <f>ROUND(I97*H97,2)</f>
        <v>0</v>
      </c>
      <c r="BL97" s="16" t="s">
        <v>150</v>
      </c>
      <c r="BM97" s="16" t="s">
        <v>1244</v>
      </c>
    </row>
    <row r="98" spans="2:47" s="175" customFormat="1" ht="96">
      <c r="B98" s="27"/>
      <c r="D98" s="119" t="s">
        <v>152</v>
      </c>
      <c r="F98" s="120" t="s">
        <v>1240</v>
      </c>
      <c r="I98" s="3"/>
      <c r="L98" s="27"/>
      <c r="M98" s="121"/>
      <c r="N98" s="177"/>
      <c r="O98" s="177"/>
      <c r="P98" s="177"/>
      <c r="Q98" s="177"/>
      <c r="R98" s="177"/>
      <c r="S98" s="177"/>
      <c r="T98" s="122"/>
      <c r="AT98" s="16" t="s">
        <v>152</v>
      </c>
      <c r="AU98" s="16" t="s">
        <v>83</v>
      </c>
    </row>
    <row r="99" spans="2:51" s="124" customFormat="1" ht="13.5">
      <c r="B99" s="123"/>
      <c r="D99" s="125" t="s">
        <v>154</v>
      </c>
      <c r="E99" s="126" t="s">
        <v>3</v>
      </c>
      <c r="F99" s="127" t="s">
        <v>1245</v>
      </c>
      <c r="H99" s="128">
        <v>34.85</v>
      </c>
      <c r="I99" s="4"/>
      <c r="L99" s="123"/>
      <c r="M99" s="129"/>
      <c r="N99" s="130"/>
      <c r="O99" s="130"/>
      <c r="P99" s="130"/>
      <c r="Q99" s="130"/>
      <c r="R99" s="130"/>
      <c r="S99" s="130"/>
      <c r="T99" s="131"/>
      <c r="AT99" s="132" t="s">
        <v>154</v>
      </c>
      <c r="AU99" s="132" t="s">
        <v>83</v>
      </c>
      <c r="AV99" s="124" t="s">
        <v>83</v>
      </c>
      <c r="AW99" s="124" t="s">
        <v>38</v>
      </c>
      <c r="AX99" s="124" t="s">
        <v>23</v>
      </c>
      <c r="AY99" s="132" t="s">
        <v>143</v>
      </c>
    </row>
    <row r="100" spans="2:65" s="175" customFormat="1" ht="31.5" customHeight="1">
      <c r="B100" s="27"/>
      <c r="C100" s="108" t="s">
        <v>150</v>
      </c>
      <c r="D100" s="108" t="s">
        <v>145</v>
      </c>
      <c r="E100" s="109" t="s">
        <v>1246</v>
      </c>
      <c r="F100" s="110" t="s">
        <v>1247</v>
      </c>
      <c r="G100" s="111" t="s">
        <v>168</v>
      </c>
      <c r="H100" s="112">
        <v>12</v>
      </c>
      <c r="I100" s="2"/>
      <c r="J100" s="113">
        <f>ROUND(I100*H100,2)</f>
        <v>0</v>
      </c>
      <c r="K100" s="110" t="s">
        <v>149</v>
      </c>
      <c r="L100" s="27"/>
      <c r="M100" s="114" t="s">
        <v>3</v>
      </c>
      <c r="N100" s="115" t="s">
        <v>46</v>
      </c>
      <c r="O100" s="177"/>
      <c r="P100" s="116">
        <f>O100*H100</f>
        <v>0</v>
      </c>
      <c r="Q100" s="116">
        <v>0</v>
      </c>
      <c r="R100" s="116">
        <f>Q100*H100</f>
        <v>0</v>
      </c>
      <c r="S100" s="116">
        <v>0</v>
      </c>
      <c r="T100" s="117">
        <f>S100*H100</f>
        <v>0</v>
      </c>
      <c r="AR100" s="16" t="s">
        <v>150</v>
      </c>
      <c r="AT100" s="16" t="s">
        <v>145</v>
      </c>
      <c r="AU100" s="16" t="s">
        <v>83</v>
      </c>
      <c r="AY100" s="16" t="s">
        <v>143</v>
      </c>
      <c r="BE100" s="118">
        <f>IF(N100="základní",J100,0)</f>
        <v>0</v>
      </c>
      <c r="BF100" s="118">
        <f>IF(N100="snížená",J100,0)</f>
        <v>0</v>
      </c>
      <c r="BG100" s="118">
        <f>IF(N100="zákl. přenesená",J100,0)</f>
        <v>0</v>
      </c>
      <c r="BH100" s="118">
        <f>IF(N100="sníž. přenesená",J100,0)</f>
        <v>0</v>
      </c>
      <c r="BI100" s="118">
        <f>IF(N100="nulová",J100,0)</f>
        <v>0</v>
      </c>
      <c r="BJ100" s="16" t="s">
        <v>23</v>
      </c>
      <c r="BK100" s="118">
        <f>ROUND(I100*H100,2)</f>
        <v>0</v>
      </c>
      <c r="BL100" s="16" t="s">
        <v>150</v>
      </c>
      <c r="BM100" s="16" t="s">
        <v>1248</v>
      </c>
    </row>
    <row r="101" spans="2:47" s="175" customFormat="1" ht="192">
      <c r="B101" s="27"/>
      <c r="D101" s="119" t="s">
        <v>152</v>
      </c>
      <c r="F101" s="120" t="s">
        <v>1249</v>
      </c>
      <c r="I101" s="3"/>
      <c r="L101" s="27"/>
      <c r="M101" s="121"/>
      <c r="N101" s="177"/>
      <c r="O101" s="177"/>
      <c r="P101" s="177"/>
      <c r="Q101" s="177"/>
      <c r="R101" s="177"/>
      <c r="S101" s="177"/>
      <c r="T101" s="122"/>
      <c r="AT101" s="16" t="s">
        <v>152</v>
      </c>
      <c r="AU101" s="16" t="s">
        <v>83</v>
      </c>
    </row>
    <row r="102" spans="2:51" s="124" customFormat="1" ht="13.5">
      <c r="B102" s="123"/>
      <c r="D102" s="125" t="s">
        <v>154</v>
      </c>
      <c r="E102" s="126" t="s">
        <v>3</v>
      </c>
      <c r="F102" s="127" t="s">
        <v>1250</v>
      </c>
      <c r="H102" s="128">
        <v>12</v>
      </c>
      <c r="I102" s="4"/>
      <c r="L102" s="123"/>
      <c r="M102" s="129"/>
      <c r="N102" s="130"/>
      <c r="O102" s="130"/>
      <c r="P102" s="130"/>
      <c r="Q102" s="130"/>
      <c r="R102" s="130"/>
      <c r="S102" s="130"/>
      <c r="T102" s="131"/>
      <c r="AT102" s="132" t="s">
        <v>154</v>
      </c>
      <c r="AU102" s="132" t="s">
        <v>83</v>
      </c>
      <c r="AV102" s="124" t="s">
        <v>83</v>
      </c>
      <c r="AW102" s="124" t="s">
        <v>38</v>
      </c>
      <c r="AX102" s="124" t="s">
        <v>23</v>
      </c>
      <c r="AY102" s="132" t="s">
        <v>143</v>
      </c>
    </row>
    <row r="103" spans="2:65" s="175" customFormat="1" ht="31.5" customHeight="1">
      <c r="B103" s="27"/>
      <c r="C103" s="108" t="s">
        <v>172</v>
      </c>
      <c r="D103" s="108" t="s">
        <v>145</v>
      </c>
      <c r="E103" s="109" t="s">
        <v>1251</v>
      </c>
      <c r="F103" s="110" t="s">
        <v>1252</v>
      </c>
      <c r="G103" s="111" t="s">
        <v>168</v>
      </c>
      <c r="H103" s="112">
        <v>12</v>
      </c>
      <c r="I103" s="2"/>
      <c r="J103" s="113">
        <f>ROUND(I103*H103,2)</f>
        <v>0</v>
      </c>
      <c r="K103" s="110" t="s">
        <v>149</v>
      </c>
      <c r="L103" s="27"/>
      <c r="M103" s="114" t="s">
        <v>3</v>
      </c>
      <c r="N103" s="115" t="s">
        <v>46</v>
      </c>
      <c r="O103" s="177"/>
      <c r="P103" s="116">
        <f>O103*H103</f>
        <v>0</v>
      </c>
      <c r="Q103" s="116">
        <v>0</v>
      </c>
      <c r="R103" s="116">
        <f>Q103*H103</f>
        <v>0</v>
      </c>
      <c r="S103" s="116">
        <v>0</v>
      </c>
      <c r="T103" s="117">
        <f>S103*H103</f>
        <v>0</v>
      </c>
      <c r="AR103" s="16" t="s">
        <v>150</v>
      </c>
      <c r="AT103" s="16" t="s">
        <v>145</v>
      </c>
      <c r="AU103" s="16" t="s">
        <v>83</v>
      </c>
      <c r="AY103" s="16" t="s">
        <v>143</v>
      </c>
      <c r="BE103" s="118">
        <f>IF(N103="základní",J103,0)</f>
        <v>0</v>
      </c>
      <c r="BF103" s="118">
        <f>IF(N103="snížená",J103,0)</f>
        <v>0</v>
      </c>
      <c r="BG103" s="118">
        <f>IF(N103="zákl. přenesená",J103,0)</f>
        <v>0</v>
      </c>
      <c r="BH103" s="118">
        <f>IF(N103="sníž. přenesená",J103,0)</f>
        <v>0</v>
      </c>
      <c r="BI103" s="118">
        <f>IF(N103="nulová",J103,0)</f>
        <v>0</v>
      </c>
      <c r="BJ103" s="16" t="s">
        <v>23</v>
      </c>
      <c r="BK103" s="118">
        <f>ROUND(I103*H103,2)</f>
        <v>0</v>
      </c>
      <c r="BL103" s="16" t="s">
        <v>150</v>
      </c>
      <c r="BM103" s="16" t="s">
        <v>1253</v>
      </c>
    </row>
    <row r="104" spans="2:47" s="175" customFormat="1" ht="192">
      <c r="B104" s="27"/>
      <c r="D104" s="119" t="s">
        <v>152</v>
      </c>
      <c r="F104" s="120" t="s">
        <v>1249</v>
      </c>
      <c r="I104" s="3"/>
      <c r="L104" s="27"/>
      <c r="M104" s="121"/>
      <c r="N104" s="177"/>
      <c r="O104" s="177"/>
      <c r="P104" s="177"/>
      <c r="Q104" s="177"/>
      <c r="R104" s="177"/>
      <c r="S104" s="177"/>
      <c r="T104" s="122"/>
      <c r="AT104" s="16" t="s">
        <v>152</v>
      </c>
      <c r="AU104" s="16" t="s">
        <v>83</v>
      </c>
    </row>
    <row r="105" spans="2:51" s="124" customFormat="1" ht="13.5">
      <c r="B105" s="123"/>
      <c r="D105" s="125" t="s">
        <v>154</v>
      </c>
      <c r="E105" s="126" t="s">
        <v>3</v>
      </c>
      <c r="F105" s="127" t="s">
        <v>1250</v>
      </c>
      <c r="H105" s="128">
        <v>12</v>
      </c>
      <c r="I105" s="4"/>
      <c r="L105" s="123"/>
      <c r="M105" s="129"/>
      <c r="N105" s="130"/>
      <c r="O105" s="130"/>
      <c r="P105" s="130"/>
      <c r="Q105" s="130"/>
      <c r="R105" s="130"/>
      <c r="S105" s="130"/>
      <c r="T105" s="131"/>
      <c r="AT105" s="132" t="s">
        <v>154</v>
      </c>
      <c r="AU105" s="132" t="s">
        <v>83</v>
      </c>
      <c r="AV105" s="124" t="s">
        <v>83</v>
      </c>
      <c r="AW105" s="124" t="s">
        <v>38</v>
      </c>
      <c r="AX105" s="124" t="s">
        <v>23</v>
      </c>
      <c r="AY105" s="132" t="s">
        <v>143</v>
      </c>
    </row>
    <row r="106" spans="2:65" s="175" customFormat="1" ht="31.5" customHeight="1">
      <c r="B106" s="27"/>
      <c r="C106" s="108" t="s">
        <v>178</v>
      </c>
      <c r="D106" s="108" t="s">
        <v>145</v>
      </c>
      <c r="E106" s="109" t="s">
        <v>689</v>
      </c>
      <c r="F106" s="110" t="s">
        <v>1254</v>
      </c>
      <c r="G106" s="111" t="s">
        <v>168</v>
      </c>
      <c r="H106" s="112">
        <v>72</v>
      </c>
      <c r="I106" s="2"/>
      <c r="J106" s="113">
        <f>ROUND(I106*H106,2)</f>
        <v>0</v>
      </c>
      <c r="K106" s="110" t="s">
        <v>149</v>
      </c>
      <c r="L106" s="27"/>
      <c r="M106" s="114" t="s">
        <v>3</v>
      </c>
      <c r="N106" s="115" t="s">
        <v>46</v>
      </c>
      <c r="O106" s="177"/>
      <c r="P106" s="116">
        <f>O106*H106</f>
        <v>0</v>
      </c>
      <c r="Q106" s="116">
        <v>0</v>
      </c>
      <c r="R106" s="116">
        <f>Q106*H106</f>
        <v>0</v>
      </c>
      <c r="S106" s="116">
        <v>0</v>
      </c>
      <c r="T106" s="117">
        <f>S106*H106</f>
        <v>0</v>
      </c>
      <c r="AR106" s="16" t="s">
        <v>150</v>
      </c>
      <c r="AT106" s="16" t="s">
        <v>145</v>
      </c>
      <c r="AU106" s="16" t="s">
        <v>83</v>
      </c>
      <c r="AY106" s="16" t="s">
        <v>143</v>
      </c>
      <c r="BE106" s="118">
        <f>IF(N106="základní",J106,0)</f>
        <v>0</v>
      </c>
      <c r="BF106" s="118">
        <f>IF(N106="snížená",J106,0)</f>
        <v>0</v>
      </c>
      <c r="BG106" s="118">
        <f>IF(N106="zákl. přenesená",J106,0)</f>
        <v>0</v>
      </c>
      <c r="BH106" s="118">
        <f>IF(N106="sníž. přenesená",J106,0)</f>
        <v>0</v>
      </c>
      <c r="BI106" s="118">
        <f>IF(N106="nulová",J106,0)</f>
        <v>0</v>
      </c>
      <c r="BJ106" s="16" t="s">
        <v>23</v>
      </c>
      <c r="BK106" s="118">
        <f>ROUND(I106*H106,2)</f>
        <v>0</v>
      </c>
      <c r="BL106" s="16" t="s">
        <v>150</v>
      </c>
      <c r="BM106" s="16" t="s">
        <v>1255</v>
      </c>
    </row>
    <row r="107" spans="2:47" s="175" customFormat="1" ht="84">
      <c r="B107" s="27"/>
      <c r="D107" s="119" t="s">
        <v>152</v>
      </c>
      <c r="F107" s="120" t="s">
        <v>692</v>
      </c>
      <c r="I107" s="3"/>
      <c r="L107" s="27"/>
      <c r="M107" s="121"/>
      <c r="N107" s="177"/>
      <c r="O107" s="177"/>
      <c r="P107" s="177"/>
      <c r="Q107" s="177"/>
      <c r="R107" s="177"/>
      <c r="S107" s="177"/>
      <c r="T107" s="122"/>
      <c r="AT107" s="16" t="s">
        <v>152</v>
      </c>
      <c r="AU107" s="16" t="s">
        <v>83</v>
      </c>
    </row>
    <row r="108" spans="2:51" s="124" customFormat="1" ht="13.5">
      <c r="B108" s="123"/>
      <c r="D108" s="125" t="s">
        <v>154</v>
      </c>
      <c r="E108" s="126" t="s">
        <v>3</v>
      </c>
      <c r="F108" s="127" t="s">
        <v>1256</v>
      </c>
      <c r="H108" s="128">
        <v>72</v>
      </c>
      <c r="I108" s="4"/>
      <c r="L108" s="123"/>
      <c r="M108" s="129"/>
      <c r="N108" s="130"/>
      <c r="O108" s="130"/>
      <c r="P108" s="130"/>
      <c r="Q108" s="130"/>
      <c r="R108" s="130"/>
      <c r="S108" s="130"/>
      <c r="T108" s="131"/>
      <c r="AT108" s="132" t="s">
        <v>154</v>
      </c>
      <c r="AU108" s="132" t="s">
        <v>83</v>
      </c>
      <c r="AV108" s="124" t="s">
        <v>83</v>
      </c>
      <c r="AW108" s="124" t="s">
        <v>38</v>
      </c>
      <c r="AX108" s="124" t="s">
        <v>23</v>
      </c>
      <c r="AY108" s="132" t="s">
        <v>143</v>
      </c>
    </row>
    <row r="109" spans="2:65" s="175" customFormat="1" ht="31.5" customHeight="1">
      <c r="B109" s="27"/>
      <c r="C109" s="108" t="s">
        <v>219</v>
      </c>
      <c r="D109" s="108" t="s">
        <v>145</v>
      </c>
      <c r="E109" s="109" t="s">
        <v>695</v>
      </c>
      <c r="F109" s="110" t="s">
        <v>696</v>
      </c>
      <c r="G109" s="111" t="s">
        <v>168</v>
      </c>
      <c r="H109" s="112">
        <v>72</v>
      </c>
      <c r="I109" s="2"/>
      <c r="J109" s="113">
        <f>ROUND(I109*H109,2)</f>
        <v>0</v>
      </c>
      <c r="K109" s="110" t="s">
        <v>149</v>
      </c>
      <c r="L109" s="27"/>
      <c r="M109" s="114" t="s">
        <v>3</v>
      </c>
      <c r="N109" s="115" t="s">
        <v>46</v>
      </c>
      <c r="O109" s="177"/>
      <c r="P109" s="116">
        <f>O109*H109</f>
        <v>0</v>
      </c>
      <c r="Q109" s="116">
        <v>0</v>
      </c>
      <c r="R109" s="116">
        <f>Q109*H109</f>
        <v>0</v>
      </c>
      <c r="S109" s="116">
        <v>0</v>
      </c>
      <c r="T109" s="117">
        <f>S109*H109</f>
        <v>0</v>
      </c>
      <c r="AR109" s="16" t="s">
        <v>150</v>
      </c>
      <c r="AT109" s="16" t="s">
        <v>145</v>
      </c>
      <c r="AU109" s="16" t="s">
        <v>83</v>
      </c>
      <c r="AY109" s="16" t="s">
        <v>143</v>
      </c>
      <c r="BE109" s="118">
        <f>IF(N109="základní",J109,0)</f>
        <v>0</v>
      </c>
      <c r="BF109" s="118">
        <f>IF(N109="snížená",J109,0)</f>
        <v>0</v>
      </c>
      <c r="BG109" s="118">
        <f>IF(N109="zákl. přenesená",J109,0)</f>
        <v>0</v>
      </c>
      <c r="BH109" s="118">
        <f>IF(N109="sníž. přenesená",J109,0)</f>
        <v>0</v>
      </c>
      <c r="BI109" s="118">
        <f>IF(N109="nulová",J109,0)</f>
        <v>0</v>
      </c>
      <c r="BJ109" s="16" t="s">
        <v>23</v>
      </c>
      <c r="BK109" s="118">
        <f>ROUND(I109*H109,2)</f>
        <v>0</v>
      </c>
      <c r="BL109" s="16" t="s">
        <v>150</v>
      </c>
      <c r="BM109" s="16" t="s">
        <v>1257</v>
      </c>
    </row>
    <row r="110" spans="2:47" s="175" customFormat="1" ht="84">
      <c r="B110" s="27"/>
      <c r="D110" s="119" t="s">
        <v>152</v>
      </c>
      <c r="F110" s="120" t="s">
        <v>692</v>
      </c>
      <c r="I110" s="3"/>
      <c r="L110" s="27"/>
      <c r="M110" s="121"/>
      <c r="N110" s="177"/>
      <c r="O110" s="177"/>
      <c r="P110" s="177"/>
      <c r="Q110" s="177"/>
      <c r="R110" s="177"/>
      <c r="S110" s="177"/>
      <c r="T110" s="122"/>
      <c r="AT110" s="16" t="s">
        <v>152</v>
      </c>
      <c r="AU110" s="16" t="s">
        <v>83</v>
      </c>
    </row>
    <row r="111" spans="2:51" s="124" customFormat="1" ht="13.5">
      <c r="B111" s="123"/>
      <c r="D111" s="125" t="s">
        <v>154</v>
      </c>
      <c r="E111" s="126" t="s">
        <v>3</v>
      </c>
      <c r="F111" s="127" t="s">
        <v>1256</v>
      </c>
      <c r="H111" s="128">
        <v>72</v>
      </c>
      <c r="I111" s="4"/>
      <c r="L111" s="123"/>
      <c r="M111" s="129"/>
      <c r="N111" s="130"/>
      <c r="O111" s="130"/>
      <c r="P111" s="130"/>
      <c r="Q111" s="130"/>
      <c r="R111" s="130"/>
      <c r="S111" s="130"/>
      <c r="T111" s="131"/>
      <c r="AT111" s="132" t="s">
        <v>154</v>
      </c>
      <c r="AU111" s="132" t="s">
        <v>83</v>
      </c>
      <c r="AV111" s="124" t="s">
        <v>83</v>
      </c>
      <c r="AW111" s="124" t="s">
        <v>38</v>
      </c>
      <c r="AX111" s="124" t="s">
        <v>23</v>
      </c>
      <c r="AY111" s="132" t="s">
        <v>143</v>
      </c>
    </row>
    <row r="112" spans="2:65" s="175" customFormat="1" ht="31.5" customHeight="1">
      <c r="B112" s="27"/>
      <c r="C112" s="108" t="s">
        <v>223</v>
      </c>
      <c r="D112" s="108" t="s">
        <v>145</v>
      </c>
      <c r="E112" s="109" t="s">
        <v>1258</v>
      </c>
      <c r="F112" s="110" t="s">
        <v>1259</v>
      </c>
      <c r="G112" s="111" t="s">
        <v>168</v>
      </c>
      <c r="H112" s="112">
        <v>3.6</v>
      </c>
      <c r="I112" s="2"/>
      <c r="J112" s="113">
        <f>ROUND(I112*H112,2)</f>
        <v>0</v>
      </c>
      <c r="K112" s="110" t="s">
        <v>149</v>
      </c>
      <c r="L112" s="27"/>
      <c r="M112" s="114" t="s">
        <v>3</v>
      </c>
      <c r="N112" s="115" t="s">
        <v>46</v>
      </c>
      <c r="O112" s="177"/>
      <c r="P112" s="116">
        <f>O112*H112</f>
        <v>0</v>
      </c>
      <c r="Q112" s="116">
        <v>0</v>
      </c>
      <c r="R112" s="116">
        <f>Q112*H112</f>
        <v>0</v>
      </c>
      <c r="S112" s="116">
        <v>0</v>
      </c>
      <c r="T112" s="117">
        <f>S112*H112</f>
        <v>0</v>
      </c>
      <c r="AR112" s="16" t="s">
        <v>150</v>
      </c>
      <c r="AT112" s="16" t="s">
        <v>145</v>
      </c>
      <c r="AU112" s="16" t="s">
        <v>83</v>
      </c>
      <c r="AY112" s="16" t="s">
        <v>143</v>
      </c>
      <c r="BE112" s="118">
        <f>IF(N112="základní",J112,0)</f>
        <v>0</v>
      </c>
      <c r="BF112" s="118">
        <f>IF(N112="snížená",J112,0)</f>
        <v>0</v>
      </c>
      <c r="BG112" s="118">
        <f>IF(N112="zákl. přenesená",J112,0)</f>
        <v>0</v>
      </c>
      <c r="BH112" s="118">
        <f>IF(N112="sníž. přenesená",J112,0)</f>
        <v>0</v>
      </c>
      <c r="BI112" s="118">
        <f>IF(N112="nulová",J112,0)</f>
        <v>0</v>
      </c>
      <c r="BJ112" s="16" t="s">
        <v>23</v>
      </c>
      <c r="BK112" s="118">
        <f>ROUND(I112*H112,2)</f>
        <v>0</v>
      </c>
      <c r="BL112" s="16" t="s">
        <v>150</v>
      </c>
      <c r="BM112" s="16" t="s">
        <v>1260</v>
      </c>
    </row>
    <row r="113" spans="2:47" s="175" customFormat="1" ht="192">
      <c r="B113" s="27"/>
      <c r="D113" s="119" t="s">
        <v>152</v>
      </c>
      <c r="F113" s="120" t="s">
        <v>1261</v>
      </c>
      <c r="I113" s="3"/>
      <c r="L113" s="27"/>
      <c r="M113" s="121"/>
      <c r="N113" s="177"/>
      <c r="O113" s="177"/>
      <c r="P113" s="177"/>
      <c r="Q113" s="177"/>
      <c r="R113" s="177"/>
      <c r="S113" s="177"/>
      <c r="T113" s="122"/>
      <c r="AT113" s="16" t="s">
        <v>152</v>
      </c>
      <c r="AU113" s="16" t="s">
        <v>83</v>
      </c>
    </row>
    <row r="114" spans="2:51" s="124" customFormat="1" ht="13.5">
      <c r="B114" s="123"/>
      <c r="D114" s="125" t="s">
        <v>154</v>
      </c>
      <c r="E114" s="126" t="s">
        <v>3</v>
      </c>
      <c r="F114" s="127" t="s">
        <v>1834</v>
      </c>
      <c r="H114" s="128">
        <v>3.6</v>
      </c>
      <c r="I114" s="4"/>
      <c r="L114" s="123"/>
      <c r="M114" s="129"/>
      <c r="N114" s="130"/>
      <c r="O114" s="130"/>
      <c r="P114" s="130"/>
      <c r="Q114" s="130"/>
      <c r="R114" s="130"/>
      <c r="S114" s="130"/>
      <c r="T114" s="131"/>
      <c r="AT114" s="132" t="s">
        <v>154</v>
      </c>
      <c r="AU114" s="132" t="s">
        <v>83</v>
      </c>
      <c r="AV114" s="124" t="s">
        <v>83</v>
      </c>
      <c r="AW114" s="124" t="s">
        <v>38</v>
      </c>
      <c r="AX114" s="124" t="s">
        <v>23</v>
      </c>
      <c r="AY114" s="132" t="s">
        <v>143</v>
      </c>
    </row>
    <row r="115" spans="2:65" s="175" customFormat="1" ht="31.5" customHeight="1">
      <c r="B115" s="27"/>
      <c r="C115" s="108" t="s">
        <v>227</v>
      </c>
      <c r="D115" s="108" t="s">
        <v>145</v>
      </c>
      <c r="E115" s="109" t="s">
        <v>1262</v>
      </c>
      <c r="F115" s="110" t="s">
        <v>1263</v>
      </c>
      <c r="G115" s="111" t="s">
        <v>168</v>
      </c>
      <c r="H115" s="112">
        <v>3.6</v>
      </c>
      <c r="I115" s="2"/>
      <c r="J115" s="113">
        <f>ROUND(I115*H115,2)</f>
        <v>0</v>
      </c>
      <c r="K115" s="110" t="s">
        <v>149</v>
      </c>
      <c r="L115" s="27"/>
      <c r="M115" s="114" t="s">
        <v>3</v>
      </c>
      <c r="N115" s="115" t="s">
        <v>46</v>
      </c>
      <c r="O115" s="177"/>
      <c r="P115" s="116">
        <f>O115*H115</f>
        <v>0</v>
      </c>
      <c r="Q115" s="116">
        <v>0</v>
      </c>
      <c r="R115" s="116">
        <f>Q115*H115</f>
        <v>0</v>
      </c>
      <c r="S115" s="116">
        <v>0</v>
      </c>
      <c r="T115" s="117">
        <f>S115*H115</f>
        <v>0</v>
      </c>
      <c r="AR115" s="16" t="s">
        <v>150</v>
      </c>
      <c r="AT115" s="16" t="s">
        <v>145</v>
      </c>
      <c r="AU115" s="16" t="s">
        <v>83</v>
      </c>
      <c r="AY115" s="16" t="s">
        <v>143</v>
      </c>
      <c r="BE115" s="118">
        <f>IF(N115="základní",J115,0)</f>
        <v>0</v>
      </c>
      <c r="BF115" s="118">
        <f>IF(N115="snížená",J115,0)</f>
        <v>0</v>
      </c>
      <c r="BG115" s="118">
        <f>IF(N115="zákl. přenesená",J115,0)</f>
        <v>0</v>
      </c>
      <c r="BH115" s="118">
        <f>IF(N115="sníž. přenesená",J115,0)</f>
        <v>0</v>
      </c>
      <c r="BI115" s="118">
        <f>IF(N115="nulová",J115,0)</f>
        <v>0</v>
      </c>
      <c r="BJ115" s="16" t="s">
        <v>23</v>
      </c>
      <c r="BK115" s="118">
        <f>ROUND(I115*H115,2)</f>
        <v>0</v>
      </c>
      <c r="BL115" s="16" t="s">
        <v>150</v>
      </c>
      <c r="BM115" s="16" t="s">
        <v>1264</v>
      </c>
    </row>
    <row r="116" spans="2:47" s="175" customFormat="1" ht="192">
      <c r="B116" s="27"/>
      <c r="D116" s="119" t="s">
        <v>152</v>
      </c>
      <c r="F116" s="120" t="s">
        <v>1261</v>
      </c>
      <c r="I116" s="3"/>
      <c r="L116" s="27"/>
      <c r="M116" s="121"/>
      <c r="N116" s="177"/>
      <c r="O116" s="177"/>
      <c r="P116" s="177"/>
      <c r="Q116" s="177"/>
      <c r="R116" s="177"/>
      <c r="S116" s="177"/>
      <c r="T116" s="122"/>
      <c r="AT116" s="16" t="s">
        <v>152</v>
      </c>
      <c r="AU116" s="16" t="s">
        <v>83</v>
      </c>
    </row>
    <row r="117" spans="2:51" s="124" customFormat="1" ht="13.5">
      <c r="B117" s="123"/>
      <c r="D117" s="125" t="s">
        <v>154</v>
      </c>
      <c r="E117" s="126" t="s">
        <v>3</v>
      </c>
      <c r="F117" s="127" t="s">
        <v>1834</v>
      </c>
      <c r="H117" s="128">
        <v>3.6</v>
      </c>
      <c r="I117" s="4"/>
      <c r="L117" s="123"/>
      <c r="M117" s="129"/>
      <c r="N117" s="130"/>
      <c r="O117" s="130"/>
      <c r="P117" s="130"/>
      <c r="Q117" s="130"/>
      <c r="R117" s="130"/>
      <c r="S117" s="130"/>
      <c r="T117" s="131"/>
      <c r="AT117" s="132" t="s">
        <v>154</v>
      </c>
      <c r="AU117" s="132" t="s">
        <v>83</v>
      </c>
      <c r="AV117" s="124" t="s">
        <v>83</v>
      </c>
      <c r="AW117" s="124" t="s">
        <v>38</v>
      </c>
      <c r="AX117" s="124" t="s">
        <v>23</v>
      </c>
      <c r="AY117" s="132" t="s">
        <v>143</v>
      </c>
    </row>
    <row r="118" spans="2:65" s="175" customFormat="1" ht="22.5" customHeight="1">
      <c r="B118" s="27"/>
      <c r="C118" s="108" t="s">
        <v>27</v>
      </c>
      <c r="D118" s="108" t="s">
        <v>145</v>
      </c>
      <c r="E118" s="109" t="s">
        <v>698</v>
      </c>
      <c r="F118" s="110" t="s">
        <v>699</v>
      </c>
      <c r="G118" s="111" t="s">
        <v>148</v>
      </c>
      <c r="H118" s="112">
        <v>54</v>
      </c>
      <c r="I118" s="2"/>
      <c r="J118" s="113">
        <f>ROUND(I118*H118,2)</f>
        <v>0</v>
      </c>
      <c r="K118" s="110" t="s">
        <v>149</v>
      </c>
      <c r="L118" s="27"/>
      <c r="M118" s="114" t="s">
        <v>3</v>
      </c>
      <c r="N118" s="115" t="s">
        <v>46</v>
      </c>
      <c r="O118" s="177"/>
      <c r="P118" s="116">
        <f>O118*H118</f>
        <v>0</v>
      </c>
      <c r="Q118" s="116">
        <v>0.0007</v>
      </c>
      <c r="R118" s="116">
        <f>Q118*H118</f>
        <v>0.0378</v>
      </c>
      <c r="S118" s="116">
        <v>0</v>
      </c>
      <c r="T118" s="117">
        <f>S118*H118</f>
        <v>0</v>
      </c>
      <c r="AR118" s="16" t="s">
        <v>150</v>
      </c>
      <c r="AT118" s="16" t="s">
        <v>145</v>
      </c>
      <c r="AU118" s="16" t="s">
        <v>83</v>
      </c>
      <c r="AY118" s="16" t="s">
        <v>143</v>
      </c>
      <c r="BE118" s="118">
        <f>IF(N118="základní",J118,0)</f>
        <v>0</v>
      </c>
      <c r="BF118" s="118">
        <f>IF(N118="snížená",J118,0)</f>
        <v>0</v>
      </c>
      <c r="BG118" s="118">
        <f>IF(N118="zákl. přenesená",J118,0)</f>
        <v>0</v>
      </c>
      <c r="BH118" s="118">
        <f>IF(N118="sníž. přenesená",J118,0)</f>
        <v>0</v>
      </c>
      <c r="BI118" s="118">
        <f>IF(N118="nulová",J118,0)</f>
        <v>0</v>
      </c>
      <c r="BJ118" s="16" t="s">
        <v>23</v>
      </c>
      <c r="BK118" s="118">
        <f>ROUND(I118*H118,2)</f>
        <v>0</v>
      </c>
      <c r="BL118" s="16" t="s">
        <v>150</v>
      </c>
      <c r="BM118" s="16" t="s">
        <v>1265</v>
      </c>
    </row>
    <row r="119" spans="2:47" s="175" customFormat="1" ht="72">
      <c r="B119" s="27"/>
      <c r="D119" s="119" t="s">
        <v>152</v>
      </c>
      <c r="F119" s="120" t="s">
        <v>701</v>
      </c>
      <c r="I119" s="3"/>
      <c r="L119" s="27"/>
      <c r="M119" s="121"/>
      <c r="N119" s="177"/>
      <c r="O119" s="177"/>
      <c r="P119" s="177"/>
      <c r="Q119" s="177"/>
      <c r="R119" s="177"/>
      <c r="S119" s="177"/>
      <c r="T119" s="122"/>
      <c r="AT119" s="16" t="s">
        <v>152</v>
      </c>
      <c r="AU119" s="16" t="s">
        <v>83</v>
      </c>
    </row>
    <row r="120" spans="2:51" s="124" customFormat="1" ht="13.5">
      <c r="B120" s="123"/>
      <c r="D120" s="125" t="s">
        <v>154</v>
      </c>
      <c r="E120" s="126" t="s">
        <v>3</v>
      </c>
      <c r="F120" s="127" t="s">
        <v>1266</v>
      </c>
      <c r="H120" s="128">
        <v>54</v>
      </c>
      <c r="I120" s="4"/>
      <c r="L120" s="123"/>
      <c r="M120" s="129"/>
      <c r="N120" s="130"/>
      <c r="O120" s="130"/>
      <c r="P120" s="130"/>
      <c r="Q120" s="130"/>
      <c r="R120" s="130"/>
      <c r="S120" s="130"/>
      <c r="T120" s="131"/>
      <c r="AT120" s="132" t="s">
        <v>154</v>
      </c>
      <c r="AU120" s="132" t="s">
        <v>83</v>
      </c>
      <c r="AV120" s="124" t="s">
        <v>83</v>
      </c>
      <c r="AW120" s="124" t="s">
        <v>38</v>
      </c>
      <c r="AX120" s="124" t="s">
        <v>23</v>
      </c>
      <c r="AY120" s="132" t="s">
        <v>143</v>
      </c>
    </row>
    <row r="121" spans="2:65" s="175" customFormat="1" ht="31.5" customHeight="1">
      <c r="B121" s="27"/>
      <c r="C121" s="108" t="s">
        <v>269</v>
      </c>
      <c r="D121" s="108" t="s">
        <v>145</v>
      </c>
      <c r="E121" s="109" t="s">
        <v>704</v>
      </c>
      <c r="F121" s="110" t="s">
        <v>705</v>
      </c>
      <c r="G121" s="111" t="s">
        <v>148</v>
      </c>
      <c r="H121" s="112">
        <v>54</v>
      </c>
      <c r="I121" s="2"/>
      <c r="J121" s="113">
        <f>ROUND(I121*H121,2)</f>
        <v>0</v>
      </c>
      <c r="K121" s="110" t="s">
        <v>149</v>
      </c>
      <c r="L121" s="27"/>
      <c r="M121" s="114" t="s">
        <v>3</v>
      </c>
      <c r="N121" s="115" t="s">
        <v>46</v>
      </c>
      <c r="O121" s="177"/>
      <c r="P121" s="116">
        <f>O121*H121</f>
        <v>0</v>
      </c>
      <c r="Q121" s="116">
        <v>0</v>
      </c>
      <c r="R121" s="116">
        <f>Q121*H121</f>
        <v>0</v>
      </c>
      <c r="S121" s="116">
        <v>0</v>
      </c>
      <c r="T121" s="117">
        <f>S121*H121</f>
        <v>0</v>
      </c>
      <c r="AR121" s="16" t="s">
        <v>150</v>
      </c>
      <c r="AT121" s="16" t="s">
        <v>145</v>
      </c>
      <c r="AU121" s="16" t="s">
        <v>83</v>
      </c>
      <c r="AY121" s="16" t="s">
        <v>143</v>
      </c>
      <c r="BE121" s="118">
        <f>IF(N121="základní",J121,0)</f>
        <v>0</v>
      </c>
      <c r="BF121" s="118">
        <f>IF(N121="snížená",J121,0)</f>
        <v>0</v>
      </c>
      <c r="BG121" s="118">
        <f>IF(N121="zákl. přenesená",J121,0)</f>
        <v>0</v>
      </c>
      <c r="BH121" s="118">
        <f>IF(N121="sníž. přenesená",J121,0)</f>
        <v>0</v>
      </c>
      <c r="BI121" s="118">
        <f>IF(N121="nulová",J121,0)</f>
        <v>0</v>
      </c>
      <c r="BJ121" s="16" t="s">
        <v>23</v>
      </c>
      <c r="BK121" s="118">
        <f>ROUND(I121*H121,2)</f>
        <v>0</v>
      </c>
      <c r="BL121" s="16" t="s">
        <v>150</v>
      </c>
      <c r="BM121" s="16" t="s">
        <v>1267</v>
      </c>
    </row>
    <row r="122" spans="2:51" s="124" customFormat="1" ht="13.5">
      <c r="B122" s="123"/>
      <c r="D122" s="125" t="s">
        <v>154</v>
      </c>
      <c r="E122" s="126" t="s">
        <v>3</v>
      </c>
      <c r="F122" s="127" t="s">
        <v>1266</v>
      </c>
      <c r="H122" s="128">
        <v>54</v>
      </c>
      <c r="I122" s="4"/>
      <c r="L122" s="123"/>
      <c r="M122" s="129"/>
      <c r="N122" s="130"/>
      <c r="O122" s="130"/>
      <c r="P122" s="130"/>
      <c r="Q122" s="130"/>
      <c r="R122" s="130"/>
      <c r="S122" s="130"/>
      <c r="T122" s="131"/>
      <c r="AT122" s="132" t="s">
        <v>154</v>
      </c>
      <c r="AU122" s="132" t="s">
        <v>83</v>
      </c>
      <c r="AV122" s="124" t="s">
        <v>83</v>
      </c>
      <c r="AW122" s="124" t="s">
        <v>38</v>
      </c>
      <c r="AX122" s="124" t="s">
        <v>23</v>
      </c>
      <c r="AY122" s="132" t="s">
        <v>143</v>
      </c>
    </row>
    <row r="123" spans="2:65" s="175" customFormat="1" ht="31.5" customHeight="1">
      <c r="B123" s="27"/>
      <c r="C123" s="108" t="s">
        <v>273</v>
      </c>
      <c r="D123" s="108" t="s">
        <v>145</v>
      </c>
      <c r="E123" s="109" t="s">
        <v>707</v>
      </c>
      <c r="F123" s="110" t="s">
        <v>708</v>
      </c>
      <c r="G123" s="111" t="s">
        <v>168</v>
      </c>
      <c r="H123" s="112">
        <v>81</v>
      </c>
      <c r="I123" s="2"/>
      <c r="J123" s="113">
        <f>ROUND(I123*H123,2)</f>
        <v>0</v>
      </c>
      <c r="K123" s="110" t="s">
        <v>149</v>
      </c>
      <c r="L123" s="27"/>
      <c r="M123" s="114" t="s">
        <v>3</v>
      </c>
      <c r="N123" s="115" t="s">
        <v>46</v>
      </c>
      <c r="O123" s="177"/>
      <c r="P123" s="116">
        <f>O123*H123</f>
        <v>0</v>
      </c>
      <c r="Q123" s="116">
        <v>0.00046</v>
      </c>
      <c r="R123" s="116">
        <f>Q123*H123</f>
        <v>0.03726</v>
      </c>
      <c r="S123" s="116">
        <v>0</v>
      </c>
      <c r="T123" s="117">
        <f>S123*H123</f>
        <v>0</v>
      </c>
      <c r="AR123" s="16" t="s">
        <v>150</v>
      </c>
      <c r="AT123" s="16" t="s">
        <v>145</v>
      </c>
      <c r="AU123" s="16" t="s">
        <v>83</v>
      </c>
      <c r="AY123" s="16" t="s">
        <v>143</v>
      </c>
      <c r="BE123" s="118">
        <f>IF(N123="základní",J123,0)</f>
        <v>0</v>
      </c>
      <c r="BF123" s="118">
        <f>IF(N123="snížená",J123,0)</f>
        <v>0</v>
      </c>
      <c r="BG123" s="118">
        <f>IF(N123="zákl. přenesená",J123,0)</f>
        <v>0</v>
      </c>
      <c r="BH123" s="118">
        <f>IF(N123="sníž. přenesená",J123,0)</f>
        <v>0</v>
      </c>
      <c r="BI123" s="118">
        <f>IF(N123="nulová",J123,0)</f>
        <v>0</v>
      </c>
      <c r="BJ123" s="16" t="s">
        <v>23</v>
      </c>
      <c r="BK123" s="118">
        <f>ROUND(I123*H123,2)</f>
        <v>0</v>
      </c>
      <c r="BL123" s="16" t="s">
        <v>150</v>
      </c>
      <c r="BM123" s="16" t="s">
        <v>1268</v>
      </c>
    </row>
    <row r="124" spans="2:47" s="175" customFormat="1" ht="48">
      <c r="B124" s="27"/>
      <c r="D124" s="119" t="s">
        <v>152</v>
      </c>
      <c r="F124" s="120" t="s">
        <v>710</v>
      </c>
      <c r="I124" s="3"/>
      <c r="L124" s="27"/>
      <c r="M124" s="121"/>
      <c r="N124" s="177"/>
      <c r="O124" s="177"/>
      <c r="P124" s="177"/>
      <c r="Q124" s="177"/>
      <c r="R124" s="177"/>
      <c r="S124" s="177"/>
      <c r="T124" s="122"/>
      <c r="AT124" s="16" t="s">
        <v>152</v>
      </c>
      <c r="AU124" s="16" t="s">
        <v>83</v>
      </c>
    </row>
    <row r="125" spans="2:51" s="124" customFormat="1" ht="13.5">
      <c r="B125" s="123"/>
      <c r="D125" s="125" t="s">
        <v>154</v>
      </c>
      <c r="E125" s="126" t="s">
        <v>3</v>
      </c>
      <c r="F125" s="127" t="s">
        <v>1269</v>
      </c>
      <c r="H125" s="128">
        <v>81</v>
      </c>
      <c r="I125" s="4"/>
      <c r="L125" s="123"/>
      <c r="M125" s="129"/>
      <c r="N125" s="130"/>
      <c r="O125" s="130"/>
      <c r="P125" s="130"/>
      <c r="Q125" s="130"/>
      <c r="R125" s="130"/>
      <c r="S125" s="130"/>
      <c r="T125" s="131"/>
      <c r="AT125" s="132" t="s">
        <v>154</v>
      </c>
      <c r="AU125" s="132" t="s">
        <v>83</v>
      </c>
      <c r="AV125" s="124" t="s">
        <v>83</v>
      </c>
      <c r="AW125" s="124" t="s">
        <v>38</v>
      </c>
      <c r="AX125" s="124" t="s">
        <v>23</v>
      </c>
      <c r="AY125" s="132" t="s">
        <v>143</v>
      </c>
    </row>
    <row r="126" spans="2:65" s="175" customFormat="1" ht="31.5" customHeight="1">
      <c r="B126" s="27"/>
      <c r="C126" s="108" t="s">
        <v>277</v>
      </c>
      <c r="D126" s="108" t="s">
        <v>145</v>
      </c>
      <c r="E126" s="109" t="s">
        <v>712</v>
      </c>
      <c r="F126" s="110" t="s">
        <v>713</v>
      </c>
      <c r="G126" s="111" t="s">
        <v>168</v>
      </c>
      <c r="H126" s="112">
        <v>81</v>
      </c>
      <c r="I126" s="2"/>
      <c r="J126" s="113">
        <f>ROUND(I126*H126,2)</f>
        <v>0</v>
      </c>
      <c r="K126" s="110" t="s">
        <v>149</v>
      </c>
      <c r="L126" s="27"/>
      <c r="M126" s="114" t="s">
        <v>3</v>
      </c>
      <c r="N126" s="115" t="s">
        <v>46</v>
      </c>
      <c r="O126" s="177"/>
      <c r="P126" s="116">
        <f>O126*H126</f>
        <v>0</v>
      </c>
      <c r="Q126" s="116">
        <v>0</v>
      </c>
      <c r="R126" s="116">
        <f>Q126*H126</f>
        <v>0</v>
      </c>
      <c r="S126" s="116">
        <v>0</v>
      </c>
      <c r="T126" s="117">
        <f>S126*H126</f>
        <v>0</v>
      </c>
      <c r="AR126" s="16" t="s">
        <v>150</v>
      </c>
      <c r="AT126" s="16" t="s">
        <v>145</v>
      </c>
      <c r="AU126" s="16" t="s">
        <v>83</v>
      </c>
      <c r="AY126" s="16" t="s">
        <v>143</v>
      </c>
      <c r="BE126" s="118">
        <f>IF(N126="základní",J126,0)</f>
        <v>0</v>
      </c>
      <c r="BF126" s="118">
        <f>IF(N126="snížená",J126,0)</f>
        <v>0</v>
      </c>
      <c r="BG126" s="118">
        <f>IF(N126="zákl. přenesená",J126,0)</f>
        <v>0</v>
      </c>
      <c r="BH126" s="118">
        <f>IF(N126="sníž. přenesená",J126,0)</f>
        <v>0</v>
      </c>
      <c r="BI126" s="118">
        <f>IF(N126="nulová",J126,0)</f>
        <v>0</v>
      </c>
      <c r="BJ126" s="16" t="s">
        <v>23</v>
      </c>
      <c r="BK126" s="118">
        <f>ROUND(I126*H126,2)</f>
        <v>0</v>
      </c>
      <c r="BL126" s="16" t="s">
        <v>150</v>
      </c>
      <c r="BM126" s="16" t="s">
        <v>1270</v>
      </c>
    </row>
    <row r="127" spans="2:51" s="124" customFormat="1" ht="13.5">
      <c r="B127" s="123"/>
      <c r="D127" s="125" t="s">
        <v>154</v>
      </c>
      <c r="E127" s="126" t="s">
        <v>3</v>
      </c>
      <c r="F127" s="127" t="s">
        <v>1269</v>
      </c>
      <c r="H127" s="128">
        <v>81</v>
      </c>
      <c r="I127" s="4"/>
      <c r="L127" s="123"/>
      <c r="M127" s="129"/>
      <c r="N127" s="130"/>
      <c r="O127" s="130"/>
      <c r="P127" s="130"/>
      <c r="Q127" s="130"/>
      <c r="R127" s="130"/>
      <c r="S127" s="130"/>
      <c r="T127" s="131"/>
      <c r="AT127" s="132" t="s">
        <v>154</v>
      </c>
      <c r="AU127" s="132" t="s">
        <v>83</v>
      </c>
      <c r="AV127" s="124" t="s">
        <v>83</v>
      </c>
      <c r="AW127" s="124" t="s">
        <v>38</v>
      </c>
      <c r="AX127" s="124" t="s">
        <v>23</v>
      </c>
      <c r="AY127" s="132" t="s">
        <v>143</v>
      </c>
    </row>
    <row r="128" spans="2:65" s="175" customFormat="1" ht="44.25" customHeight="1">
      <c r="B128" s="27"/>
      <c r="C128" s="108" t="s">
        <v>281</v>
      </c>
      <c r="D128" s="108" t="s">
        <v>145</v>
      </c>
      <c r="E128" s="109" t="s">
        <v>282</v>
      </c>
      <c r="F128" s="110" t="s">
        <v>283</v>
      </c>
      <c r="G128" s="111" t="s">
        <v>168</v>
      </c>
      <c r="H128" s="112">
        <v>84</v>
      </c>
      <c r="I128" s="2"/>
      <c r="J128" s="113">
        <f>ROUND(I128*H128,2)</f>
        <v>0</v>
      </c>
      <c r="K128" s="110" t="s">
        <v>149</v>
      </c>
      <c r="L128" s="27"/>
      <c r="M128" s="114" t="s">
        <v>3</v>
      </c>
      <c r="N128" s="115" t="s">
        <v>46</v>
      </c>
      <c r="O128" s="177"/>
      <c r="P128" s="116">
        <f>O128*H128</f>
        <v>0</v>
      </c>
      <c r="Q128" s="116">
        <v>0</v>
      </c>
      <c r="R128" s="116">
        <f>Q128*H128</f>
        <v>0</v>
      </c>
      <c r="S128" s="116">
        <v>0</v>
      </c>
      <c r="T128" s="117">
        <f>S128*H128</f>
        <v>0</v>
      </c>
      <c r="AR128" s="16" t="s">
        <v>150</v>
      </c>
      <c r="AT128" s="16" t="s">
        <v>145</v>
      </c>
      <c r="AU128" s="16" t="s">
        <v>83</v>
      </c>
      <c r="AY128" s="16" t="s">
        <v>143</v>
      </c>
      <c r="BE128" s="118">
        <f>IF(N128="základní",J128,0)</f>
        <v>0</v>
      </c>
      <c r="BF128" s="118">
        <f>IF(N128="snížená",J128,0)</f>
        <v>0</v>
      </c>
      <c r="BG128" s="118">
        <f>IF(N128="zákl. přenesená",J128,0)</f>
        <v>0</v>
      </c>
      <c r="BH128" s="118">
        <f>IF(N128="sníž. přenesená",J128,0)</f>
        <v>0</v>
      </c>
      <c r="BI128" s="118">
        <f>IF(N128="nulová",J128,0)</f>
        <v>0</v>
      </c>
      <c r="BJ128" s="16" t="s">
        <v>23</v>
      </c>
      <c r="BK128" s="118">
        <f>ROUND(I128*H128,2)</f>
        <v>0</v>
      </c>
      <c r="BL128" s="16" t="s">
        <v>150</v>
      </c>
      <c r="BM128" s="16" t="s">
        <v>1271</v>
      </c>
    </row>
    <row r="129" spans="2:47" s="175" customFormat="1" ht="84">
      <c r="B129" s="27"/>
      <c r="D129" s="119" t="s">
        <v>152</v>
      </c>
      <c r="F129" s="120" t="s">
        <v>285</v>
      </c>
      <c r="I129" s="3"/>
      <c r="L129" s="27"/>
      <c r="M129" s="121"/>
      <c r="N129" s="177"/>
      <c r="O129" s="177"/>
      <c r="P129" s="177"/>
      <c r="Q129" s="177"/>
      <c r="R129" s="177"/>
      <c r="S129" s="177"/>
      <c r="T129" s="122"/>
      <c r="AT129" s="16" t="s">
        <v>152</v>
      </c>
      <c r="AU129" s="16" t="s">
        <v>83</v>
      </c>
    </row>
    <row r="130" spans="2:51" s="124" customFormat="1" ht="13.5">
      <c r="B130" s="123"/>
      <c r="D130" s="125" t="s">
        <v>154</v>
      </c>
      <c r="E130" s="126" t="s">
        <v>3</v>
      </c>
      <c r="F130" s="127" t="s">
        <v>1272</v>
      </c>
      <c r="H130" s="128">
        <v>84</v>
      </c>
      <c r="I130" s="4"/>
      <c r="L130" s="123"/>
      <c r="M130" s="129"/>
      <c r="N130" s="130"/>
      <c r="O130" s="130"/>
      <c r="P130" s="130"/>
      <c r="Q130" s="130"/>
      <c r="R130" s="130"/>
      <c r="S130" s="130"/>
      <c r="T130" s="131"/>
      <c r="AT130" s="132" t="s">
        <v>154</v>
      </c>
      <c r="AU130" s="132" t="s">
        <v>83</v>
      </c>
      <c r="AV130" s="124" t="s">
        <v>83</v>
      </c>
      <c r="AW130" s="124" t="s">
        <v>38</v>
      </c>
      <c r="AX130" s="124" t="s">
        <v>23</v>
      </c>
      <c r="AY130" s="132" t="s">
        <v>143</v>
      </c>
    </row>
    <row r="131" spans="2:65" s="175" customFormat="1" ht="44.25" customHeight="1">
      <c r="B131" s="27"/>
      <c r="C131" s="108" t="s">
        <v>9</v>
      </c>
      <c r="D131" s="108" t="s">
        <v>145</v>
      </c>
      <c r="E131" s="109" t="s">
        <v>715</v>
      </c>
      <c r="F131" s="110" t="s">
        <v>716</v>
      </c>
      <c r="G131" s="111" t="s">
        <v>168</v>
      </c>
      <c r="H131" s="112">
        <v>74.082</v>
      </c>
      <c r="I131" s="2"/>
      <c r="J131" s="113">
        <f>ROUND(I131*H131,2)</f>
        <v>0</v>
      </c>
      <c r="K131" s="110" t="s">
        <v>149</v>
      </c>
      <c r="L131" s="27"/>
      <c r="M131" s="114" t="s">
        <v>3</v>
      </c>
      <c r="N131" s="115" t="s">
        <v>46</v>
      </c>
      <c r="O131" s="177"/>
      <c r="P131" s="116">
        <f>O131*H131</f>
        <v>0</v>
      </c>
      <c r="Q131" s="116">
        <v>0</v>
      </c>
      <c r="R131" s="116">
        <f>Q131*H131</f>
        <v>0</v>
      </c>
      <c r="S131" s="116">
        <v>0</v>
      </c>
      <c r="T131" s="117">
        <f>S131*H131</f>
        <v>0</v>
      </c>
      <c r="AR131" s="16" t="s">
        <v>150</v>
      </c>
      <c r="AT131" s="16" t="s">
        <v>145</v>
      </c>
      <c r="AU131" s="16" t="s">
        <v>83</v>
      </c>
      <c r="AY131" s="16" t="s">
        <v>143</v>
      </c>
      <c r="BE131" s="118">
        <f>IF(N131="základní",J131,0)</f>
        <v>0</v>
      </c>
      <c r="BF131" s="118">
        <f>IF(N131="snížená",J131,0)</f>
        <v>0</v>
      </c>
      <c r="BG131" s="118">
        <f>IF(N131="zákl. přenesená",J131,0)</f>
        <v>0</v>
      </c>
      <c r="BH131" s="118">
        <f>IF(N131="sníž. přenesená",J131,0)</f>
        <v>0</v>
      </c>
      <c r="BI131" s="118">
        <f>IF(N131="nulová",J131,0)</f>
        <v>0</v>
      </c>
      <c r="BJ131" s="16" t="s">
        <v>23</v>
      </c>
      <c r="BK131" s="118">
        <f>ROUND(I131*H131,2)</f>
        <v>0</v>
      </c>
      <c r="BL131" s="16" t="s">
        <v>150</v>
      </c>
      <c r="BM131" s="16" t="s">
        <v>1273</v>
      </c>
    </row>
    <row r="132" spans="2:47" s="175" customFormat="1" ht="192">
      <c r="B132" s="27"/>
      <c r="D132" s="119" t="s">
        <v>152</v>
      </c>
      <c r="F132" s="120" t="s">
        <v>290</v>
      </c>
      <c r="I132" s="3"/>
      <c r="L132" s="27"/>
      <c r="M132" s="121"/>
      <c r="N132" s="177"/>
      <c r="O132" s="177"/>
      <c r="P132" s="177"/>
      <c r="Q132" s="177"/>
      <c r="R132" s="177"/>
      <c r="S132" s="177"/>
      <c r="T132" s="122"/>
      <c r="AT132" s="16" t="s">
        <v>152</v>
      </c>
      <c r="AU132" s="16" t="s">
        <v>83</v>
      </c>
    </row>
    <row r="133" spans="2:51" s="124" customFormat="1" ht="13.5">
      <c r="B133" s="123"/>
      <c r="D133" s="119" t="s">
        <v>154</v>
      </c>
      <c r="E133" s="132" t="s">
        <v>3</v>
      </c>
      <c r="F133" s="133" t="s">
        <v>1835</v>
      </c>
      <c r="H133" s="134">
        <v>65.6</v>
      </c>
      <c r="I133" s="4"/>
      <c r="L133" s="123"/>
      <c r="M133" s="129"/>
      <c r="N133" s="130"/>
      <c r="O133" s="130"/>
      <c r="P133" s="130"/>
      <c r="Q133" s="130"/>
      <c r="R133" s="130"/>
      <c r="S133" s="130"/>
      <c r="T133" s="131"/>
      <c r="AT133" s="132" t="s">
        <v>154</v>
      </c>
      <c r="AU133" s="132" t="s">
        <v>83</v>
      </c>
      <c r="AV133" s="124" t="s">
        <v>83</v>
      </c>
      <c r="AW133" s="124" t="s">
        <v>38</v>
      </c>
      <c r="AX133" s="124" t="s">
        <v>75</v>
      </c>
      <c r="AY133" s="132" t="s">
        <v>143</v>
      </c>
    </row>
    <row r="134" spans="2:51" s="124" customFormat="1" ht="13.5">
      <c r="B134" s="123"/>
      <c r="D134" s="119" t="s">
        <v>154</v>
      </c>
      <c r="E134" s="132" t="s">
        <v>3</v>
      </c>
      <c r="F134" s="133" t="s">
        <v>1274</v>
      </c>
      <c r="H134" s="134">
        <v>8.482</v>
      </c>
      <c r="I134" s="4"/>
      <c r="L134" s="123"/>
      <c r="M134" s="129"/>
      <c r="N134" s="130"/>
      <c r="O134" s="130"/>
      <c r="P134" s="130"/>
      <c r="Q134" s="130"/>
      <c r="R134" s="130"/>
      <c r="S134" s="130"/>
      <c r="T134" s="131"/>
      <c r="AT134" s="132" t="s">
        <v>154</v>
      </c>
      <c r="AU134" s="132" t="s">
        <v>83</v>
      </c>
      <c r="AV134" s="124" t="s">
        <v>83</v>
      </c>
      <c r="AW134" s="124" t="s">
        <v>38</v>
      </c>
      <c r="AX134" s="124" t="s">
        <v>75</v>
      </c>
      <c r="AY134" s="132" t="s">
        <v>143</v>
      </c>
    </row>
    <row r="135" spans="2:51" s="136" customFormat="1" ht="13.5">
      <c r="B135" s="135"/>
      <c r="D135" s="125" t="s">
        <v>154</v>
      </c>
      <c r="E135" s="201" t="s">
        <v>3</v>
      </c>
      <c r="F135" s="202" t="s">
        <v>345</v>
      </c>
      <c r="H135" s="146">
        <v>74.082</v>
      </c>
      <c r="I135" s="5"/>
      <c r="L135" s="135"/>
      <c r="M135" s="140"/>
      <c r="N135" s="141"/>
      <c r="O135" s="141"/>
      <c r="P135" s="141"/>
      <c r="Q135" s="141"/>
      <c r="R135" s="141"/>
      <c r="S135" s="141"/>
      <c r="T135" s="142"/>
      <c r="AT135" s="143" t="s">
        <v>154</v>
      </c>
      <c r="AU135" s="143" t="s">
        <v>83</v>
      </c>
      <c r="AV135" s="136" t="s">
        <v>150</v>
      </c>
      <c r="AW135" s="136" t="s">
        <v>38</v>
      </c>
      <c r="AX135" s="136" t="s">
        <v>23</v>
      </c>
      <c r="AY135" s="143" t="s">
        <v>143</v>
      </c>
    </row>
    <row r="136" spans="2:65" s="175" customFormat="1" ht="31.5" customHeight="1">
      <c r="B136" s="27"/>
      <c r="C136" s="108" t="s">
        <v>292</v>
      </c>
      <c r="D136" s="108" t="s">
        <v>145</v>
      </c>
      <c r="E136" s="109" t="s">
        <v>719</v>
      </c>
      <c r="F136" s="110" t="s">
        <v>720</v>
      </c>
      <c r="G136" s="111" t="s">
        <v>168</v>
      </c>
      <c r="H136" s="112">
        <v>74.082</v>
      </c>
      <c r="I136" s="2"/>
      <c r="J136" s="113">
        <f>ROUND(I136*H136,2)</f>
        <v>0</v>
      </c>
      <c r="K136" s="110" t="s">
        <v>149</v>
      </c>
      <c r="L136" s="27"/>
      <c r="M136" s="114" t="s">
        <v>3</v>
      </c>
      <c r="N136" s="115" t="s">
        <v>46</v>
      </c>
      <c r="O136" s="177"/>
      <c r="P136" s="116">
        <f>O136*H136</f>
        <v>0</v>
      </c>
      <c r="Q136" s="116">
        <v>0</v>
      </c>
      <c r="R136" s="116">
        <f>Q136*H136</f>
        <v>0</v>
      </c>
      <c r="S136" s="116">
        <v>0</v>
      </c>
      <c r="T136" s="117">
        <f>S136*H136</f>
        <v>0</v>
      </c>
      <c r="AR136" s="16" t="s">
        <v>150</v>
      </c>
      <c r="AT136" s="16" t="s">
        <v>145</v>
      </c>
      <c r="AU136" s="16" t="s">
        <v>83</v>
      </c>
      <c r="AY136" s="16" t="s">
        <v>143</v>
      </c>
      <c r="BE136" s="118">
        <f>IF(N136="základní",J136,0)</f>
        <v>0</v>
      </c>
      <c r="BF136" s="118">
        <f>IF(N136="snížená",J136,0)</f>
        <v>0</v>
      </c>
      <c r="BG136" s="118">
        <f>IF(N136="zákl. přenesená",J136,0)</f>
        <v>0</v>
      </c>
      <c r="BH136" s="118">
        <f>IF(N136="sníž. přenesená",J136,0)</f>
        <v>0</v>
      </c>
      <c r="BI136" s="118">
        <f>IF(N136="nulová",J136,0)</f>
        <v>0</v>
      </c>
      <c r="BJ136" s="16" t="s">
        <v>23</v>
      </c>
      <c r="BK136" s="118">
        <f>ROUND(I136*H136,2)</f>
        <v>0</v>
      </c>
      <c r="BL136" s="16" t="s">
        <v>150</v>
      </c>
      <c r="BM136" s="16" t="s">
        <v>1275</v>
      </c>
    </row>
    <row r="137" spans="2:47" s="175" customFormat="1" ht="144">
      <c r="B137" s="27"/>
      <c r="D137" s="119" t="s">
        <v>152</v>
      </c>
      <c r="F137" s="120" t="s">
        <v>296</v>
      </c>
      <c r="I137" s="3"/>
      <c r="L137" s="27"/>
      <c r="M137" s="121"/>
      <c r="N137" s="177"/>
      <c r="O137" s="177"/>
      <c r="P137" s="177"/>
      <c r="Q137" s="177"/>
      <c r="R137" s="177"/>
      <c r="S137" s="177"/>
      <c r="T137" s="122"/>
      <c r="AT137" s="16" t="s">
        <v>152</v>
      </c>
      <c r="AU137" s="16" t="s">
        <v>83</v>
      </c>
    </row>
    <row r="138" spans="2:51" s="124" customFormat="1" ht="13.5">
      <c r="B138" s="123"/>
      <c r="D138" s="119" t="s">
        <v>154</v>
      </c>
      <c r="E138" s="132" t="s">
        <v>3</v>
      </c>
      <c r="F138" s="133" t="s">
        <v>1835</v>
      </c>
      <c r="H138" s="134">
        <v>65.6</v>
      </c>
      <c r="I138" s="4"/>
      <c r="L138" s="123"/>
      <c r="M138" s="129"/>
      <c r="N138" s="130"/>
      <c r="O138" s="130"/>
      <c r="P138" s="130"/>
      <c r="Q138" s="130"/>
      <c r="R138" s="130"/>
      <c r="S138" s="130"/>
      <c r="T138" s="131"/>
      <c r="AT138" s="132" t="s">
        <v>154</v>
      </c>
      <c r="AU138" s="132" t="s">
        <v>83</v>
      </c>
      <c r="AV138" s="124" t="s">
        <v>83</v>
      </c>
      <c r="AW138" s="124" t="s">
        <v>38</v>
      </c>
      <c r="AX138" s="124" t="s">
        <v>75</v>
      </c>
      <c r="AY138" s="132" t="s">
        <v>143</v>
      </c>
    </row>
    <row r="139" spans="2:51" s="124" customFormat="1" ht="13.5">
      <c r="B139" s="123"/>
      <c r="D139" s="119" t="s">
        <v>154</v>
      </c>
      <c r="E139" s="132" t="s">
        <v>3</v>
      </c>
      <c r="F139" s="133" t="s">
        <v>1274</v>
      </c>
      <c r="H139" s="134">
        <v>8.482</v>
      </c>
      <c r="I139" s="4"/>
      <c r="L139" s="123"/>
      <c r="M139" s="129"/>
      <c r="N139" s="130"/>
      <c r="O139" s="130"/>
      <c r="P139" s="130"/>
      <c r="Q139" s="130"/>
      <c r="R139" s="130"/>
      <c r="S139" s="130"/>
      <c r="T139" s="131"/>
      <c r="AT139" s="132" t="s">
        <v>154</v>
      </c>
      <c r="AU139" s="132" t="s">
        <v>83</v>
      </c>
      <c r="AV139" s="124" t="s">
        <v>83</v>
      </c>
      <c r="AW139" s="124" t="s">
        <v>38</v>
      </c>
      <c r="AX139" s="124" t="s">
        <v>75</v>
      </c>
      <c r="AY139" s="132" t="s">
        <v>143</v>
      </c>
    </row>
    <row r="140" spans="2:51" s="136" customFormat="1" ht="13.5">
      <c r="B140" s="135"/>
      <c r="D140" s="125" t="s">
        <v>154</v>
      </c>
      <c r="E140" s="201" t="s">
        <v>3</v>
      </c>
      <c r="F140" s="202" t="s">
        <v>345</v>
      </c>
      <c r="H140" s="146">
        <v>74.082</v>
      </c>
      <c r="I140" s="5"/>
      <c r="L140" s="135"/>
      <c r="M140" s="140"/>
      <c r="N140" s="141"/>
      <c r="O140" s="141"/>
      <c r="P140" s="141"/>
      <c r="Q140" s="141"/>
      <c r="R140" s="141"/>
      <c r="S140" s="141"/>
      <c r="T140" s="142"/>
      <c r="AT140" s="143" t="s">
        <v>154</v>
      </c>
      <c r="AU140" s="143" t="s">
        <v>83</v>
      </c>
      <c r="AV140" s="136" t="s">
        <v>150</v>
      </c>
      <c r="AW140" s="136" t="s">
        <v>38</v>
      </c>
      <c r="AX140" s="136" t="s">
        <v>23</v>
      </c>
      <c r="AY140" s="143" t="s">
        <v>143</v>
      </c>
    </row>
    <row r="141" spans="2:65" s="175" customFormat="1" ht="22.5" customHeight="1">
      <c r="B141" s="27"/>
      <c r="C141" s="108" t="s">
        <v>297</v>
      </c>
      <c r="D141" s="108" t="s">
        <v>145</v>
      </c>
      <c r="E141" s="109" t="s">
        <v>298</v>
      </c>
      <c r="F141" s="110" t="s">
        <v>299</v>
      </c>
      <c r="G141" s="111" t="s">
        <v>168</v>
      </c>
      <c r="H141" s="112">
        <v>74.082</v>
      </c>
      <c r="I141" s="2"/>
      <c r="J141" s="113">
        <f>ROUND(I141*H141,2)</f>
        <v>0</v>
      </c>
      <c r="K141" s="110" t="s">
        <v>149</v>
      </c>
      <c r="L141" s="27"/>
      <c r="M141" s="114" t="s">
        <v>3</v>
      </c>
      <c r="N141" s="115" t="s">
        <v>46</v>
      </c>
      <c r="O141" s="177"/>
      <c r="P141" s="116">
        <f>O141*H141</f>
        <v>0</v>
      </c>
      <c r="Q141" s="116">
        <v>0</v>
      </c>
      <c r="R141" s="116">
        <f>Q141*H141</f>
        <v>0</v>
      </c>
      <c r="S141" s="116">
        <v>0</v>
      </c>
      <c r="T141" s="117">
        <f>S141*H141</f>
        <v>0</v>
      </c>
      <c r="AR141" s="16" t="s">
        <v>150</v>
      </c>
      <c r="AT141" s="16" t="s">
        <v>145</v>
      </c>
      <c r="AU141" s="16" t="s">
        <v>83</v>
      </c>
      <c r="AY141" s="16" t="s">
        <v>143</v>
      </c>
      <c r="BE141" s="118">
        <f>IF(N141="základní",J141,0)</f>
        <v>0</v>
      </c>
      <c r="BF141" s="118">
        <f>IF(N141="snížená",J141,0)</f>
        <v>0</v>
      </c>
      <c r="BG141" s="118">
        <f>IF(N141="zákl. přenesená",J141,0)</f>
        <v>0</v>
      </c>
      <c r="BH141" s="118">
        <f>IF(N141="sníž. přenesená",J141,0)</f>
        <v>0</v>
      </c>
      <c r="BI141" s="118">
        <f>IF(N141="nulová",J141,0)</f>
        <v>0</v>
      </c>
      <c r="BJ141" s="16" t="s">
        <v>23</v>
      </c>
      <c r="BK141" s="118">
        <f>ROUND(I141*H141,2)</f>
        <v>0</v>
      </c>
      <c r="BL141" s="16" t="s">
        <v>150</v>
      </c>
      <c r="BM141" s="16" t="s">
        <v>1276</v>
      </c>
    </row>
    <row r="142" spans="2:47" s="175" customFormat="1" ht="72">
      <c r="B142" s="27"/>
      <c r="D142" s="119" t="s">
        <v>152</v>
      </c>
      <c r="F142" s="120" t="s">
        <v>301</v>
      </c>
      <c r="I142" s="3"/>
      <c r="L142" s="27"/>
      <c r="M142" s="121"/>
      <c r="N142" s="177"/>
      <c r="O142" s="177"/>
      <c r="P142" s="177"/>
      <c r="Q142" s="177"/>
      <c r="R142" s="177"/>
      <c r="S142" s="177"/>
      <c r="T142" s="122"/>
      <c r="AT142" s="16" t="s">
        <v>152</v>
      </c>
      <c r="AU142" s="16" t="s">
        <v>83</v>
      </c>
    </row>
    <row r="143" spans="2:51" s="124" customFormat="1" ht="13.5">
      <c r="B143" s="123"/>
      <c r="D143" s="119" t="s">
        <v>154</v>
      </c>
      <c r="E143" s="132" t="s">
        <v>3</v>
      </c>
      <c r="F143" s="133" t="s">
        <v>1835</v>
      </c>
      <c r="H143" s="134">
        <v>65.6</v>
      </c>
      <c r="I143" s="4"/>
      <c r="L143" s="123"/>
      <c r="M143" s="129"/>
      <c r="N143" s="130"/>
      <c r="O143" s="130"/>
      <c r="P143" s="130"/>
      <c r="Q143" s="130"/>
      <c r="R143" s="130"/>
      <c r="S143" s="130"/>
      <c r="T143" s="131"/>
      <c r="AT143" s="132" t="s">
        <v>154</v>
      </c>
      <c r="AU143" s="132" t="s">
        <v>83</v>
      </c>
      <c r="AV143" s="124" t="s">
        <v>83</v>
      </c>
      <c r="AW143" s="124" t="s">
        <v>38</v>
      </c>
      <c r="AX143" s="124" t="s">
        <v>75</v>
      </c>
      <c r="AY143" s="132" t="s">
        <v>143</v>
      </c>
    </row>
    <row r="144" spans="2:51" s="124" customFormat="1" ht="13.5">
      <c r="B144" s="123"/>
      <c r="D144" s="119" t="s">
        <v>154</v>
      </c>
      <c r="E144" s="132" t="s">
        <v>3</v>
      </c>
      <c r="F144" s="133" t="s">
        <v>1274</v>
      </c>
      <c r="H144" s="134">
        <v>8.482</v>
      </c>
      <c r="I144" s="4"/>
      <c r="L144" s="123"/>
      <c r="M144" s="129"/>
      <c r="N144" s="130"/>
      <c r="O144" s="130"/>
      <c r="P144" s="130"/>
      <c r="Q144" s="130"/>
      <c r="R144" s="130"/>
      <c r="S144" s="130"/>
      <c r="T144" s="131"/>
      <c r="AT144" s="132" t="s">
        <v>154</v>
      </c>
      <c r="AU144" s="132" t="s">
        <v>83</v>
      </c>
      <c r="AV144" s="124" t="s">
        <v>83</v>
      </c>
      <c r="AW144" s="124" t="s">
        <v>38</v>
      </c>
      <c r="AX144" s="124" t="s">
        <v>75</v>
      </c>
      <c r="AY144" s="132" t="s">
        <v>143</v>
      </c>
    </row>
    <row r="145" spans="2:51" s="136" customFormat="1" ht="13.5">
      <c r="B145" s="135"/>
      <c r="D145" s="125" t="s">
        <v>154</v>
      </c>
      <c r="E145" s="201" t="s">
        <v>3</v>
      </c>
      <c r="F145" s="202" t="s">
        <v>345</v>
      </c>
      <c r="H145" s="146">
        <v>74.082</v>
      </c>
      <c r="I145" s="5"/>
      <c r="L145" s="135"/>
      <c r="M145" s="140"/>
      <c r="N145" s="141"/>
      <c r="O145" s="141"/>
      <c r="P145" s="141"/>
      <c r="Q145" s="141"/>
      <c r="R145" s="141"/>
      <c r="S145" s="141"/>
      <c r="T145" s="142"/>
      <c r="AT145" s="143" t="s">
        <v>154</v>
      </c>
      <c r="AU145" s="143" t="s">
        <v>83</v>
      </c>
      <c r="AV145" s="136" t="s">
        <v>150</v>
      </c>
      <c r="AW145" s="136" t="s">
        <v>38</v>
      </c>
      <c r="AX145" s="136" t="s">
        <v>23</v>
      </c>
      <c r="AY145" s="143" t="s">
        <v>143</v>
      </c>
    </row>
    <row r="146" spans="2:65" s="175" customFormat="1" ht="31.5" customHeight="1">
      <c r="B146" s="27"/>
      <c r="C146" s="108" t="s">
        <v>302</v>
      </c>
      <c r="D146" s="108" t="s">
        <v>145</v>
      </c>
      <c r="E146" s="109" t="s">
        <v>303</v>
      </c>
      <c r="F146" s="110" t="s">
        <v>304</v>
      </c>
      <c r="G146" s="111" t="s">
        <v>168</v>
      </c>
      <c r="H146" s="112">
        <v>22</v>
      </c>
      <c r="I146" s="2"/>
      <c r="J146" s="113">
        <f>ROUND(I146*H146,2)</f>
        <v>0</v>
      </c>
      <c r="K146" s="110" t="s">
        <v>149</v>
      </c>
      <c r="L146" s="27"/>
      <c r="M146" s="114" t="s">
        <v>3</v>
      </c>
      <c r="N146" s="115" t="s">
        <v>46</v>
      </c>
      <c r="O146" s="177"/>
      <c r="P146" s="116">
        <f>O146*H146</f>
        <v>0</v>
      </c>
      <c r="Q146" s="116">
        <v>0</v>
      </c>
      <c r="R146" s="116">
        <f>Q146*H146</f>
        <v>0</v>
      </c>
      <c r="S146" s="116">
        <v>0</v>
      </c>
      <c r="T146" s="117">
        <f>S146*H146</f>
        <v>0</v>
      </c>
      <c r="AR146" s="16" t="s">
        <v>150</v>
      </c>
      <c r="AT146" s="16" t="s">
        <v>145</v>
      </c>
      <c r="AU146" s="16" t="s">
        <v>83</v>
      </c>
      <c r="AY146" s="16" t="s">
        <v>143</v>
      </c>
      <c r="BE146" s="118">
        <f>IF(N146="základní",J146,0)</f>
        <v>0</v>
      </c>
      <c r="BF146" s="118">
        <f>IF(N146="snížená",J146,0)</f>
        <v>0</v>
      </c>
      <c r="BG146" s="118">
        <f>IF(N146="zákl. přenesená",J146,0)</f>
        <v>0</v>
      </c>
      <c r="BH146" s="118">
        <f>IF(N146="sníž. přenesená",J146,0)</f>
        <v>0</v>
      </c>
      <c r="BI146" s="118">
        <f>IF(N146="nulová",J146,0)</f>
        <v>0</v>
      </c>
      <c r="BJ146" s="16" t="s">
        <v>23</v>
      </c>
      <c r="BK146" s="118">
        <f>ROUND(I146*H146,2)</f>
        <v>0</v>
      </c>
      <c r="BL146" s="16" t="s">
        <v>150</v>
      </c>
      <c r="BM146" s="16" t="s">
        <v>1277</v>
      </c>
    </row>
    <row r="147" spans="2:47" s="175" customFormat="1" ht="409.6">
      <c r="B147" s="27"/>
      <c r="D147" s="119" t="s">
        <v>152</v>
      </c>
      <c r="F147" s="120" t="s">
        <v>306</v>
      </c>
      <c r="I147" s="3"/>
      <c r="L147" s="27"/>
      <c r="M147" s="121"/>
      <c r="N147" s="177"/>
      <c r="O147" s="177"/>
      <c r="P147" s="177"/>
      <c r="Q147" s="177"/>
      <c r="R147" s="177"/>
      <c r="S147" s="177"/>
      <c r="T147" s="122"/>
      <c r="AT147" s="16" t="s">
        <v>152</v>
      </c>
      <c r="AU147" s="16" t="s">
        <v>83</v>
      </c>
    </row>
    <row r="148" spans="2:51" s="124" customFormat="1" ht="13.5">
      <c r="B148" s="123"/>
      <c r="D148" s="125" t="s">
        <v>154</v>
      </c>
      <c r="E148" s="126" t="s">
        <v>3</v>
      </c>
      <c r="F148" s="127" t="s">
        <v>1278</v>
      </c>
      <c r="H148" s="128">
        <v>22</v>
      </c>
      <c r="I148" s="4"/>
      <c r="L148" s="123"/>
      <c r="M148" s="129"/>
      <c r="N148" s="130"/>
      <c r="O148" s="130"/>
      <c r="P148" s="130"/>
      <c r="Q148" s="130"/>
      <c r="R148" s="130"/>
      <c r="S148" s="130"/>
      <c r="T148" s="131"/>
      <c r="AT148" s="132" t="s">
        <v>154</v>
      </c>
      <c r="AU148" s="132" t="s">
        <v>83</v>
      </c>
      <c r="AV148" s="124" t="s">
        <v>83</v>
      </c>
      <c r="AW148" s="124" t="s">
        <v>38</v>
      </c>
      <c r="AX148" s="124" t="s">
        <v>23</v>
      </c>
      <c r="AY148" s="132" t="s">
        <v>143</v>
      </c>
    </row>
    <row r="149" spans="2:65" s="175" customFormat="1" ht="31.5" customHeight="1">
      <c r="B149" s="27"/>
      <c r="C149" s="108" t="s">
        <v>308</v>
      </c>
      <c r="D149" s="108" t="s">
        <v>145</v>
      </c>
      <c r="E149" s="109" t="s">
        <v>726</v>
      </c>
      <c r="F149" s="110" t="s">
        <v>727</v>
      </c>
      <c r="G149" s="111" t="s">
        <v>148</v>
      </c>
      <c r="H149" s="112">
        <v>232.5</v>
      </c>
      <c r="I149" s="2"/>
      <c r="J149" s="113">
        <f>ROUND(I149*H149,2)</f>
        <v>0</v>
      </c>
      <c r="K149" s="110" t="s">
        <v>149</v>
      </c>
      <c r="L149" s="27"/>
      <c r="M149" s="114" t="s">
        <v>3</v>
      </c>
      <c r="N149" s="115" t="s">
        <v>46</v>
      </c>
      <c r="O149" s="177"/>
      <c r="P149" s="116">
        <f>O149*H149</f>
        <v>0</v>
      </c>
      <c r="Q149" s="116">
        <v>0</v>
      </c>
      <c r="R149" s="116">
        <f>Q149*H149</f>
        <v>0</v>
      </c>
      <c r="S149" s="116">
        <v>0</v>
      </c>
      <c r="T149" s="117">
        <f>S149*H149</f>
        <v>0</v>
      </c>
      <c r="AR149" s="16" t="s">
        <v>150</v>
      </c>
      <c r="AT149" s="16" t="s">
        <v>145</v>
      </c>
      <c r="AU149" s="16" t="s">
        <v>83</v>
      </c>
      <c r="AY149" s="16" t="s">
        <v>143</v>
      </c>
      <c r="BE149" s="118">
        <f>IF(N149="základní",J149,0)</f>
        <v>0</v>
      </c>
      <c r="BF149" s="118">
        <f>IF(N149="snížená",J149,0)</f>
        <v>0</v>
      </c>
      <c r="BG149" s="118">
        <f>IF(N149="zákl. přenesená",J149,0)</f>
        <v>0</v>
      </c>
      <c r="BH149" s="118">
        <f>IF(N149="sníž. přenesená",J149,0)</f>
        <v>0</v>
      </c>
      <c r="BI149" s="118">
        <f>IF(N149="nulová",J149,0)</f>
        <v>0</v>
      </c>
      <c r="BJ149" s="16" t="s">
        <v>23</v>
      </c>
      <c r="BK149" s="118">
        <f>ROUND(I149*H149,2)</f>
        <v>0</v>
      </c>
      <c r="BL149" s="16" t="s">
        <v>150</v>
      </c>
      <c r="BM149" s="16" t="s">
        <v>1279</v>
      </c>
    </row>
    <row r="150" spans="2:47" s="175" customFormat="1" ht="108">
      <c r="B150" s="27"/>
      <c r="D150" s="119" t="s">
        <v>152</v>
      </c>
      <c r="F150" s="120" t="s">
        <v>321</v>
      </c>
      <c r="I150" s="3"/>
      <c r="L150" s="27"/>
      <c r="M150" s="121"/>
      <c r="N150" s="177"/>
      <c r="O150" s="177"/>
      <c r="P150" s="177"/>
      <c r="Q150" s="177"/>
      <c r="R150" s="177"/>
      <c r="S150" s="177"/>
      <c r="T150" s="122"/>
      <c r="AT150" s="16" t="s">
        <v>152</v>
      </c>
      <c r="AU150" s="16" t="s">
        <v>83</v>
      </c>
    </row>
    <row r="151" spans="2:51" s="124" customFormat="1" ht="13.5">
      <c r="B151" s="123"/>
      <c r="D151" s="119" t="s">
        <v>154</v>
      </c>
      <c r="E151" s="132" t="s">
        <v>3</v>
      </c>
      <c r="F151" s="133" t="s">
        <v>1280</v>
      </c>
      <c r="H151" s="134">
        <v>52.5</v>
      </c>
      <c r="I151" s="4"/>
      <c r="L151" s="123"/>
      <c r="M151" s="129"/>
      <c r="N151" s="130"/>
      <c r="O151" s="130"/>
      <c r="P151" s="130"/>
      <c r="Q151" s="130"/>
      <c r="R151" s="130"/>
      <c r="S151" s="130"/>
      <c r="T151" s="131"/>
      <c r="AT151" s="132" t="s">
        <v>154</v>
      </c>
      <c r="AU151" s="132" t="s">
        <v>83</v>
      </c>
      <c r="AV151" s="124" t="s">
        <v>83</v>
      </c>
      <c r="AW151" s="124" t="s">
        <v>38</v>
      </c>
      <c r="AX151" s="124" t="s">
        <v>75</v>
      </c>
      <c r="AY151" s="132" t="s">
        <v>143</v>
      </c>
    </row>
    <row r="152" spans="2:51" s="124" customFormat="1" ht="13.5">
      <c r="B152" s="123"/>
      <c r="D152" s="119" t="s">
        <v>154</v>
      </c>
      <c r="E152" s="132" t="s">
        <v>3</v>
      </c>
      <c r="F152" s="133" t="s">
        <v>1281</v>
      </c>
      <c r="H152" s="134">
        <v>180</v>
      </c>
      <c r="I152" s="4"/>
      <c r="L152" s="123"/>
      <c r="M152" s="129"/>
      <c r="N152" s="130"/>
      <c r="O152" s="130"/>
      <c r="P152" s="130"/>
      <c r="Q152" s="130"/>
      <c r="R152" s="130"/>
      <c r="S152" s="130"/>
      <c r="T152" s="131"/>
      <c r="AT152" s="132" t="s">
        <v>154</v>
      </c>
      <c r="AU152" s="132" t="s">
        <v>83</v>
      </c>
      <c r="AV152" s="124" t="s">
        <v>83</v>
      </c>
      <c r="AW152" s="124" t="s">
        <v>38</v>
      </c>
      <c r="AX152" s="124" t="s">
        <v>75</v>
      </c>
      <c r="AY152" s="132" t="s">
        <v>143</v>
      </c>
    </row>
    <row r="153" spans="2:51" s="136" customFormat="1" ht="13.5">
      <c r="B153" s="135"/>
      <c r="D153" s="125" t="s">
        <v>154</v>
      </c>
      <c r="E153" s="201" t="s">
        <v>3</v>
      </c>
      <c r="F153" s="202" t="s">
        <v>345</v>
      </c>
      <c r="H153" s="146">
        <v>232.5</v>
      </c>
      <c r="I153" s="5"/>
      <c r="L153" s="135"/>
      <c r="M153" s="140"/>
      <c r="N153" s="141"/>
      <c r="O153" s="141"/>
      <c r="P153" s="141"/>
      <c r="Q153" s="141"/>
      <c r="R153" s="141"/>
      <c r="S153" s="141"/>
      <c r="T153" s="142"/>
      <c r="AT153" s="143" t="s">
        <v>154</v>
      </c>
      <c r="AU153" s="143" t="s">
        <v>83</v>
      </c>
      <c r="AV153" s="136" t="s">
        <v>150</v>
      </c>
      <c r="AW153" s="136" t="s">
        <v>38</v>
      </c>
      <c r="AX153" s="136" t="s">
        <v>23</v>
      </c>
      <c r="AY153" s="143" t="s">
        <v>143</v>
      </c>
    </row>
    <row r="154" spans="2:65" s="175" customFormat="1" ht="31.5" customHeight="1">
      <c r="B154" s="27"/>
      <c r="C154" s="108" t="s">
        <v>314</v>
      </c>
      <c r="D154" s="108" t="s">
        <v>145</v>
      </c>
      <c r="E154" s="109" t="s">
        <v>1282</v>
      </c>
      <c r="F154" s="110" t="s">
        <v>1283</v>
      </c>
      <c r="G154" s="111" t="s">
        <v>148</v>
      </c>
      <c r="H154" s="112">
        <v>232.5</v>
      </c>
      <c r="I154" s="2"/>
      <c r="J154" s="113">
        <f>ROUND(I154*H154,2)</f>
        <v>0</v>
      </c>
      <c r="K154" s="110" t="s">
        <v>149</v>
      </c>
      <c r="L154" s="27"/>
      <c r="M154" s="114" t="s">
        <v>3</v>
      </c>
      <c r="N154" s="115" t="s">
        <v>46</v>
      </c>
      <c r="O154" s="177"/>
      <c r="P154" s="116">
        <f>O154*H154</f>
        <v>0</v>
      </c>
      <c r="Q154" s="116">
        <v>0</v>
      </c>
      <c r="R154" s="116">
        <f>Q154*H154</f>
        <v>0</v>
      </c>
      <c r="S154" s="116">
        <v>0</v>
      </c>
      <c r="T154" s="117">
        <f>S154*H154</f>
        <v>0</v>
      </c>
      <c r="AR154" s="16" t="s">
        <v>150</v>
      </c>
      <c r="AT154" s="16" t="s">
        <v>145</v>
      </c>
      <c r="AU154" s="16" t="s">
        <v>83</v>
      </c>
      <c r="AY154" s="16" t="s">
        <v>143</v>
      </c>
      <c r="BE154" s="118">
        <f>IF(N154="základní",J154,0)</f>
        <v>0</v>
      </c>
      <c r="BF154" s="118">
        <f>IF(N154="snížená",J154,0)</f>
        <v>0</v>
      </c>
      <c r="BG154" s="118">
        <f>IF(N154="zákl. přenesená",J154,0)</f>
        <v>0</v>
      </c>
      <c r="BH154" s="118">
        <f>IF(N154="sníž. přenesená",J154,0)</f>
        <v>0</v>
      </c>
      <c r="BI154" s="118">
        <f>IF(N154="nulová",J154,0)</f>
        <v>0</v>
      </c>
      <c r="BJ154" s="16" t="s">
        <v>23</v>
      </c>
      <c r="BK154" s="118">
        <f>ROUND(I154*H154,2)</f>
        <v>0</v>
      </c>
      <c r="BL154" s="16" t="s">
        <v>150</v>
      </c>
      <c r="BM154" s="16" t="s">
        <v>1284</v>
      </c>
    </row>
    <row r="155" spans="2:47" s="175" customFormat="1" ht="108">
      <c r="B155" s="27"/>
      <c r="D155" s="119" t="s">
        <v>152</v>
      </c>
      <c r="F155" s="120" t="s">
        <v>327</v>
      </c>
      <c r="I155" s="3"/>
      <c r="L155" s="27"/>
      <c r="M155" s="121"/>
      <c r="N155" s="177"/>
      <c r="O155" s="177"/>
      <c r="P155" s="177"/>
      <c r="Q155" s="177"/>
      <c r="R155" s="177"/>
      <c r="S155" s="177"/>
      <c r="T155" s="122"/>
      <c r="AT155" s="16" t="s">
        <v>152</v>
      </c>
      <c r="AU155" s="16" t="s">
        <v>83</v>
      </c>
    </row>
    <row r="156" spans="2:51" s="124" customFormat="1" ht="13.5">
      <c r="B156" s="123"/>
      <c r="D156" s="119" t="s">
        <v>154</v>
      </c>
      <c r="E156" s="132" t="s">
        <v>3</v>
      </c>
      <c r="F156" s="133" t="s">
        <v>1280</v>
      </c>
      <c r="H156" s="134">
        <v>52.5</v>
      </c>
      <c r="I156" s="4"/>
      <c r="L156" s="123"/>
      <c r="M156" s="129"/>
      <c r="N156" s="130"/>
      <c r="O156" s="130"/>
      <c r="P156" s="130"/>
      <c r="Q156" s="130"/>
      <c r="R156" s="130"/>
      <c r="S156" s="130"/>
      <c r="T156" s="131"/>
      <c r="AT156" s="132" t="s">
        <v>154</v>
      </c>
      <c r="AU156" s="132" t="s">
        <v>83</v>
      </c>
      <c r="AV156" s="124" t="s">
        <v>83</v>
      </c>
      <c r="AW156" s="124" t="s">
        <v>38</v>
      </c>
      <c r="AX156" s="124" t="s">
        <v>75</v>
      </c>
      <c r="AY156" s="132" t="s">
        <v>143</v>
      </c>
    </row>
    <row r="157" spans="2:51" s="124" customFormat="1" ht="13.5">
      <c r="B157" s="123"/>
      <c r="D157" s="119" t="s">
        <v>154</v>
      </c>
      <c r="E157" s="132" t="s">
        <v>3</v>
      </c>
      <c r="F157" s="133" t="s">
        <v>1281</v>
      </c>
      <c r="H157" s="134">
        <v>180</v>
      </c>
      <c r="I157" s="4"/>
      <c r="L157" s="123"/>
      <c r="M157" s="129"/>
      <c r="N157" s="130"/>
      <c r="O157" s="130"/>
      <c r="P157" s="130"/>
      <c r="Q157" s="130"/>
      <c r="R157" s="130"/>
      <c r="S157" s="130"/>
      <c r="T157" s="131"/>
      <c r="AT157" s="132" t="s">
        <v>154</v>
      </c>
      <c r="AU157" s="132" t="s">
        <v>83</v>
      </c>
      <c r="AV157" s="124" t="s">
        <v>83</v>
      </c>
      <c r="AW157" s="124" t="s">
        <v>38</v>
      </c>
      <c r="AX157" s="124" t="s">
        <v>75</v>
      </c>
      <c r="AY157" s="132" t="s">
        <v>143</v>
      </c>
    </row>
    <row r="158" spans="2:51" s="136" customFormat="1" ht="13.5">
      <c r="B158" s="135"/>
      <c r="D158" s="125" t="s">
        <v>154</v>
      </c>
      <c r="E158" s="201" t="s">
        <v>3</v>
      </c>
      <c r="F158" s="202" t="s">
        <v>345</v>
      </c>
      <c r="H158" s="146">
        <v>232.5</v>
      </c>
      <c r="I158" s="5"/>
      <c r="L158" s="135"/>
      <c r="M158" s="140"/>
      <c r="N158" s="141"/>
      <c r="O158" s="141"/>
      <c r="P158" s="141"/>
      <c r="Q158" s="141"/>
      <c r="R158" s="141"/>
      <c r="S158" s="141"/>
      <c r="T158" s="142"/>
      <c r="AT158" s="143" t="s">
        <v>154</v>
      </c>
      <c r="AU158" s="143" t="s">
        <v>83</v>
      </c>
      <c r="AV158" s="136" t="s">
        <v>150</v>
      </c>
      <c r="AW158" s="136" t="s">
        <v>38</v>
      </c>
      <c r="AX158" s="136" t="s">
        <v>23</v>
      </c>
      <c r="AY158" s="143" t="s">
        <v>143</v>
      </c>
    </row>
    <row r="159" spans="2:65" s="175" customFormat="1" ht="22.5" customHeight="1">
      <c r="B159" s="27"/>
      <c r="C159" s="147" t="s">
        <v>8</v>
      </c>
      <c r="D159" s="147" t="s">
        <v>330</v>
      </c>
      <c r="E159" s="148" t="s">
        <v>1285</v>
      </c>
      <c r="F159" s="149" t="s">
        <v>1286</v>
      </c>
      <c r="G159" s="150" t="s">
        <v>333</v>
      </c>
      <c r="H159" s="151">
        <v>5.813</v>
      </c>
      <c r="I159" s="6"/>
      <c r="J159" s="152">
        <f>ROUND(I159*H159,2)</f>
        <v>0</v>
      </c>
      <c r="K159" s="149" t="s">
        <v>149</v>
      </c>
      <c r="L159" s="153"/>
      <c r="M159" s="154" t="s">
        <v>3</v>
      </c>
      <c r="N159" s="155" t="s">
        <v>46</v>
      </c>
      <c r="O159" s="177"/>
      <c r="P159" s="116">
        <f>O159*H159</f>
        <v>0</v>
      </c>
      <c r="Q159" s="116">
        <v>0.001</v>
      </c>
      <c r="R159" s="116">
        <f>Q159*H159</f>
        <v>0.005813</v>
      </c>
      <c r="S159" s="116">
        <v>0</v>
      </c>
      <c r="T159" s="117">
        <f>S159*H159</f>
        <v>0</v>
      </c>
      <c r="AR159" s="16" t="s">
        <v>334</v>
      </c>
      <c r="AT159" s="16" t="s">
        <v>330</v>
      </c>
      <c r="AU159" s="16" t="s">
        <v>83</v>
      </c>
      <c r="AY159" s="16" t="s">
        <v>143</v>
      </c>
      <c r="BE159" s="118">
        <f>IF(N159="základní",J159,0)</f>
        <v>0</v>
      </c>
      <c r="BF159" s="118">
        <f>IF(N159="snížená",J159,0)</f>
        <v>0</v>
      </c>
      <c r="BG159" s="118">
        <f>IF(N159="zákl. přenesená",J159,0)</f>
        <v>0</v>
      </c>
      <c r="BH159" s="118">
        <f>IF(N159="sníž. přenesená",J159,0)</f>
        <v>0</v>
      </c>
      <c r="BI159" s="118">
        <f>IF(N159="nulová",J159,0)</f>
        <v>0</v>
      </c>
      <c r="BJ159" s="16" t="s">
        <v>23</v>
      </c>
      <c r="BK159" s="118">
        <f>ROUND(I159*H159,2)</f>
        <v>0</v>
      </c>
      <c r="BL159" s="16" t="s">
        <v>334</v>
      </c>
      <c r="BM159" s="16" t="s">
        <v>1287</v>
      </c>
    </row>
    <row r="160" spans="2:51" s="124" customFormat="1" ht="13.5">
      <c r="B160" s="123"/>
      <c r="D160" s="125" t="s">
        <v>154</v>
      </c>
      <c r="F160" s="127" t="s">
        <v>1288</v>
      </c>
      <c r="H160" s="128">
        <v>5.813</v>
      </c>
      <c r="I160" s="4"/>
      <c r="L160" s="123"/>
      <c r="M160" s="129"/>
      <c r="N160" s="130"/>
      <c r="O160" s="130"/>
      <c r="P160" s="130"/>
      <c r="Q160" s="130"/>
      <c r="R160" s="130"/>
      <c r="S160" s="130"/>
      <c r="T160" s="131"/>
      <c r="AT160" s="132" t="s">
        <v>154</v>
      </c>
      <c r="AU160" s="132" t="s">
        <v>83</v>
      </c>
      <c r="AV160" s="124" t="s">
        <v>83</v>
      </c>
      <c r="AW160" s="124" t="s">
        <v>4</v>
      </c>
      <c r="AX160" s="124" t="s">
        <v>23</v>
      </c>
      <c r="AY160" s="132" t="s">
        <v>143</v>
      </c>
    </row>
    <row r="161" spans="2:65" s="175" customFormat="1" ht="22.5" customHeight="1">
      <c r="B161" s="27"/>
      <c r="C161" s="108" t="s">
        <v>323</v>
      </c>
      <c r="D161" s="108" t="s">
        <v>145</v>
      </c>
      <c r="E161" s="109" t="s">
        <v>1289</v>
      </c>
      <c r="F161" s="110" t="s">
        <v>1290</v>
      </c>
      <c r="G161" s="111" t="s">
        <v>148</v>
      </c>
      <c r="H161" s="112">
        <v>25</v>
      </c>
      <c r="I161" s="2"/>
      <c r="J161" s="113">
        <f>ROUND(I161*H161,2)</f>
        <v>0</v>
      </c>
      <c r="K161" s="110" t="s">
        <v>149</v>
      </c>
      <c r="L161" s="27"/>
      <c r="M161" s="114" t="s">
        <v>3</v>
      </c>
      <c r="N161" s="115" t="s">
        <v>46</v>
      </c>
      <c r="O161" s="177"/>
      <c r="P161" s="116">
        <f>O161*H161</f>
        <v>0</v>
      </c>
      <c r="Q161" s="116">
        <v>0</v>
      </c>
      <c r="R161" s="116">
        <f>Q161*H161</f>
        <v>0</v>
      </c>
      <c r="S161" s="116">
        <v>0</v>
      </c>
      <c r="T161" s="117">
        <f>S161*H161</f>
        <v>0</v>
      </c>
      <c r="AR161" s="16" t="s">
        <v>150</v>
      </c>
      <c r="AT161" s="16" t="s">
        <v>145</v>
      </c>
      <c r="AU161" s="16" t="s">
        <v>83</v>
      </c>
      <c r="AY161" s="16" t="s">
        <v>143</v>
      </c>
      <c r="BE161" s="118">
        <f>IF(N161="základní",J161,0)</f>
        <v>0</v>
      </c>
      <c r="BF161" s="118">
        <f>IF(N161="snížená",J161,0)</f>
        <v>0</v>
      </c>
      <c r="BG161" s="118">
        <f>IF(N161="zákl. přenesená",J161,0)</f>
        <v>0</v>
      </c>
      <c r="BH161" s="118">
        <f>IF(N161="sníž. přenesená",J161,0)</f>
        <v>0</v>
      </c>
      <c r="BI161" s="118">
        <f>IF(N161="nulová",J161,0)</f>
        <v>0</v>
      </c>
      <c r="BJ161" s="16" t="s">
        <v>23</v>
      </c>
      <c r="BK161" s="118">
        <f>ROUND(I161*H161,2)</f>
        <v>0</v>
      </c>
      <c r="BL161" s="16" t="s">
        <v>150</v>
      </c>
      <c r="BM161" s="16" t="s">
        <v>1291</v>
      </c>
    </row>
    <row r="162" spans="2:47" s="175" customFormat="1" ht="156">
      <c r="B162" s="27"/>
      <c r="D162" s="119" t="s">
        <v>152</v>
      </c>
      <c r="F162" s="120" t="s">
        <v>1292</v>
      </c>
      <c r="I162" s="3"/>
      <c r="L162" s="27"/>
      <c r="M162" s="121"/>
      <c r="N162" s="177"/>
      <c r="O162" s="177"/>
      <c r="P162" s="177"/>
      <c r="Q162" s="177"/>
      <c r="R162" s="177"/>
      <c r="S162" s="177"/>
      <c r="T162" s="122"/>
      <c r="AT162" s="16" t="s">
        <v>152</v>
      </c>
      <c r="AU162" s="16" t="s">
        <v>83</v>
      </c>
    </row>
    <row r="163" spans="2:51" s="124" customFormat="1" ht="13.5">
      <c r="B163" s="123"/>
      <c r="D163" s="119" t="s">
        <v>154</v>
      </c>
      <c r="E163" s="132" t="s">
        <v>3</v>
      </c>
      <c r="F163" s="133" t="s">
        <v>1293</v>
      </c>
      <c r="H163" s="134">
        <v>25</v>
      </c>
      <c r="I163" s="4"/>
      <c r="L163" s="123"/>
      <c r="M163" s="129"/>
      <c r="N163" s="130"/>
      <c r="O163" s="130"/>
      <c r="P163" s="130"/>
      <c r="Q163" s="130"/>
      <c r="R163" s="130"/>
      <c r="S163" s="130"/>
      <c r="T163" s="131"/>
      <c r="AT163" s="132" t="s">
        <v>154</v>
      </c>
      <c r="AU163" s="132" t="s">
        <v>83</v>
      </c>
      <c r="AV163" s="124" t="s">
        <v>83</v>
      </c>
      <c r="AW163" s="124" t="s">
        <v>38</v>
      </c>
      <c r="AX163" s="124" t="s">
        <v>23</v>
      </c>
      <c r="AY163" s="132" t="s">
        <v>143</v>
      </c>
    </row>
    <row r="164" spans="2:63" s="95" customFormat="1" ht="29.85" customHeight="1">
      <c r="B164" s="94"/>
      <c r="D164" s="105" t="s">
        <v>74</v>
      </c>
      <c r="E164" s="106" t="s">
        <v>83</v>
      </c>
      <c r="F164" s="106" t="s">
        <v>337</v>
      </c>
      <c r="I164" s="1"/>
      <c r="J164" s="107">
        <f>BK164</f>
        <v>0</v>
      </c>
      <c r="L164" s="94"/>
      <c r="M164" s="99"/>
      <c r="N164" s="100"/>
      <c r="O164" s="100"/>
      <c r="P164" s="101">
        <f>SUM(P165:P198)</f>
        <v>0</v>
      </c>
      <c r="Q164" s="100"/>
      <c r="R164" s="101">
        <f>SUM(R165:R198)</f>
        <v>162.24515788</v>
      </c>
      <c r="S164" s="100"/>
      <c r="T164" s="102">
        <f>SUM(T165:T198)</f>
        <v>0</v>
      </c>
      <c r="AR164" s="96" t="s">
        <v>23</v>
      </c>
      <c r="AT164" s="103" t="s">
        <v>74</v>
      </c>
      <c r="AU164" s="103" t="s">
        <v>23</v>
      </c>
      <c r="AY164" s="96" t="s">
        <v>143</v>
      </c>
      <c r="BK164" s="104">
        <f>SUM(BK165:BK198)</f>
        <v>0</v>
      </c>
    </row>
    <row r="165" spans="2:65" s="175" customFormat="1" ht="31.5" customHeight="1">
      <c r="B165" s="27"/>
      <c r="C165" s="108" t="s">
        <v>329</v>
      </c>
      <c r="D165" s="108" t="s">
        <v>145</v>
      </c>
      <c r="E165" s="109" t="s">
        <v>1294</v>
      </c>
      <c r="F165" s="110" t="s">
        <v>1295</v>
      </c>
      <c r="G165" s="111" t="s">
        <v>168</v>
      </c>
      <c r="H165" s="112">
        <v>12</v>
      </c>
      <c r="I165" s="2"/>
      <c r="J165" s="113">
        <f>ROUND(I165*H165,2)</f>
        <v>0</v>
      </c>
      <c r="K165" s="110" t="s">
        <v>149</v>
      </c>
      <c r="L165" s="27"/>
      <c r="M165" s="114" t="s">
        <v>3</v>
      </c>
      <c r="N165" s="115" t="s">
        <v>46</v>
      </c>
      <c r="O165" s="177"/>
      <c r="P165" s="116">
        <f>O165*H165</f>
        <v>0</v>
      </c>
      <c r="Q165" s="116">
        <v>0</v>
      </c>
      <c r="R165" s="116">
        <f>Q165*H165</f>
        <v>0</v>
      </c>
      <c r="S165" s="116">
        <v>0</v>
      </c>
      <c r="T165" s="117">
        <f>S165*H165</f>
        <v>0</v>
      </c>
      <c r="AR165" s="16" t="s">
        <v>150</v>
      </c>
      <c r="AT165" s="16" t="s">
        <v>145</v>
      </c>
      <c r="AU165" s="16" t="s">
        <v>83</v>
      </c>
      <c r="AY165" s="16" t="s">
        <v>143</v>
      </c>
      <c r="BE165" s="118">
        <f>IF(N165="základní",J165,0)</f>
        <v>0</v>
      </c>
      <c r="BF165" s="118">
        <f>IF(N165="snížená",J165,0)</f>
        <v>0</v>
      </c>
      <c r="BG165" s="118">
        <f>IF(N165="zákl. přenesená",J165,0)</f>
        <v>0</v>
      </c>
      <c r="BH165" s="118">
        <f>IF(N165="sníž. přenesená",J165,0)</f>
        <v>0</v>
      </c>
      <c r="BI165" s="118">
        <f>IF(N165="nulová",J165,0)</f>
        <v>0</v>
      </c>
      <c r="BJ165" s="16" t="s">
        <v>23</v>
      </c>
      <c r="BK165" s="118">
        <f>ROUND(I165*H165,2)</f>
        <v>0</v>
      </c>
      <c r="BL165" s="16" t="s">
        <v>150</v>
      </c>
      <c r="BM165" s="16" t="s">
        <v>1296</v>
      </c>
    </row>
    <row r="166" spans="2:47" s="175" customFormat="1" ht="84">
      <c r="B166" s="27"/>
      <c r="D166" s="119" t="s">
        <v>152</v>
      </c>
      <c r="F166" s="120" t="s">
        <v>1297</v>
      </c>
      <c r="I166" s="3"/>
      <c r="L166" s="27"/>
      <c r="M166" s="121"/>
      <c r="N166" s="177"/>
      <c r="O166" s="177"/>
      <c r="P166" s="177"/>
      <c r="Q166" s="177"/>
      <c r="R166" s="177"/>
      <c r="S166" s="177"/>
      <c r="T166" s="122"/>
      <c r="AT166" s="16" t="s">
        <v>152</v>
      </c>
      <c r="AU166" s="16" t="s">
        <v>83</v>
      </c>
    </row>
    <row r="167" spans="2:51" s="124" customFormat="1" ht="13.5">
      <c r="B167" s="123"/>
      <c r="D167" s="125" t="s">
        <v>154</v>
      </c>
      <c r="E167" s="126" t="s">
        <v>3</v>
      </c>
      <c r="F167" s="127" t="s">
        <v>1250</v>
      </c>
      <c r="H167" s="128">
        <v>12</v>
      </c>
      <c r="I167" s="4"/>
      <c r="L167" s="123"/>
      <c r="M167" s="129"/>
      <c r="N167" s="130"/>
      <c r="O167" s="130"/>
      <c r="P167" s="130"/>
      <c r="Q167" s="130"/>
      <c r="R167" s="130"/>
      <c r="S167" s="130"/>
      <c r="T167" s="131"/>
      <c r="AT167" s="132" t="s">
        <v>154</v>
      </c>
      <c r="AU167" s="132" t="s">
        <v>83</v>
      </c>
      <c r="AV167" s="124" t="s">
        <v>83</v>
      </c>
      <c r="AW167" s="124" t="s">
        <v>38</v>
      </c>
      <c r="AX167" s="124" t="s">
        <v>23</v>
      </c>
      <c r="AY167" s="132" t="s">
        <v>143</v>
      </c>
    </row>
    <row r="168" spans="2:65" s="175" customFormat="1" ht="22.5" customHeight="1">
      <c r="B168" s="27"/>
      <c r="C168" s="108" t="s">
        <v>338</v>
      </c>
      <c r="D168" s="108" t="s">
        <v>145</v>
      </c>
      <c r="E168" s="109" t="s">
        <v>1298</v>
      </c>
      <c r="F168" s="110" t="s">
        <v>1299</v>
      </c>
      <c r="G168" s="111" t="s">
        <v>162</v>
      </c>
      <c r="H168" s="112">
        <v>30</v>
      </c>
      <c r="I168" s="2"/>
      <c r="J168" s="113">
        <f>ROUND(I168*H168,2)</f>
        <v>0</v>
      </c>
      <c r="K168" s="110" t="s">
        <v>149</v>
      </c>
      <c r="L168" s="27"/>
      <c r="M168" s="114" t="s">
        <v>3</v>
      </c>
      <c r="N168" s="115" t="s">
        <v>46</v>
      </c>
      <c r="O168" s="177"/>
      <c r="P168" s="116">
        <f>O168*H168</f>
        <v>0</v>
      </c>
      <c r="Q168" s="116">
        <v>0.00011</v>
      </c>
      <c r="R168" s="116">
        <f>Q168*H168</f>
        <v>0.0033</v>
      </c>
      <c r="S168" s="116">
        <v>0</v>
      </c>
      <c r="T168" s="117">
        <f>S168*H168</f>
        <v>0</v>
      </c>
      <c r="AR168" s="16" t="s">
        <v>150</v>
      </c>
      <c r="AT168" s="16" t="s">
        <v>145</v>
      </c>
      <c r="AU168" s="16" t="s">
        <v>83</v>
      </c>
      <c r="AY168" s="16" t="s">
        <v>143</v>
      </c>
      <c r="BE168" s="118">
        <f>IF(N168="základní",J168,0)</f>
        <v>0</v>
      </c>
      <c r="BF168" s="118">
        <f>IF(N168="snížená",J168,0)</f>
        <v>0</v>
      </c>
      <c r="BG168" s="118">
        <f>IF(N168="zákl. přenesená",J168,0)</f>
        <v>0</v>
      </c>
      <c r="BH168" s="118">
        <f>IF(N168="sníž. přenesená",J168,0)</f>
        <v>0</v>
      </c>
      <c r="BI168" s="118">
        <f>IF(N168="nulová",J168,0)</f>
        <v>0</v>
      </c>
      <c r="BJ168" s="16" t="s">
        <v>23</v>
      </c>
      <c r="BK168" s="118">
        <f>ROUND(I168*H168,2)</f>
        <v>0</v>
      </c>
      <c r="BL168" s="16" t="s">
        <v>150</v>
      </c>
      <c r="BM168" s="16" t="s">
        <v>1300</v>
      </c>
    </row>
    <row r="169" spans="2:51" s="124" customFormat="1" ht="13.5">
      <c r="B169" s="123"/>
      <c r="D169" s="125" t="s">
        <v>154</v>
      </c>
      <c r="E169" s="126" t="s">
        <v>3</v>
      </c>
      <c r="F169" s="127" t="s">
        <v>1301</v>
      </c>
      <c r="H169" s="128">
        <v>30</v>
      </c>
      <c r="I169" s="4"/>
      <c r="L169" s="123"/>
      <c r="M169" s="129"/>
      <c r="N169" s="130"/>
      <c r="O169" s="130"/>
      <c r="P169" s="130"/>
      <c r="Q169" s="130"/>
      <c r="R169" s="130"/>
      <c r="S169" s="130"/>
      <c r="T169" s="131"/>
      <c r="AT169" s="132" t="s">
        <v>154</v>
      </c>
      <c r="AU169" s="132" t="s">
        <v>83</v>
      </c>
      <c r="AV169" s="124" t="s">
        <v>83</v>
      </c>
      <c r="AW169" s="124" t="s">
        <v>38</v>
      </c>
      <c r="AX169" s="124" t="s">
        <v>23</v>
      </c>
      <c r="AY169" s="132" t="s">
        <v>143</v>
      </c>
    </row>
    <row r="170" spans="2:65" s="175" customFormat="1" ht="22.5" customHeight="1">
      <c r="B170" s="27"/>
      <c r="C170" s="108" t="s">
        <v>347</v>
      </c>
      <c r="D170" s="108" t="s">
        <v>145</v>
      </c>
      <c r="E170" s="109" t="s">
        <v>1302</v>
      </c>
      <c r="F170" s="110" t="s">
        <v>1303</v>
      </c>
      <c r="G170" s="111" t="s">
        <v>162</v>
      </c>
      <c r="H170" s="112">
        <v>30</v>
      </c>
      <c r="I170" s="2"/>
      <c r="J170" s="113">
        <f>ROUND(I170*H170,2)</f>
        <v>0</v>
      </c>
      <c r="K170" s="110" t="s">
        <v>149</v>
      </c>
      <c r="L170" s="27"/>
      <c r="M170" s="114" t="s">
        <v>3</v>
      </c>
      <c r="N170" s="115" t="s">
        <v>46</v>
      </c>
      <c r="O170" s="177"/>
      <c r="P170" s="116">
        <f>O170*H170</f>
        <v>0</v>
      </c>
      <c r="Q170" s="116">
        <v>0</v>
      </c>
      <c r="R170" s="116">
        <f>Q170*H170</f>
        <v>0</v>
      </c>
      <c r="S170" s="116">
        <v>0</v>
      </c>
      <c r="T170" s="117">
        <f>S170*H170</f>
        <v>0</v>
      </c>
      <c r="AR170" s="16" t="s">
        <v>150</v>
      </c>
      <c r="AT170" s="16" t="s">
        <v>145</v>
      </c>
      <c r="AU170" s="16" t="s">
        <v>83</v>
      </c>
      <c r="AY170" s="16" t="s">
        <v>143</v>
      </c>
      <c r="BE170" s="118">
        <f>IF(N170="základní",J170,0)</f>
        <v>0</v>
      </c>
      <c r="BF170" s="118">
        <f>IF(N170="snížená",J170,0)</f>
        <v>0</v>
      </c>
      <c r="BG170" s="118">
        <f>IF(N170="zákl. přenesená",J170,0)</f>
        <v>0</v>
      </c>
      <c r="BH170" s="118">
        <f>IF(N170="sníž. přenesená",J170,0)</f>
        <v>0</v>
      </c>
      <c r="BI170" s="118">
        <f>IF(N170="nulová",J170,0)</f>
        <v>0</v>
      </c>
      <c r="BJ170" s="16" t="s">
        <v>23</v>
      </c>
      <c r="BK170" s="118">
        <f>ROUND(I170*H170,2)</f>
        <v>0</v>
      </c>
      <c r="BL170" s="16" t="s">
        <v>150</v>
      </c>
      <c r="BM170" s="16" t="s">
        <v>1304</v>
      </c>
    </row>
    <row r="171" spans="2:51" s="124" customFormat="1" ht="13.5">
      <c r="B171" s="123"/>
      <c r="D171" s="125" t="s">
        <v>154</v>
      </c>
      <c r="E171" s="126" t="s">
        <v>3</v>
      </c>
      <c r="F171" s="127" t="s">
        <v>1301</v>
      </c>
      <c r="H171" s="128">
        <v>30</v>
      </c>
      <c r="I171" s="4"/>
      <c r="L171" s="123"/>
      <c r="M171" s="129"/>
      <c r="N171" s="130"/>
      <c r="O171" s="130"/>
      <c r="P171" s="130"/>
      <c r="Q171" s="130"/>
      <c r="R171" s="130"/>
      <c r="S171" s="130"/>
      <c r="T171" s="131"/>
      <c r="AT171" s="132" t="s">
        <v>154</v>
      </c>
      <c r="AU171" s="132" t="s">
        <v>83</v>
      </c>
      <c r="AV171" s="124" t="s">
        <v>83</v>
      </c>
      <c r="AW171" s="124" t="s">
        <v>38</v>
      </c>
      <c r="AX171" s="124" t="s">
        <v>23</v>
      </c>
      <c r="AY171" s="132" t="s">
        <v>143</v>
      </c>
    </row>
    <row r="172" spans="2:65" s="175" customFormat="1" ht="31.5" customHeight="1">
      <c r="B172" s="27"/>
      <c r="C172" s="108" t="s">
        <v>353</v>
      </c>
      <c r="D172" s="108" t="s">
        <v>145</v>
      </c>
      <c r="E172" s="109" t="s">
        <v>1305</v>
      </c>
      <c r="F172" s="110" t="s">
        <v>1306</v>
      </c>
      <c r="G172" s="111" t="s">
        <v>162</v>
      </c>
      <c r="H172" s="112">
        <v>30</v>
      </c>
      <c r="I172" s="2"/>
      <c r="J172" s="113">
        <f>ROUND(I172*H172,2)</f>
        <v>0</v>
      </c>
      <c r="K172" s="110" t="s">
        <v>149</v>
      </c>
      <c r="L172" s="27"/>
      <c r="M172" s="114" t="s">
        <v>3</v>
      </c>
      <c r="N172" s="115" t="s">
        <v>46</v>
      </c>
      <c r="O172" s="177"/>
      <c r="P172" s="116">
        <f>O172*H172</f>
        <v>0</v>
      </c>
      <c r="Q172" s="116">
        <v>0</v>
      </c>
      <c r="R172" s="116">
        <f>Q172*H172</f>
        <v>0</v>
      </c>
      <c r="S172" s="116">
        <v>0</v>
      </c>
      <c r="T172" s="117">
        <f>S172*H172</f>
        <v>0</v>
      </c>
      <c r="AR172" s="16" t="s">
        <v>150</v>
      </c>
      <c r="AT172" s="16" t="s">
        <v>145</v>
      </c>
      <c r="AU172" s="16" t="s">
        <v>83</v>
      </c>
      <c r="AY172" s="16" t="s">
        <v>143</v>
      </c>
      <c r="BE172" s="118">
        <f>IF(N172="základní",J172,0)</f>
        <v>0</v>
      </c>
      <c r="BF172" s="118">
        <f>IF(N172="snížená",J172,0)</f>
        <v>0</v>
      </c>
      <c r="BG172" s="118">
        <f>IF(N172="zákl. přenesená",J172,0)</f>
        <v>0</v>
      </c>
      <c r="BH172" s="118">
        <f>IF(N172="sníž. přenesená",J172,0)</f>
        <v>0</v>
      </c>
      <c r="BI172" s="118">
        <f>IF(N172="nulová",J172,0)</f>
        <v>0</v>
      </c>
      <c r="BJ172" s="16" t="s">
        <v>23</v>
      </c>
      <c r="BK172" s="118">
        <f>ROUND(I172*H172,2)</f>
        <v>0</v>
      </c>
      <c r="BL172" s="16" t="s">
        <v>150</v>
      </c>
      <c r="BM172" s="16" t="s">
        <v>1307</v>
      </c>
    </row>
    <row r="173" spans="2:47" s="175" customFormat="1" ht="72">
      <c r="B173" s="27"/>
      <c r="D173" s="119" t="s">
        <v>152</v>
      </c>
      <c r="F173" s="120" t="s">
        <v>1308</v>
      </c>
      <c r="I173" s="3"/>
      <c r="L173" s="27"/>
      <c r="M173" s="121"/>
      <c r="N173" s="177"/>
      <c r="O173" s="177"/>
      <c r="P173" s="177"/>
      <c r="Q173" s="177"/>
      <c r="R173" s="177"/>
      <c r="S173" s="177"/>
      <c r="T173" s="122"/>
      <c r="AT173" s="16" t="s">
        <v>152</v>
      </c>
      <c r="AU173" s="16" t="s">
        <v>83</v>
      </c>
    </row>
    <row r="174" spans="2:51" s="124" customFormat="1" ht="13.5">
      <c r="B174" s="123"/>
      <c r="D174" s="125" t="s">
        <v>154</v>
      </c>
      <c r="E174" s="126" t="s">
        <v>3</v>
      </c>
      <c r="F174" s="127" t="s">
        <v>1301</v>
      </c>
      <c r="H174" s="128">
        <v>30</v>
      </c>
      <c r="I174" s="4"/>
      <c r="L174" s="123"/>
      <c r="M174" s="129"/>
      <c r="N174" s="130"/>
      <c r="O174" s="130"/>
      <c r="P174" s="130"/>
      <c r="Q174" s="130"/>
      <c r="R174" s="130"/>
      <c r="S174" s="130"/>
      <c r="T174" s="131"/>
      <c r="AT174" s="132" t="s">
        <v>154</v>
      </c>
      <c r="AU174" s="132" t="s">
        <v>83</v>
      </c>
      <c r="AV174" s="124" t="s">
        <v>83</v>
      </c>
      <c r="AW174" s="124" t="s">
        <v>38</v>
      </c>
      <c r="AX174" s="124" t="s">
        <v>23</v>
      </c>
      <c r="AY174" s="132" t="s">
        <v>143</v>
      </c>
    </row>
    <row r="175" spans="2:65" s="175" customFormat="1" ht="22.5" customHeight="1">
      <c r="B175" s="27"/>
      <c r="C175" s="147" t="s">
        <v>359</v>
      </c>
      <c r="D175" s="147" t="s">
        <v>330</v>
      </c>
      <c r="E175" s="148" t="s">
        <v>1309</v>
      </c>
      <c r="F175" s="149" t="s">
        <v>1310</v>
      </c>
      <c r="G175" s="150" t="s">
        <v>168</v>
      </c>
      <c r="H175" s="151">
        <v>8.482</v>
      </c>
      <c r="I175" s="6"/>
      <c r="J175" s="152">
        <f>ROUND(I175*H175,2)</f>
        <v>0</v>
      </c>
      <c r="K175" s="149" t="s">
        <v>149</v>
      </c>
      <c r="L175" s="153"/>
      <c r="M175" s="154" t="s">
        <v>3</v>
      </c>
      <c r="N175" s="155" t="s">
        <v>46</v>
      </c>
      <c r="O175" s="177"/>
      <c r="P175" s="116">
        <f>O175*H175</f>
        <v>0</v>
      </c>
      <c r="Q175" s="116">
        <v>2.429</v>
      </c>
      <c r="R175" s="116">
        <f>Q175*H175</f>
        <v>20.602777999999997</v>
      </c>
      <c r="S175" s="116">
        <v>0</v>
      </c>
      <c r="T175" s="117">
        <f>S175*H175</f>
        <v>0</v>
      </c>
      <c r="AR175" s="16" t="s">
        <v>334</v>
      </c>
      <c r="AT175" s="16" t="s">
        <v>330</v>
      </c>
      <c r="AU175" s="16" t="s">
        <v>83</v>
      </c>
      <c r="AY175" s="16" t="s">
        <v>143</v>
      </c>
      <c r="BE175" s="118">
        <f>IF(N175="základní",J175,0)</f>
        <v>0</v>
      </c>
      <c r="BF175" s="118">
        <f>IF(N175="snížená",J175,0)</f>
        <v>0</v>
      </c>
      <c r="BG175" s="118">
        <f>IF(N175="zákl. přenesená",J175,0)</f>
        <v>0</v>
      </c>
      <c r="BH175" s="118">
        <f>IF(N175="sníž. přenesená",J175,0)</f>
        <v>0</v>
      </c>
      <c r="BI175" s="118">
        <f>IF(N175="nulová",J175,0)</f>
        <v>0</v>
      </c>
      <c r="BJ175" s="16" t="s">
        <v>23</v>
      </c>
      <c r="BK175" s="118">
        <f>ROUND(I175*H175,2)</f>
        <v>0</v>
      </c>
      <c r="BL175" s="16" t="s">
        <v>334</v>
      </c>
      <c r="BM175" s="16" t="s">
        <v>1311</v>
      </c>
    </row>
    <row r="176" spans="2:51" s="124" customFormat="1" ht="13.5">
      <c r="B176" s="123"/>
      <c r="D176" s="125" t="s">
        <v>154</v>
      </c>
      <c r="E176" s="126" t="s">
        <v>3</v>
      </c>
      <c r="F176" s="127" t="s">
        <v>1274</v>
      </c>
      <c r="H176" s="128">
        <v>8.482</v>
      </c>
      <c r="I176" s="4"/>
      <c r="L176" s="123"/>
      <c r="M176" s="129"/>
      <c r="N176" s="130"/>
      <c r="O176" s="130"/>
      <c r="P176" s="130"/>
      <c r="Q176" s="130"/>
      <c r="R176" s="130"/>
      <c r="S176" s="130"/>
      <c r="T176" s="131"/>
      <c r="AT176" s="132" t="s">
        <v>154</v>
      </c>
      <c r="AU176" s="132" t="s">
        <v>83</v>
      </c>
      <c r="AV176" s="124" t="s">
        <v>83</v>
      </c>
      <c r="AW176" s="124" t="s">
        <v>38</v>
      </c>
      <c r="AX176" s="124" t="s">
        <v>23</v>
      </c>
      <c r="AY176" s="132" t="s">
        <v>143</v>
      </c>
    </row>
    <row r="177" spans="2:65" s="175" customFormat="1" ht="22.5" customHeight="1">
      <c r="B177" s="27"/>
      <c r="C177" s="108" t="s">
        <v>365</v>
      </c>
      <c r="D177" s="108" t="s">
        <v>145</v>
      </c>
      <c r="E177" s="109" t="s">
        <v>1312</v>
      </c>
      <c r="F177" s="110" t="s">
        <v>1313</v>
      </c>
      <c r="G177" s="111" t="s">
        <v>634</v>
      </c>
      <c r="H177" s="112">
        <v>0.509</v>
      </c>
      <c r="I177" s="2"/>
      <c r="J177" s="113">
        <f>ROUND(I177*H177,2)</f>
        <v>0</v>
      </c>
      <c r="K177" s="110" t="s">
        <v>149</v>
      </c>
      <c r="L177" s="27"/>
      <c r="M177" s="114" t="s">
        <v>3</v>
      </c>
      <c r="N177" s="115" t="s">
        <v>46</v>
      </c>
      <c r="O177" s="177"/>
      <c r="P177" s="116">
        <f>O177*H177</f>
        <v>0</v>
      </c>
      <c r="Q177" s="116">
        <v>1.11332</v>
      </c>
      <c r="R177" s="116">
        <f>Q177*H177</f>
        <v>0.56667988</v>
      </c>
      <c r="S177" s="116">
        <v>0</v>
      </c>
      <c r="T177" s="117">
        <f>S177*H177</f>
        <v>0</v>
      </c>
      <c r="AR177" s="16" t="s">
        <v>150</v>
      </c>
      <c r="AT177" s="16" t="s">
        <v>145</v>
      </c>
      <c r="AU177" s="16" t="s">
        <v>83</v>
      </c>
      <c r="AY177" s="16" t="s">
        <v>143</v>
      </c>
      <c r="BE177" s="118">
        <f>IF(N177="základní",J177,0)</f>
        <v>0</v>
      </c>
      <c r="BF177" s="118">
        <f>IF(N177="snížená",J177,0)</f>
        <v>0</v>
      </c>
      <c r="BG177" s="118">
        <f>IF(N177="zákl. přenesená",J177,0)</f>
        <v>0</v>
      </c>
      <c r="BH177" s="118">
        <f>IF(N177="sníž. přenesená",J177,0)</f>
        <v>0</v>
      </c>
      <c r="BI177" s="118">
        <f>IF(N177="nulová",J177,0)</f>
        <v>0</v>
      </c>
      <c r="BJ177" s="16" t="s">
        <v>23</v>
      </c>
      <c r="BK177" s="118">
        <f>ROUND(I177*H177,2)</f>
        <v>0</v>
      </c>
      <c r="BL177" s="16" t="s">
        <v>150</v>
      </c>
      <c r="BM177" s="16" t="s">
        <v>1314</v>
      </c>
    </row>
    <row r="178" spans="2:47" s="175" customFormat="1" ht="48">
      <c r="B178" s="27"/>
      <c r="D178" s="119" t="s">
        <v>152</v>
      </c>
      <c r="F178" s="120" t="s">
        <v>1315</v>
      </c>
      <c r="I178" s="3"/>
      <c r="L178" s="27"/>
      <c r="M178" s="121"/>
      <c r="N178" s="177"/>
      <c r="O178" s="177"/>
      <c r="P178" s="177"/>
      <c r="Q178" s="177"/>
      <c r="R178" s="177"/>
      <c r="S178" s="177"/>
      <c r="T178" s="122"/>
      <c r="AT178" s="16" t="s">
        <v>152</v>
      </c>
      <c r="AU178" s="16" t="s">
        <v>83</v>
      </c>
    </row>
    <row r="179" spans="2:51" s="124" customFormat="1" ht="13.5">
      <c r="B179" s="123"/>
      <c r="D179" s="125" t="s">
        <v>154</v>
      </c>
      <c r="E179" s="126" t="s">
        <v>3</v>
      </c>
      <c r="F179" s="127" t="s">
        <v>1316</v>
      </c>
      <c r="H179" s="128">
        <v>0.509</v>
      </c>
      <c r="I179" s="4"/>
      <c r="L179" s="123"/>
      <c r="M179" s="129"/>
      <c r="N179" s="130"/>
      <c r="O179" s="130"/>
      <c r="P179" s="130"/>
      <c r="Q179" s="130"/>
      <c r="R179" s="130"/>
      <c r="S179" s="130"/>
      <c r="T179" s="131"/>
      <c r="AT179" s="132" t="s">
        <v>154</v>
      </c>
      <c r="AU179" s="132" t="s">
        <v>83</v>
      </c>
      <c r="AV179" s="124" t="s">
        <v>83</v>
      </c>
      <c r="AW179" s="124" t="s">
        <v>38</v>
      </c>
      <c r="AX179" s="124" t="s">
        <v>23</v>
      </c>
      <c r="AY179" s="132" t="s">
        <v>143</v>
      </c>
    </row>
    <row r="180" spans="2:65" s="175" customFormat="1" ht="31.5" customHeight="1">
      <c r="B180" s="27"/>
      <c r="C180" s="108" t="s">
        <v>371</v>
      </c>
      <c r="D180" s="108" t="s">
        <v>145</v>
      </c>
      <c r="E180" s="109" t="s">
        <v>731</v>
      </c>
      <c r="F180" s="110" t="s">
        <v>732</v>
      </c>
      <c r="G180" s="111" t="s">
        <v>168</v>
      </c>
      <c r="H180" s="112">
        <v>3.75</v>
      </c>
      <c r="I180" s="2"/>
      <c r="J180" s="113">
        <f>ROUND(I180*H180,2)</f>
        <v>0</v>
      </c>
      <c r="K180" s="110" t="s">
        <v>149</v>
      </c>
      <c r="L180" s="27"/>
      <c r="M180" s="114" t="s">
        <v>3</v>
      </c>
      <c r="N180" s="115" t="s">
        <v>46</v>
      </c>
      <c r="O180" s="177"/>
      <c r="P180" s="116">
        <f>O180*H180</f>
        <v>0</v>
      </c>
      <c r="Q180" s="116">
        <v>1.98</v>
      </c>
      <c r="R180" s="116">
        <f>Q180*H180</f>
        <v>7.425</v>
      </c>
      <c r="S180" s="116">
        <v>0</v>
      </c>
      <c r="T180" s="117">
        <f>S180*H180</f>
        <v>0</v>
      </c>
      <c r="AR180" s="16" t="s">
        <v>150</v>
      </c>
      <c r="AT180" s="16" t="s">
        <v>145</v>
      </c>
      <c r="AU180" s="16" t="s">
        <v>83</v>
      </c>
      <c r="AY180" s="16" t="s">
        <v>143</v>
      </c>
      <c r="BE180" s="118">
        <f>IF(N180="základní",J180,0)</f>
        <v>0</v>
      </c>
      <c r="BF180" s="118">
        <f>IF(N180="snížená",J180,0)</f>
        <v>0</v>
      </c>
      <c r="BG180" s="118">
        <f>IF(N180="zákl. přenesená",J180,0)</f>
        <v>0</v>
      </c>
      <c r="BH180" s="118">
        <f>IF(N180="sníž. přenesená",J180,0)</f>
        <v>0</v>
      </c>
      <c r="BI180" s="118">
        <f>IF(N180="nulová",J180,0)</f>
        <v>0</v>
      </c>
      <c r="BJ180" s="16" t="s">
        <v>23</v>
      </c>
      <c r="BK180" s="118">
        <f>ROUND(I180*H180,2)</f>
        <v>0</v>
      </c>
      <c r="BL180" s="16" t="s">
        <v>150</v>
      </c>
      <c r="BM180" s="16" t="s">
        <v>1317</v>
      </c>
    </row>
    <row r="181" spans="2:47" s="175" customFormat="1" ht="48">
      <c r="B181" s="27"/>
      <c r="D181" s="119" t="s">
        <v>152</v>
      </c>
      <c r="F181" s="120" t="s">
        <v>734</v>
      </c>
      <c r="I181" s="3"/>
      <c r="L181" s="27"/>
      <c r="M181" s="121"/>
      <c r="N181" s="177"/>
      <c r="O181" s="177"/>
      <c r="P181" s="177"/>
      <c r="Q181" s="177"/>
      <c r="R181" s="177"/>
      <c r="S181" s="177"/>
      <c r="T181" s="122"/>
      <c r="AT181" s="16" t="s">
        <v>152</v>
      </c>
      <c r="AU181" s="16" t="s">
        <v>83</v>
      </c>
    </row>
    <row r="182" spans="2:51" s="124" customFormat="1" ht="13.5">
      <c r="B182" s="123"/>
      <c r="D182" s="125" t="s">
        <v>154</v>
      </c>
      <c r="E182" s="126" t="s">
        <v>3</v>
      </c>
      <c r="F182" s="127" t="s">
        <v>1318</v>
      </c>
      <c r="H182" s="128">
        <v>3.75</v>
      </c>
      <c r="I182" s="4"/>
      <c r="L182" s="123"/>
      <c r="M182" s="129"/>
      <c r="N182" s="130"/>
      <c r="O182" s="130"/>
      <c r="P182" s="130"/>
      <c r="Q182" s="130"/>
      <c r="R182" s="130"/>
      <c r="S182" s="130"/>
      <c r="T182" s="131"/>
      <c r="AT182" s="132" t="s">
        <v>154</v>
      </c>
      <c r="AU182" s="132" t="s">
        <v>83</v>
      </c>
      <c r="AV182" s="124" t="s">
        <v>83</v>
      </c>
      <c r="AW182" s="124" t="s">
        <v>38</v>
      </c>
      <c r="AX182" s="124" t="s">
        <v>23</v>
      </c>
      <c r="AY182" s="132" t="s">
        <v>143</v>
      </c>
    </row>
    <row r="183" spans="2:65" s="175" customFormat="1" ht="22.5" customHeight="1">
      <c r="B183" s="27"/>
      <c r="C183" s="108" t="s">
        <v>375</v>
      </c>
      <c r="D183" s="108" t="s">
        <v>145</v>
      </c>
      <c r="E183" s="109" t="s">
        <v>1319</v>
      </c>
      <c r="F183" s="110" t="s">
        <v>1320</v>
      </c>
      <c r="G183" s="111" t="s">
        <v>168</v>
      </c>
      <c r="H183" s="112">
        <v>2.5</v>
      </c>
      <c r="I183" s="2"/>
      <c r="J183" s="113">
        <f>ROUND(I183*H183,2)</f>
        <v>0</v>
      </c>
      <c r="K183" s="110" t="s">
        <v>149</v>
      </c>
      <c r="L183" s="27"/>
      <c r="M183" s="114" t="s">
        <v>3</v>
      </c>
      <c r="N183" s="115" t="s">
        <v>46</v>
      </c>
      <c r="O183" s="177"/>
      <c r="P183" s="116">
        <f>O183*H183</f>
        <v>0</v>
      </c>
      <c r="Q183" s="116">
        <v>2.25634</v>
      </c>
      <c r="R183" s="116">
        <f>Q183*H183</f>
        <v>5.6408499999999995</v>
      </c>
      <c r="S183" s="116">
        <v>0</v>
      </c>
      <c r="T183" s="117">
        <f>S183*H183</f>
        <v>0</v>
      </c>
      <c r="AR183" s="16" t="s">
        <v>150</v>
      </c>
      <c r="AT183" s="16" t="s">
        <v>145</v>
      </c>
      <c r="AU183" s="16" t="s">
        <v>83</v>
      </c>
      <c r="AY183" s="16" t="s">
        <v>143</v>
      </c>
      <c r="BE183" s="118">
        <f>IF(N183="základní",J183,0)</f>
        <v>0</v>
      </c>
      <c r="BF183" s="118">
        <f>IF(N183="snížená",J183,0)</f>
        <v>0</v>
      </c>
      <c r="BG183" s="118">
        <f>IF(N183="zákl. přenesená",J183,0)</f>
        <v>0</v>
      </c>
      <c r="BH183" s="118">
        <f>IF(N183="sníž. přenesená",J183,0)</f>
        <v>0</v>
      </c>
      <c r="BI183" s="118">
        <f>IF(N183="nulová",J183,0)</f>
        <v>0</v>
      </c>
      <c r="BJ183" s="16" t="s">
        <v>23</v>
      </c>
      <c r="BK183" s="118">
        <f>ROUND(I183*H183,2)</f>
        <v>0</v>
      </c>
      <c r="BL183" s="16" t="s">
        <v>150</v>
      </c>
      <c r="BM183" s="16" t="s">
        <v>1321</v>
      </c>
    </row>
    <row r="184" spans="2:47" s="175" customFormat="1" ht="84">
      <c r="B184" s="27"/>
      <c r="D184" s="119" t="s">
        <v>152</v>
      </c>
      <c r="F184" s="120" t="s">
        <v>342</v>
      </c>
      <c r="I184" s="3"/>
      <c r="L184" s="27"/>
      <c r="M184" s="121"/>
      <c r="N184" s="177"/>
      <c r="O184" s="177"/>
      <c r="P184" s="177"/>
      <c r="Q184" s="177"/>
      <c r="R184" s="177"/>
      <c r="S184" s="177"/>
      <c r="T184" s="122"/>
      <c r="AT184" s="16" t="s">
        <v>152</v>
      </c>
      <c r="AU184" s="16" t="s">
        <v>83</v>
      </c>
    </row>
    <row r="185" spans="2:51" s="124" customFormat="1" ht="13.5">
      <c r="B185" s="123"/>
      <c r="D185" s="125" t="s">
        <v>154</v>
      </c>
      <c r="E185" s="126" t="s">
        <v>3</v>
      </c>
      <c r="F185" s="127" t="s">
        <v>1322</v>
      </c>
      <c r="H185" s="128">
        <v>2.5</v>
      </c>
      <c r="I185" s="4"/>
      <c r="L185" s="123"/>
      <c r="M185" s="129"/>
      <c r="N185" s="130"/>
      <c r="O185" s="130"/>
      <c r="P185" s="130"/>
      <c r="Q185" s="130"/>
      <c r="R185" s="130"/>
      <c r="S185" s="130"/>
      <c r="T185" s="131"/>
      <c r="AT185" s="132" t="s">
        <v>154</v>
      </c>
      <c r="AU185" s="132" t="s">
        <v>83</v>
      </c>
      <c r="AV185" s="124" t="s">
        <v>83</v>
      </c>
      <c r="AW185" s="124" t="s">
        <v>38</v>
      </c>
      <c r="AX185" s="124" t="s">
        <v>23</v>
      </c>
      <c r="AY185" s="132" t="s">
        <v>143</v>
      </c>
    </row>
    <row r="186" spans="2:65" s="175" customFormat="1" ht="31.5" customHeight="1">
      <c r="B186" s="27"/>
      <c r="C186" s="108" t="s">
        <v>380</v>
      </c>
      <c r="D186" s="108" t="s">
        <v>145</v>
      </c>
      <c r="E186" s="109" t="s">
        <v>1323</v>
      </c>
      <c r="F186" s="110" t="s">
        <v>1324</v>
      </c>
      <c r="G186" s="111" t="s">
        <v>168</v>
      </c>
      <c r="H186" s="112">
        <v>50</v>
      </c>
      <c r="I186" s="2"/>
      <c r="J186" s="113">
        <f>ROUND(I186*H186,2)</f>
        <v>0</v>
      </c>
      <c r="K186" s="110" t="s">
        <v>149</v>
      </c>
      <c r="L186" s="27"/>
      <c r="M186" s="114" t="s">
        <v>3</v>
      </c>
      <c r="N186" s="115" t="s">
        <v>46</v>
      </c>
      <c r="O186" s="177"/>
      <c r="P186" s="116">
        <f>O186*H186</f>
        <v>0</v>
      </c>
      <c r="Q186" s="116">
        <v>2.45329</v>
      </c>
      <c r="R186" s="116">
        <f>Q186*H186</f>
        <v>122.6645</v>
      </c>
      <c r="S186" s="116">
        <v>0</v>
      </c>
      <c r="T186" s="117">
        <f>S186*H186</f>
        <v>0</v>
      </c>
      <c r="AR186" s="16" t="s">
        <v>150</v>
      </c>
      <c r="AT186" s="16" t="s">
        <v>145</v>
      </c>
      <c r="AU186" s="16" t="s">
        <v>83</v>
      </c>
      <c r="AY186" s="16" t="s">
        <v>143</v>
      </c>
      <c r="BE186" s="118">
        <f>IF(N186="základní",J186,0)</f>
        <v>0</v>
      </c>
      <c r="BF186" s="118">
        <f>IF(N186="snížená",J186,0)</f>
        <v>0</v>
      </c>
      <c r="BG186" s="118">
        <f>IF(N186="zákl. přenesená",J186,0)</f>
        <v>0</v>
      </c>
      <c r="BH186" s="118">
        <f>IF(N186="sníž. přenesená",J186,0)</f>
        <v>0</v>
      </c>
      <c r="BI186" s="118">
        <f>IF(N186="nulová",J186,0)</f>
        <v>0</v>
      </c>
      <c r="BJ186" s="16" t="s">
        <v>23</v>
      </c>
      <c r="BK186" s="118">
        <f>ROUND(I186*H186,2)</f>
        <v>0</v>
      </c>
      <c r="BL186" s="16" t="s">
        <v>150</v>
      </c>
      <c r="BM186" s="16" t="s">
        <v>1325</v>
      </c>
    </row>
    <row r="187" spans="2:47" s="175" customFormat="1" ht="96">
      <c r="B187" s="27"/>
      <c r="D187" s="119" t="s">
        <v>152</v>
      </c>
      <c r="F187" s="120" t="s">
        <v>1326</v>
      </c>
      <c r="I187" s="3"/>
      <c r="L187" s="27"/>
      <c r="M187" s="121"/>
      <c r="N187" s="177"/>
      <c r="O187" s="177"/>
      <c r="P187" s="177"/>
      <c r="Q187" s="177"/>
      <c r="R187" s="177"/>
      <c r="S187" s="177"/>
      <c r="T187" s="122"/>
      <c r="AT187" s="16" t="s">
        <v>152</v>
      </c>
      <c r="AU187" s="16" t="s">
        <v>83</v>
      </c>
    </row>
    <row r="188" spans="2:51" s="124" customFormat="1" ht="13.5">
      <c r="B188" s="123"/>
      <c r="D188" s="125" t="s">
        <v>154</v>
      </c>
      <c r="E188" s="126" t="s">
        <v>3</v>
      </c>
      <c r="F188" s="127" t="s">
        <v>1327</v>
      </c>
      <c r="H188" s="128">
        <v>50</v>
      </c>
      <c r="I188" s="4"/>
      <c r="L188" s="123"/>
      <c r="M188" s="129"/>
      <c r="N188" s="130"/>
      <c r="O188" s="130"/>
      <c r="P188" s="130"/>
      <c r="Q188" s="130"/>
      <c r="R188" s="130"/>
      <c r="S188" s="130"/>
      <c r="T188" s="131"/>
      <c r="AT188" s="132" t="s">
        <v>154</v>
      </c>
      <c r="AU188" s="132" t="s">
        <v>83</v>
      </c>
      <c r="AV188" s="124" t="s">
        <v>83</v>
      </c>
      <c r="AW188" s="124" t="s">
        <v>38</v>
      </c>
      <c r="AX188" s="124" t="s">
        <v>23</v>
      </c>
      <c r="AY188" s="132" t="s">
        <v>143</v>
      </c>
    </row>
    <row r="189" spans="2:65" s="175" customFormat="1" ht="44.25" customHeight="1">
      <c r="B189" s="27"/>
      <c r="C189" s="108" t="s">
        <v>384</v>
      </c>
      <c r="D189" s="108" t="s">
        <v>145</v>
      </c>
      <c r="E189" s="109" t="s">
        <v>1328</v>
      </c>
      <c r="F189" s="110" t="s">
        <v>1329</v>
      </c>
      <c r="G189" s="111" t="s">
        <v>148</v>
      </c>
      <c r="H189" s="112">
        <v>40</v>
      </c>
      <c r="I189" s="2"/>
      <c r="J189" s="113">
        <f>ROUND(I189*H189,2)</f>
        <v>0</v>
      </c>
      <c r="K189" s="110" t="s">
        <v>149</v>
      </c>
      <c r="L189" s="27"/>
      <c r="M189" s="114" t="s">
        <v>3</v>
      </c>
      <c r="N189" s="115" t="s">
        <v>46</v>
      </c>
      <c r="O189" s="177"/>
      <c r="P189" s="116">
        <f>O189*H189</f>
        <v>0</v>
      </c>
      <c r="Q189" s="116">
        <v>0.00103</v>
      </c>
      <c r="R189" s="116">
        <f>Q189*H189</f>
        <v>0.0412</v>
      </c>
      <c r="S189" s="116">
        <v>0</v>
      </c>
      <c r="T189" s="117">
        <f>S189*H189</f>
        <v>0</v>
      </c>
      <c r="AR189" s="16" t="s">
        <v>150</v>
      </c>
      <c r="AT189" s="16" t="s">
        <v>145</v>
      </c>
      <c r="AU189" s="16" t="s">
        <v>83</v>
      </c>
      <c r="AY189" s="16" t="s">
        <v>143</v>
      </c>
      <c r="BE189" s="118">
        <f>IF(N189="základní",J189,0)</f>
        <v>0</v>
      </c>
      <c r="BF189" s="118">
        <f>IF(N189="snížená",J189,0)</f>
        <v>0</v>
      </c>
      <c r="BG189" s="118">
        <f>IF(N189="zákl. přenesená",J189,0)</f>
        <v>0</v>
      </c>
      <c r="BH189" s="118">
        <f>IF(N189="sníž. přenesená",J189,0)</f>
        <v>0</v>
      </c>
      <c r="BI189" s="118">
        <f>IF(N189="nulová",J189,0)</f>
        <v>0</v>
      </c>
      <c r="BJ189" s="16" t="s">
        <v>23</v>
      </c>
      <c r="BK189" s="118">
        <f>ROUND(I189*H189,2)</f>
        <v>0</v>
      </c>
      <c r="BL189" s="16" t="s">
        <v>150</v>
      </c>
      <c r="BM189" s="16" t="s">
        <v>1330</v>
      </c>
    </row>
    <row r="190" spans="2:51" s="124" customFormat="1" ht="13.5">
      <c r="B190" s="123"/>
      <c r="D190" s="125" t="s">
        <v>154</v>
      </c>
      <c r="E190" s="126" t="s">
        <v>3</v>
      </c>
      <c r="F190" s="127" t="s">
        <v>1331</v>
      </c>
      <c r="H190" s="128">
        <v>40</v>
      </c>
      <c r="I190" s="4"/>
      <c r="L190" s="123"/>
      <c r="M190" s="129"/>
      <c r="N190" s="130"/>
      <c r="O190" s="130"/>
      <c r="P190" s="130"/>
      <c r="Q190" s="130"/>
      <c r="R190" s="130"/>
      <c r="S190" s="130"/>
      <c r="T190" s="131"/>
      <c r="AT190" s="132" t="s">
        <v>154</v>
      </c>
      <c r="AU190" s="132" t="s">
        <v>83</v>
      </c>
      <c r="AV190" s="124" t="s">
        <v>83</v>
      </c>
      <c r="AW190" s="124" t="s">
        <v>38</v>
      </c>
      <c r="AX190" s="124" t="s">
        <v>23</v>
      </c>
      <c r="AY190" s="132" t="s">
        <v>143</v>
      </c>
    </row>
    <row r="191" spans="2:65" s="175" customFormat="1" ht="22.5" customHeight="1">
      <c r="B191" s="27"/>
      <c r="C191" s="108" t="s">
        <v>391</v>
      </c>
      <c r="D191" s="108" t="s">
        <v>145</v>
      </c>
      <c r="E191" s="109" t="s">
        <v>1332</v>
      </c>
      <c r="F191" s="110" t="s">
        <v>1333</v>
      </c>
      <c r="G191" s="111" t="s">
        <v>394</v>
      </c>
      <c r="H191" s="112">
        <v>1</v>
      </c>
      <c r="I191" s="2"/>
      <c r="J191" s="113">
        <f>ROUND(I191*H191,2)</f>
        <v>0</v>
      </c>
      <c r="K191" s="110" t="s">
        <v>149</v>
      </c>
      <c r="L191" s="27"/>
      <c r="M191" s="114" t="s">
        <v>3</v>
      </c>
      <c r="N191" s="115" t="s">
        <v>46</v>
      </c>
      <c r="O191" s="177"/>
      <c r="P191" s="116">
        <f>O191*H191</f>
        <v>0</v>
      </c>
      <c r="Q191" s="116">
        <v>0</v>
      </c>
      <c r="R191" s="116">
        <f>Q191*H191</f>
        <v>0</v>
      </c>
      <c r="S191" s="116">
        <v>0</v>
      </c>
      <c r="T191" s="117">
        <f>S191*H191</f>
        <v>0</v>
      </c>
      <c r="AR191" s="16" t="s">
        <v>150</v>
      </c>
      <c r="AT191" s="16" t="s">
        <v>145</v>
      </c>
      <c r="AU191" s="16" t="s">
        <v>83</v>
      </c>
      <c r="AY191" s="16" t="s">
        <v>143</v>
      </c>
      <c r="BE191" s="118">
        <f>IF(N191="základní",J191,0)</f>
        <v>0</v>
      </c>
      <c r="BF191" s="118">
        <f>IF(N191="snížená",J191,0)</f>
        <v>0</v>
      </c>
      <c r="BG191" s="118">
        <f>IF(N191="zákl. přenesená",J191,0)</f>
        <v>0</v>
      </c>
      <c r="BH191" s="118">
        <f>IF(N191="sníž. přenesená",J191,0)</f>
        <v>0</v>
      </c>
      <c r="BI191" s="118">
        <f>IF(N191="nulová",J191,0)</f>
        <v>0</v>
      </c>
      <c r="BJ191" s="16" t="s">
        <v>23</v>
      </c>
      <c r="BK191" s="118">
        <f>ROUND(I191*H191,2)</f>
        <v>0</v>
      </c>
      <c r="BL191" s="16" t="s">
        <v>150</v>
      </c>
      <c r="BM191" s="16" t="s">
        <v>1334</v>
      </c>
    </row>
    <row r="192" spans="2:47" s="175" customFormat="1" ht="36">
      <c r="B192" s="27"/>
      <c r="D192" s="119" t="s">
        <v>152</v>
      </c>
      <c r="F192" s="120" t="s">
        <v>1335</v>
      </c>
      <c r="I192" s="3"/>
      <c r="L192" s="27"/>
      <c r="M192" s="121"/>
      <c r="N192" s="177"/>
      <c r="O192" s="177"/>
      <c r="P192" s="177"/>
      <c r="Q192" s="177"/>
      <c r="R192" s="177"/>
      <c r="S192" s="177"/>
      <c r="T192" s="122"/>
      <c r="AT192" s="16" t="s">
        <v>152</v>
      </c>
      <c r="AU192" s="16" t="s">
        <v>83</v>
      </c>
    </row>
    <row r="193" spans="2:51" s="124" customFormat="1" ht="13.5">
      <c r="B193" s="123"/>
      <c r="D193" s="125" t="s">
        <v>154</v>
      </c>
      <c r="E193" s="126" t="s">
        <v>3</v>
      </c>
      <c r="F193" s="127" t="s">
        <v>1336</v>
      </c>
      <c r="H193" s="128">
        <v>1</v>
      </c>
      <c r="I193" s="4"/>
      <c r="L193" s="123"/>
      <c r="M193" s="129"/>
      <c r="N193" s="130"/>
      <c r="O193" s="130"/>
      <c r="P193" s="130"/>
      <c r="Q193" s="130"/>
      <c r="R193" s="130"/>
      <c r="S193" s="130"/>
      <c r="T193" s="131"/>
      <c r="AT193" s="132" t="s">
        <v>154</v>
      </c>
      <c r="AU193" s="132" t="s">
        <v>83</v>
      </c>
      <c r="AV193" s="124" t="s">
        <v>83</v>
      </c>
      <c r="AW193" s="124" t="s">
        <v>38</v>
      </c>
      <c r="AX193" s="124" t="s">
        <v>23</v>
      </c>
      <c r="AY193" s="132" t="s">
        <v>143</v>
      </c>
    </row>
    <row r="194" spans="2:65" s="175" customFormat="1" ht="44.25" customHeight="1">
      <c r="B194" s="27"/>
      <c r="C194" s="108" t="s">
        <v>398</v>
      </c>
      <c r="D194" s="108" t="s">
        <v>145</v>
      </c>
      <c r="E194" s="109" t="s">
        <v>1337</v>
      </c>
      <c r="F194" s="110" t="s">
        <v>1338</v>
      </c>
      <c r="G194" s="111" t="s">
        <v>148</v>
      </c>
      <c r="H194" s="112">
        <v>40</v>
      </c>
      <c r="I194" s="2"/>
      <c r="J194" s="113">
        <f>ROUND(I194*H194,2)</f>
        <v>0</v>
      </c>
      <c r="K194" s="110" t="s">
        <v>149</v>
      </c>
      <c r="L194" s="27"/>
      <c r="M194" s="114" t="s">
        <v>3</v>
      </c>
      <c r="N194" s="115" t="s">
        <v>46</v>
      </c>
      <c r="O194" s="177"/>
      <c r="P194" s="116">
        <f>O194*H194</f>
        <v>0</v>
      </c>
      <c r="Q194" s="116">
        <v>0</v>
      </c>
      <c r="R194" s="116">
        <f>Q194*H194</f>
        <v>0</v>
      </c>
      <c r="S194" s="116">
        <v>0</v>
      </c>
      <c r="T194" s="117">
        <f>S194*H194</f>
        <v>0</v>
      </c>
      <c r="AR194" s="16" t="s">
        <v>150</v>
      </c>
      <c r="AT194" s="16" t="s">
        <v>145</v>
      </c>
      <c r="AU194" s="16" t="s">
        <v>83</v>
      </c>
      <c r="AY194" s="16" t="s">
        <v>143</v>
      </c>
      <c r="BE194" s="118">
        <f>IF(N194="základní",J194,0)</f>
        <v>0</v>
      </c>
      <c r="BF194" s="118">
        <f>IF(N194="snížená",J194,0)</f>
        <v>0</v>
      </c>
      <c r="BG194" s="118">
        <f>IF(N194="zákl. přenesená",J194,0)</f>
        <v>0</v>
      </c>
      <c r="BH194" s="118">
        <f>IF(N194="sníž. přenesená",J194,0)</f>
        <v>0</v>
      </c>
      <c r="BI194" s="118">
        <f>IF(N194="nulová",J194,0)</f>
        <v>0</v>
      </c>
      <c r="BJ194" s="16" t="s">
        <v>23</v>
      </c>
      <c r="BK194" s="118">
        <f>ROUND(I194*H194,2)</f>
        <v>0</v>
      </c>
      <c r="BL194" s="16" t="s">
        <v>150</v>
      </c>
      <c r="BM194" s="16" t="s">
        <v>1339</v>
      </c>
    </row>
    <row r="195" spans="2:51" s="124" customFormat="1" ht="13.5">
      <c r="B195" s="123"/>
      <c r="D195" s="125" t="s">
        <v>154</v>
      </c>
      <c r="E195" s="126" t="s">
        <v>3</v>
      </c>
      <c r="F195" s="127" t="s">
        <v>1331</v>
      </c>
      <c r="H195" s="128">
        <v>40</v>
      </c>
      <c r="I195" s="4"/>
      <c r="L195" s="123"/>
      <c r="M195" s="129"/>
      <c r="N195" s="130"/>
      <c r="O195" s="130"/>
      <c r="P195" s="130"/>
      <c r="Q195" s="130"/>
      <c r="R195" s="130"/>
      <c r="S195" s="130"/>
      <c r="T195" s="131"/>
      <c r="AT195" s="132" t="s">
        <v>154</v>
      </c>
      <c r="AU195" s="132" t="s">
        <v>83</v>
      </c>
      <c r="AV195" s="124" t="s">
        <v>83</v>
      </c>
      <c r="AW195" s="124" t="s">
        <v>38</v>
      </c>
      <c r="AX195" s="124" t="s">
        <v>23</v>
      </c>
      <c r="AY195" s="132" t="s">
        <v>143</v>
      </c>
    </row>
    <row r="196" spans="2:65" s="175" customFormat="1" ht="22.5" customHeight="1">
      <c r="B196" s="27"/>
      <c r="C196" s="108" t="s">
        <v>403</v>
      </c>
      <c r="D196" s="108" t="s">
        <v>145</v>
      </c>
      <c r="E196" s="109" t="s">
        <v>1340</v>
      </c>
      <c r="F196" s="110" t="s">
        <v>1341</v>
      </c>
      <c r="G196" s="111" t="s">
        <v>634</v>
      </c>
      <c r="H196" s="112">
        <v>5</v>
      </c>
      <c r="I196" s="2"/>
      <c r="J196" s="113">
        <f>ROUND(I196*H196,2)</f>
        <v>0</v>
      </c>
      <c r="K196" s="110" t="s">
        <v>149</v>
      </c>
      <c r="L196" s="27"/>
      <c r="M196" s="114" t="s">
        <v>3</v>
      </c>
      <c r="N196" s="115" t="s">
        <v>46</v>
      </c>
      <c r="O196" s="177"/>
      <c r="P196" s="116">
        <f>O196*H196</f>
        <v>0</v>
      </c>
      <c r="Q196" s="116">
        <v>1.06017</v>
      </c>
      <c r="R196" s="116">
        <f>Q196*H196</f>
        <v>5.3008500000000005</v>
      </c>
      <c r="S196" s="116">
        <v>0</v>
      </c>
      <c r="T196" s="117">
        <f>S196*H196</f>
        <v>0</v>
      </c>
      <c r="AR196" s="16" t="s">
        <v>150</v>
      </c>
      <c r="AT196" s="16" t="s">
        <v>145</v>
      </c>
      <c r="AU196" s="16" t="s">
        <v>83</v>
      </c>
      <c r="AY196" s="16" t="s">
        <v>143</v>
      </c>
      <c r="BE196" s="118">
        <f>IF(N196="základní",J196,0)</f>
        <v>0</v>
      </c>
      <c r="BF196" s="118">
        <f>IF(N196="snížená",J196,0)</f>
        <v>0</v>
      </c>
      <c r="BG196" s="118">
        <f>IF(N196="zákl. přenesená",J196,0)</f>
        <v>0</v>
      </c>
      <c r="BH196" s="118">
        <f>IF(N196="sníž. přenesená",J196,0)</f>
        <v>0</v>
      </c>
      <c r="BI196" s="118">
        <f>IF(N196="nulová",J196,0)</f>
        <v>0</v>
      </c>
      <c r="BJ196" s="16" t="s">
        <v>23</v>
      </c>
      <c r="BK196" s="118">
        <f>ROUND(I196*H196,2)</f>
        <v>0</v>
      </c>
      <c r="BL196" s="16" t="s">
        <v>150</v>
      </c>
      <c r="BM196" s="16" t="s">
        <v>1342</v>
      </c>
    </row>
    <row r="197" spans="2:47" s="175" customFormat="1" ht="36">
      <c r="B197" s="27"/>
      <c r="D197" s="119" t="s">
        <v>152</v>
      </c>
      <c r="F197" s="120" t="s">
        <v>1343</v>
      </c>
      <c r="I197" s="3"/>
      <c r="L197" s="27"/>
      <c r="M197" s="121"/>
      <c r="N197" s="177"/>
      <c r="O197" s="177"/>
      <c r="P197" s="177"/>
      <c r="Q197" s="177"/>
      <c r="R197" s="177"/>
      <c r="S197" s="177"/>
      <c r="T197" s="122"/>
      <c r="AT197" s="16" t="s">
        <v>152</v>
      </c>
      <c r="AU197" s="16" t="s">
        <v>83</v>
      </c>
    </row>
    <row r="198" spans="2:51" s="124" customFormat="1" ht="13.5">
      <c r="B198" s="123"/>
      <c r="D198" s="119" t="s">
        <v>154</v>
      </c>
      <c r="E198" s="132" t="s">
        <v>3</v>
      </c>
      <c r="F198" s="133" t="s">
        <v>1344</v>
      </c>
      <c r="H198" s="134">
        <v>5</v>
      </c>
      <c r="I198" s="4"/>
      <c r="L198" s="123"/>
      <c r="M198" s="129"/>
      <c r="N198" s="130"/>
      <c r="O198" s="130"/>
      <c r="P198" s="130"/>
      <c r="Q198" s="130"/>
      <c r="R198" s="130"/>
      <c r="S198" s="130"/>
      <c r="T198" s="131"/>
      <c r="AT198" s="132" t="s">
        <v>154</v>
      </c>
      <c r="AU198" s="132" t="s">
        <v>83</v>
      </c>
      <c r="AV198" s="124" t="s">
        <v>83</v>
      </c>
      <c r="AW198" s="124" t="s">
        <v>38</v>
      </c>
      <c r="AX198" s="124" t="s">
        <v>23</v>
      </c>
      <c r="AY198" s="132" t="s">
        <v>143</v>
      </c>
    </row>
    <row r="199" spans="2:63" s="95" customFormat="1" ht="29.85" customHeight="1">
      <c r="B199" s="94"/>
      <c r="D199" s="105" t="s">
        <v>74</v>
      </c>
      <c r="E199" s="106" t="s">
        <v>159</v>
      </c>
      <c r="F199" s="106" t="s">
        <v>735</v>
      </c>
      <c r="I199" s="1"/>
      <c r="J199" s="107">
        <f>BK199</f>
        <v>0</v>
      </c>
      <c r="L199" s="94"/>
      <c r="M199" s="99"/>
      <c r="N199" s="100"/>
      <c r="O199" s="100"/>
      <c r="P199" s="101">
        <f>SUM(P200:P225)</f>
        <v>0</v>
      </c>
      <c r="Q199" s="100"/>
      <c r="R199" s="101">
        <f>SUM(R200:R225)</f>
        <v>8.62054</v>
      </c>
      <c r="S199" s="100"/>
      <c r="T199" s="102">
        <f>SUM(T200:T225)</f>
        <v>0</v>
      </c>
      <c r="AR199" s="96" t="s">
        <v>23</v>
      </c>
      <c r="AT199" s="103" t="s">
        <v>74</v>
      </c>
      <c r="AU199" s="103" t="s">
        <v>23</v>
      </c>
      <c r="AY199" s="96" t="s">
        <v>143</v>
      </c>
      <c r="BK199" s="104">
        <f>SUM(BK200:BK225)</f>
        <v>0</v>
      </c>
    </row>
    <row r="200" spans="2:65" s="175" customFormat="1" ht="31.5" customHeight="1">
      <c r="B200" s="27"/>
      <c r="C200" s="108" t="s">
        <v>408</v>
      </c>
      <c r="D200" s="108" t="s">
        <v>145</v>
      </c>
      <c r="E200" s="109" t="s">
        <v>1345</v>
      </c>
      <c r="F200" s="110" t="s">
        <v>1346</v>
      </c>
      <c r="G200" s="111" t="s">
        <v>394</v>
      </c>
      <c r="H200" s="112">
        <v>18</v>
      </c>
      <c r="I200" s="2"/>
      <c r="J200" s="113">
        <f>ROUND(I200*H200,2)</f>
        <v>0</v>
      </c>
      <c r="K200" s="110" t="s">
        <v>149</v>
      </c>
      <c r="L200" s="27"/>
      <c r="M200" s="114" t="s">
        <v>3</v>
      </c>
      <c r="N200" s="115" t="s">
        <v>46</v>
      </c>
      <c r="O200" s="177"/>
      <c r="P200" s="116">
        <f>O200*H200</f>
        <v>0</v>
      </c>
      <c r="Q200" s="116">
        <v>0.2429</v>
      </c>
      <c r="R200" s="116">
        <f>Q200*H200</f>
        <v>4.3722</v>
      </c>
      <c r="S200" s="116">
        <v>0</v>
      </c>
      <c r="T200" s="117">
        <f>S200*H200</f>
        <v>0</v>
      </c>
      <c r="AR200" s="16" t="s">
        <v>150</v>
      </c>
      <c r="AT200" s="16" t="s">
        <v>145</v>
      </c>
      <c r="AU200" s="16" t="s">
        <v>83</v>
      </c>
      <c r="AY200" s="16" t="s">
        <v>143</v>
      </c>
      <c r="BE200" s="118">
        <f>IF(N200="základní",J200,0)</f>
        <v>0</v>
      </c>
      <c r="BF200" s="118">
        <f>IF(N200="snížená",J200,0)</f>
        <v>0</v>
      </c>
      <c r="BG200" s="118">
        <f>IF(N200="zákl. přenesená",J200,0)</f>
        <v>0</v>
      </c>
      <c r="BH200" s="118">
        <f>IF(N200="sníž. přenesená",J200,0)</f>
        <v>0</v>
      </c>
      <c r="BI200" s="118">
        <f>IF(N200="nulová",J200,0)</f>
        <v>0</v>
      </c>
      <c r="BJ200" s="16" t="s">
        <v>23</v>
      </c>
      <c r="BK200" s="118">
        <f>ROUND(I200*H200,2)</f>
        <v>0</v>
      </c>
      <c r="BL200" s="16" t="s">
        <v>150</v>
      </c>
      <c r="BM200" s="16" t="s">
        <v>1347</v>
      </c>
    </row>
    <row r="201" spans="2:47" s="175" customFormat="1" ht="36">
      <c r="B201" s="27"/>
      <c r="D201" s="119" t="s">
        <v>152</v>
      </c>
      <c r="F201" s="120" t="s">
        <v>1348</v>
      </c>
      <c r="I201" s="3"/>
      <c r="L201" s="27"/>
      <c r="M201" s="121"/>
      <c r="N201" s="177"/>
      <c r="O201" s="177"/>
      <c r="P201" s="177"/>
      <c r="Q201" s="177"/>
      <c r="R201" s="177"/>
      <c r="S201" s="177"/>
      <c r="T201" s="122"/>
      <c r="AT201" s="16" t="s">
        <v>152</v>
      </c>
      <c r="AU201" s="16" t="s">
        <v>83</v>
      </c>
    </row>
    <row r="202" spans="2:51" s="124" customFormat="1" ht="13.5">
      <c r="B202" s="123"/>
      <c r="D202" s="125" t="s">
        <v>154</v>
      </c>
      <c r="E202" s="126" t="s">
        <v>3</v>
      </c>
      <c r="F202" s="127" t="s">
        <v>1836</v>
      </c>
      <c r="H202" s="128">
        <v>18</v>
      </c>
      <c r="I202" s="4"/>
      <c r="L202" s="123"/>
      <c r="M202" s="129"/>
      <c r="N202" s="130"/>
      <c r="O202" s="130"/>
      <c r="P202" s="130"/>
      <c r="Q202" s="130"/>
      <c r="R202" s="130"/>
      <c r="S202" s="130"/>
      <c r="T202" s="131"/>
      <c r="AT202" s="132" t="s">
        <v>154</v>
      </c>
      <c r="AU202" s="132" t="s">
        <v>83</v>
      </c>
      <c r="AV202" s="124" t="s">
        <v>83</v>
      </c>
      <c r="AW202" s="124" t="s">
        <v>38</v>
      </c>
      <c r="AX202" s="124" t="s">
        <v>23</v>
      </c>
      <c r="AY202" s="132" t="s">
        <v>143</v>
      </c>
    </row>
    <row r="203" spans="2:65" s="175" customFormat="1" ht="22.5" customHeight="1">
      <c r="B203" s="27"/>
      <c r="C203" s="147" t="s">
        <v>413</v>
      </c>
      <c r="D203" s="147" t="s">
        <v>330</v>
      </c>
      <c r="E203" s="148" t="s">
        <v>1349</v>
      </c>
      <c r="F203" s="149" t="s">
        <v>1350</v>
      </c>
      <c r="G203" s="150" t="s">
        <v>394</v>
      </c>
      <c r="H203" s="151">
        <v>18</v>
      </c>
      <c r="I203" s="6"/>
      <c r="J203" s="152">
        <f>ROUND(I203*H203,2)</f>
        <v>0</v>
      </c>
      <c r="K203" s="149" t="s">
        <v>149</v>
      </c>
      <c r="L203" s="153"/>
      <c r="M203" s="154" t="s">
        <v>3</v>
      </c>
      <c r="N203" s="155" t="s">
        <v>46</v>
      </c>
      <c r="O203" s="177"/>
      <c r="P203" s="116">
        <f>O203*H203</f>
        <v>0</v>
      </c>
      <c r="Q203" s="116">
        <v>0.101</v>
      </c>
      <c r="R203" s="116">
        <f>Q203*H203</f>
        <v>1.818</v>
      </c>
      <c r="S203" s="116">
        <v>0</v>
      </c>
      <c r="T203" s="117">
        <f>S203*H203</f>
        <v>0</v>
      </c>
      <c r="AR203" s="16" t="s">
        <v>334</v>
      </c>
      <c r="AT203" s="16" t="s">
        <v>330</v>
      </c>
      <c r="AU203" s="16" t="s">
        <v>83</v>
      </c>
      <c r="AY203" s="16" t="s">
        <v>143</v>
      </c>
      <c r="BE203" s="118">
        <f>IF(N203="základní",J203,0)</f>
        <v>0</v>
      </c>
      <c r="BF203" s="118">
        <f>IF(N203="snížená",J203,0)</f>
        <v>0</v>
      </c>
      <c r="BG203" s="118">
        <f>IF(N203="zákl. přenesená",J203,0)</f>
        <v>0</v>
      </c>
      <c r="BH203" s="118">
        <f>IF(N203="sníž. přenesená",J203,0)</f>
        <v>0</v>
      </c>
      <c r="BI203" s="118">
        <f>IF(N203="nulová",J203,0)</f>
        <v>0</v>
      </c>
      <c r="BJ203" s="16" t="s">
        <v>23</v>
      </c>
      <c r="BK203" s="118">
        <f>ROUND(I203*H203,2)</f>
        <v>0</v>
      </c>
      <c r="BL203" s="16" t="s">
        <v>334</v>
      </c>
      <c r="BM203" s="16" t="s">
        <v>1351</v>
      </c>
    </row>
    <row r="204" spans="2:51" s="124" customFormat="1" ht="13.5">
      <c r="B204" s="123"/>
      <c r="D204" s="125" t="s">
        <v>154</v>
      </c>
      <c r="E204" s="126" t="s">
        <v>3</v>
      </c>
      <c r="F204" s="127" t="s">
        <v>1836</v>
      </c>
      <c r="H204" s="128">
        <v>18</v>
      </c>
      <c r="I204" s="4"/>
      <c r="L204" s="123"/>
      <c r="M204" s="129"/>
      <c r="N204" s="130"/>
      <c r="O204" s="130"/>
      <c r="P204" s="130"/>
      <c r="Q204" s="130"/>
      <c r="R204" s="130"/>
      <c r="S204" s="130"/>
      <c r="T204" s="131"/>
      <c r="AT204" s="132" t="s">
        <v>154</v>
      </c>
      <c r="AU204" s="132" t="s">
        <v>83</v>
      </c>
      <c r="AV204" s="124" t="s">
        <v>83</v>
      </c>
      <c r="AW204" s="124" t="s">
        <v>38</v>
      </c>
      <c r="AX204" s="124" t="s">
        <v>23</v>
      </c>
      <c r="AY204" s="132" t="s">
        <v>143</v>
      </c>
    </row>
    <row r="205" spans="2:65" s="175" customFormat="1" ht="31.5" customHeight="1">
      <c r="B205" s="27"/>
      <c r="C205" s="108" t="s">
        <v>418</v>
      </c>
      <c r="D205" s="108" t="s">
        <v>145</v>
      </c>
      <c r="E205" s="109" t="s">
        <v>1352</v>
      </c>
      <c r="F205" s="110" t="s">
        <v>1353</v>
      </c>
      <c r="G205" s="111" t="s">
        <v>394</v>
      </c>
      <c r="H205" s="112">
        <v>28</v>
      </c>
      <c r="I205" s="2"/>
      <c r="J205" s="113">
        <f>ROUND(I205*H205,2)</f>
        <v>0</v>
      </c>
      <c r="K205" s="110" t="s">
        <v>149</v>
      </c>
      <c r="L205" s="27"/>
      <c r="M205" s="114" t="s">
        <v>3</v>
      </c>
      <c r="N205" s="115" t="s">
        <v>46</v>
      </c>
      <c r="O205" s="177"/>
      <c r="P205" s="116">
        <f>O205*H205</f>
        <v>0</v>
      </c>
      <c r="Q205" s="116">
        <v>0.00702</v>
      </c>
      <c r="R205" s="116">
        <f>Q205*H205</f>
        <v>0.19656</v>
      </c>
      <c r="S205" s="116">
        <v>0</v>
      </c>
      <c r="T205" s="117">
        <f>S205*H205</f>
        <v>0</v>
      </c>
      <c r="AR205" s="16" t="s">
        <v>150</v>
      </c>
      <c r="AT205" s="16" t="s">
        <v>145</v>
      </c>
      <c r="AU205" s="16" t="s">
        <v>83</v>
      </c>
      <c r="AY205" s="16" t="s">
        <v>143</v>
      </c>
      <c r="BE205" s="118">
        <f>IF(N205="základní",J205,0)</f>
        <v>0</v>
      </c>
      <c r="BF205" s="118">
        <f>IF(N205="snížená",J205,0)</f>
        <v>0</v>
      </c>
      <c r="BG205" s="118">
        <f>IF(N205="zákl. přenesená",J205,0)</f>
        <v>0</v>
      </c>
      <c r="BH205" s="118">
        <f>IF(N205="sníž. přenesená",J205,0)</f>
        <v>0</v>
      </c>
      <c r="BI205" s="118">
        <f>IF(N205="nulová",J205,0)</f>
        <v>0</v>
      </c>
      <c r="BJ205" s="16" t="s">
        <v>23</v>
      </c>
      <c r="BK205" s="118">
        <f>ROUND(I205*H205,2)</f>
        <v>0</v>
      </c>
      <c r="BL205" s="16" t="s">
        <v>150</v>
      </c>
      <c r="BM205" s="16" t="s">
        <v>1354</v>
      </c>
    </row>
    <row r="206" spans="2:47" s="175" customFormat="1" ht="72">
      <c r="B206" s="27"/>
      <c r="D206" s="119" t="s">
        <v>152</v>
      </c>
      <c r="F206" s="120" t="s">
        <v>1355</v>
      </c>
      <c r="I206" s="3"/>
      <c r="L206" s="27"/>
      <c r="M206" s="121"/>
      <c r="N206" s="177"/>
      <c r="O206" s="177"/>
      <c r="P206" s="177"/>
      <c r="Q206" s="177"/>
      <c r="R206" s="177"/>
      <c r="S206" s="177"/>
      <c r="T206" s="122"/>
      <c r="AT206" s="16" t="s">
        <v>152</v>
      </c>
      <c r="AU206" s="16" t="s">
        <v>83</v>
      </c>
    </row>
    <row r="207" spans="2:51" s="124" customFormat="1" ht="13.5">
      <c r="B207" s="123"/>
      <c r="D207" s="125" t="s">
        <v>154</v>
      </c>
      <c r="E207" s="126" t="s">
        <v>3</v>
      </c>
      <c r="F207" s="127" t="s">
        <v>1837</v>
      </c>
      <c r="H207" s="128">
        <v>28</v>
      </c>
      <c r="I207" s="4"/>
      <c r="L207" s="123"/>
      <c r="M207" s="129"/>
      <c r="N207" s="130"/>
      <c r="O207" s="130"/>
      <c r="P207" s="130"/>
      <c r="Q207" s="130"/>
      <c r="R207" s="130"/>
      <c r="S207" s="130"/>
      <c r="T207" s="131"/>
      <c r="AT207" s="132" t="s">
        <v>154</v>
      </c>
      <c r="AU207" s="132" t="s">
        <v>83</v>
      </c>
      <c r="AV207" s="124" t="s">
        <v>83</v>
      </c>
      <c r="AW207" s="124" t="s">
        <v>38</v>
      </c>
      <c r="AX207" s="124" t="s">
        <v>23</v>
      </c>
      <c r="AY207" s="132" t="s">
        <v>143</v>
      </c>
    </row>
    <row r="208" spans="2:65" s="175" customFormat="1" ht="22.5" customHeight="1">
      <c r="B208" s="27"/>
      <c r="C208" s="147" t="s">
        <v>422</v>
      </c>
      <c r="D208" s="147" t="s">
        <v>330</v>
      </c>
      <c r="E208" s="148" t="s">
        <v>1356</v>
      </c>
      <c r="F208" s="149" t="s">
        <v>1357</v>
      </c>
      <c r="G208" s="150" t="s">
        <v>394</v>
      </c>
      <c r="H208" s="151">
        <v>12</v>
      </c>
      <c r="I208" s="6"/>
      <c r="J208" s="152">
        <f>ROUND(I208*H208,2)</f>
        <v>0</v>
      </c>
      <c r="K208" s="149" t="s">
        <v>149</v>
      </c>
      <c r="L208" s="153"/>
      <c r="M208" s="154" t="s">
        <v>3</v>
      </c>
      <c r="N208" s="155" t="s">
        <v>46</v>
      </c>
      <c r="O208" s="177"/>
      <c r="P208" s="116">
        <f>O208*H208</f>
        <v>0</v>
      </c>
      <c r="Q208" s="116">
        <v>0.0032</v>
      </c>
      <c r="R208" s="116">
        <f>Q208*H208</f>
        <v>0.038400000000000004</v>
      </c>
      <c r="S208" s="116">
        <v>0</v>
      </c>
      <c r="T208" s="117">
        <f>S208*H208</f>
        <v>0</v>
      </c>
      <c r="AR208" s="16" t="s">
        <v>334</v>
      </c>
      <c r="AT208" s="16" t="s">
        <v>330</v>
      </c>
      <c r="AU208" s="16" t="s">
        <v>83</v>
      </c>
      <c r="AY208" s="16" t="s">
        <v>143</v>
      </c>
      <c r="BE208" s="118">
        <f>IF(N208="základní",J208,0)</f>
        <v>0</v>
      </c>
      <c r="BF208" s="118">
        <f>IF(N208="snížená",J208,0)</f>
        <v>0</v>
      </c>
      <c r="BG208" s="118">
        <f>IF(N208="zákl. přenesená",J208,0)</f>
        <v>0</v>
      </c>
      <c r="BH208" s="118">
        <f>IF(N208="sníž. přenesená",J208,0)</f>
        <v>0</v>
      </c>
      <c r="BI208" s="118">
        <f>IF(N208="nulová",J208,0)</f>
        <v>0</v>
      </c>
      <c r="BJ208" s="16" t="s">
        <v>23</v>
      </c>
      <c r="BK208" s="118">
        <f>ROUND(I208*H208,2)</f>
        <v>0</v>
      </c>
      <c r="BL208" s="16" t="s">
        <v>334</v>
      </c>
      <c r="BM208" s="16" t="s">
        <v>1358</v>
      </c>
    </row>
    <row r="209" spans="2:51" s="124" customFormat="1" ht="13.5">
      <c r="B209" s="123"/>
      <c r="D209" s="125" t="s">
        <v>154</v>
      </c>
      <c r="E209" s="126" t="s">
        <v>3</v>
      </c>
      <c r="F209" s="127" t="s">
        <v>1838</v>
      </c>
      <c r="H209" s="128">
        <v>12</v>
      </c>
      <c r="I209" s="4"/>
      <c r="L209" s="123"/>
      <c r="M209" s="129"/>
      <c r="N209" s="130"/>
      <c r="O209" s="130"/>
      <c r="P209" s="130"/>
      <c r="Q209" s="130"/>
      <c r="R209" s="130"/>
      <c r="S209" s="130"/>
      <c r="T209" s="131"/>
      <c r="AT209" s="132" t="s">
        <v>154</v>
      </c>
      <c r="AU209" s="132" t="s">
        <v>83</v>
      </c>
      <c r="AV209" s="124" t="s">
        <v>83</v>
      </c>
      <c r="AW209" s="124" t="s">
        <v>38</v>
      </c>
      <c r="AX209" s="124" t="s">
        <v>23</v>
      </c>
      <c r="AY209" s="132" t="s">
        <v>143</v>
      </c>
    </row>
    <row r="210" spans="2:65" s="175" customFormat="1" ht="22.5" customHeight="1">
      <c r="B210" s="27"/>
      <c r="C210" s="147" t="s">
        <v>426</v>
      </c>
      <c r="D210" s="147" t="s">
        <v>330</v>
      </c>
      <c r="E210" s="148" t="s">
        <v>1359</v>
      </c>
      <c r="F210" s="149" t="s">
        <v>1360</v>
      </c>
      <c r="G210" s="150" t="s">
        <v>394</v>
      </c>
      <c r="H210" s="151">
        <v>6</v>
      </c>
      <c r="I210" s="6"/>
      <c r="J210" s="152">
        <f>ROUND(I210*H210,2)</f>
        <v>0</v>
      </c>
      <c r="K210" s="149" t="s">
        <v>149</v>
      </c>
      <c r="L210" s="153"/>
      <c r="M210" s="154" t="s">
        <v>3</v>
      </c>
      <c r="N210" s="155" t="s">
        <v>46</v>
      </c>
      <c r="O210" s="177"/>
      <c r="P210" s="116">
        <f>O210*H210</f>
        <v>0</v>
      </c>
      <c r="Q210" s="116">
        <v>0.0039</v>
      </c>
      <c r="R210" s="116">
        <f>Q210*H210</f>
        <v>0.023399999999999997</v>
      </c>
      <c r="S210" s="116">
        <v>0</v>
      </c>
      <c r="T210" s="117">
        <f>S210*H210</f>
        <v>0</v>
      </c>
      <c r="AR210" s="16" t="s">
        <v>334</v>
      </c>
      <c r="AT210" s="16" t="s">
        <v>330</v>
      </c>
      <c r="AU210" s="16" t="s">
        <v>83</v>
      </c>
      <c r="AY210" s="16" t="s">
        <v>143</v>
      </c>
      <c r="BE210" s="118">
        <f>IF(N210="základní",J210,0)</f>
        <v>0</v>
      </c>
      <c r="BF210" s="118">
        <f>IF(N210="snížená",J210,0)</f>
        <v>0</v>
      </c>
      <c r="BG210" s="118">
        <f>IF(N210="zákl. přenesená",J210,0)</f>
        <v>0</v>
      </c>
      <c r="BH210" s="118">
        <f>IF(N210="sníž. přenesená",J210,0)</f>
        <v>0</v>
      </c>
      <c r="BI210" s="118">
        <f>IF(N210="nulová",J210,0)</f>
        <v>0</v>
      </c>
      <c r="BJ210" s="16" t="s">
        <v>23</v>
      </c>
      <c r="BK210" s="118">
        <f>ROUND(I210*H210,2)</f>
        <v>0</v>
      </c>
      <c r="BL210" s="16" t="s">
        <v>334</v>
      </c>
      <c r="BM210" s="16" t="s">
        <v>1361</v>
      </c>
    </row>
    <row r="211" spans="2:51" s="124" customFormat="1" ht="13.5">
      <c r="B211" s="123"/>
      <c r="D211" s="125" t="s">
        <v>154</v>
      </c>
      <c r="E211" s="126" t="s">
        <v>3</v>
      </c>
      <c r="F211" s="127" t="s">
        <v>1362</v>
      </c>
      <c r="H211" s="128">
        <v>6</v>
      </c>
      <c r="I211" s="4"/>
      <c r="L211" s="123"/>
      <c r="M211" s="129"/>
      <c r="N211" s="130"/>
      <c r="O211" s="130"/>
      <c r="P211" s="130"/>
      <c r="Q211" s="130"/>
      <c r="R211" s="130"/>
      <c r="S211" s="130"/>
      <c r="T211" s="131"/>
      <c r="AT211" s="132" t="s">
        <v>154</v>
      </c>
      <c r="AU211" s="132" t="s">
        <v>83</v>
      </c>
      <c r="AV211" s="124" t="s">
        <v>83</v>
      </c>
      <c r="AW211" s="124" t="s">
        <v>38</v>
      </c>
      <c r="AX211" s="124" t="s">
        <v>23</v>
      </c>
      <c r="AY211" s="132" t="s">
        <v>143</v>
      </c>
    </row>
    <row r="212" spans="2:65" s="175" customFormat="1" ht="22.5" customHeight="1">
      <c r="B212" s="27"/>
      <c r="C212" s="147" t="s">
        <v>430</v>
      </c>
      <c r="D212" s="147" t="s">
        <v>330</v>
      </c>
      <c r="E212" s="148" t="s">
        <v>1363</v>
      </c>
      <c r="F212" s="149" t="s">
        <v>1364</v>
      </c>
      <c r="G212" s="150" t="s">
        <v>394</v>
      </c>
      <c r="H212" s="151">
        <v>10</v>
      </c>
      <c r="I212" s="6"/>
      <c r="J212" s="152">
        <f>ROUND(I212*H212,2)</f>
        <v>0</v>
      </c>
      <c r="K212" s="149" t="s">
        <v>149</v>
      </c>
      <c r="L212" s="153"/>
      <c r="M212" s="154" t="s">
        <v>3</v>
      </c>
      <c r="N212" s="155" t="s">
        <v>46</v>
      </c>
      <c r="O212" s="177"/>
      <c r="P212" s="116">
        <f>O212*H212</f>
        <v>0</v>
      </c>
      <c r="Q212" s="116">
        <v>0.0027</v>
      </c>
      <c r="R212" s="116">
        <f>Q212*H212</f>
        <v>0.027000000000000003</v>
      </c>
      <c r="S212" s="116">
        <v>0</v>
      </c>
      <c r="T212" s="117">
        <f>S212*H212</f>
        <v>0</v>
      </c>
      <c r="AR212" s="16" t="s">
        <v>334</v>
      </c>
      <c r="AT212" s="16" t="s">
        <v>330</v>
      </c>
      <c r="AU212" s="16" t="s">
        <v>83</v>
      </c>
      <c r="AY212" s="16" t="s">
        <v>143</v>
      </c>
      <c r="BE212" s="118">
        <f>IF(N212="základní",J212,0)</f>
        <v>0</v>
      </c>
      <c r="BF212" s="118">
        <f>IF(N212="snížená",J212,0)</f>
        <v>0</v>
      </c>
      <c r="BG212" s="118">
        <f>IF(N212="zákl. přenesená",J212,0)</f>
        <v>0</v>
      </c>
      <c r="BH212" s="118">
        <f>IF(N212="sníž. přenesená",J212,0)</f>
        <v>0</v>
      </c>
      <c r="BI212" s="118">
        <f>IF(N212="nulová",J212,0)</f>
        <v>0</v>
      </c>
      <c r="BJ212" s="16" t="s">
        <v>23</v>
      </c>
      <c r="BK212" s="118">
        <f>ROUND(I212*H212,2)</f>
        <v>0</v>
      </c>
      <c r="BL212" s="16" t="s">
        <v>334</v>
      </c>
      <c r="BM212" s="16" t="s">
        <v>1365</v>
      </c>
    </row>
    <row r="213" spans="2:51" s="124" customFormat="1" ht="13.5">
      <c r="B213" s="123"/>
      <c r="D213" s="125" t="s">
        <v>154</v>
      </c>
      <c r="E213" s="126" t="s">
        <v>3</v>
      </c>
      <c r="F213" s="127" t="s">
        <v>1839</v>
      </c>
      <c r="H213" s="128">
        <v>10</v>
      </c>
      <c r="I213" s="4"/>
      <c r="L213" s="123"/>
      <c r="M213" s="129"/>
      <c r="N213" s="130"/>
      <c r="O213" s="130"/>
      <c r="P213" s="130"/>
      <c r="Q213" s="130"/>
      <c r="R213" s="130"/>
      <c r="S213" s="130"/>
      <c r="T213" s="131"/>
      <c r="AT213" s="132" t="s">
        <v>154</v>
      </c>
      <c r="AU213" s="132" t="s">
        <v>83</v>
      </c>
      <c r="AV213" s="124" t="s">
        <v>83</v>
      </c>
      <c r="AW213" s="124" t="s">
        <v>38</v>
      </c>
      <c r="AX213" s="124" t="s">
        <v>23</v>
      </c>
      <c r="AY213" s="132" t="s">
        <v>143</v>
      </c>
    </row>
    <row r="214" spans="2:65" s="175" customFormat="1" ht="22.5" customHeight="1">
      <c r="B214" s="27"/>
      <c r="C214" s="147" t="s">
        <v>434</v>
      </c>
      <c r="D214" s="147" t="s">
        <v>330</v>
      </c>
      <c r="E214" s="148" t="s">
        <v>1366</v>
      </c>
      <c r="F214" s="149" t="s">
        <v>1367</v>
      </c>
      <c r="G214" s="150" t="s">
        <v>394</v>
      </c>
      <c r="H214" s="151">
        <v>1</v>
      </c>
      <c r="I214" s="6"/>
      <c r="J214" s="152">
        <f>ROUND(I214*H214,2)</f>
        <v>0</v>
      </c>
      <c r="K214" s="149" t="s">
        <v>3</v>
      </c>
      <c r="L214" s="153"/>
      <c r="M214" s="154" t="s">
        <v>3</v>
      </c>
      <c r="N214" s="155" t="s">
        <v>46</v>
      </c>
      <c r="O214" s="177"/>
      <c r="P214" s="116">
        <f>O214*H214</f>
        <v>0</v>
      </c>
      <c r="Q214" s="116">
        <v>0.0985</v>
      </c>
      <c r="R214" s="116">
        <f>Q214*H214</f>
        <v>0.0985</v>
      </c>
      <c r="S214" s="116">
        <v>0</v>
      </c>
      <c r="T214" s="117">
        <f>S214*H214</f>
        <v>0</v>
      </c>
      <c r="AR214" s="16" t="s">
        <v>334</v>
      </c>
      <c r="AT214" s="16" t="s">
        <v>330</v>
      </c>
      <c r="AU214" s="16" t="s">
        <v>83</v>
      </c>
      <c r="AY214" s="16" t="s">
        <v>143</v>
      </c>
      <c r="BE214" s="118">
        <f>IF(N214="základní",J214,0)</f>
        <v>0</v>
      </c>
      <c r="BF214" s="118">
        <f>IF(N214="snížená",J214,0)</f>
        <v>0</v>
      </c>
      <c r="BG214" s="118">
        <f>IF(N214="zákl. přenesená",J214,0)</f>
        <v>0</v>
      </c>
      <c r="BH214" s="118">
        <f>IF(N214="sníž. přenesená",J214,0)</f>
        <v>0</v>
      </c>
      <c r="BI214" s="118">
        <f>IF(N214="nulová",J214,0)</f>
        <v>0</v>
      </c>
      <c r="BJ214" s="16" t="s">
        <v>23</v>
      </c>
      <c r="BK214" s="118">
        <f>ROUND(I214*H214,2)</f>
        <v>0</v>
      </c>
      <c r="BL214" s="16" t="s">
        <v>334</v>
      </c>
      <c r="BM214" s="16" t="s">
        <v>1368</v>
      </c>
    </row>
    <row r="215" spans="2:51" s="124" customFormat="1" ht="13.5">
      <c r="B215" s="123"/>
      <c r="D215" s="125" t="s">
        <v>154</v>
      </c>
      <c r="E215" s="126" t="s">
        <v>3</v>
      </c>
      <c r="F215" s="127" t="s">
        <v>1369</v>
      </c>
      <c r="H215" s="128">
        <v>1</v>
      </c>
      <c r="I215" s="4"/>
      <c r="L215" s="123"/>
      <c r="M215" s="129"/>
      <c r="N215" s="130"/>
      <c r="O215" s="130"/>
      <c r="P215" s="130"/>
      <c r="Q215" s="130"/>
      <c r="R215" s="130"/>
      <c r="S215" s="130"/>
      <c r="T215" s="131"/>
      <c r="AT215" s="132" t="s">
        <v>154</v>
      </c>
      <c r="AU215" s="132" t="s">
        <v>83</v>
      </c>
      <c r="AV215" s="124" t="s">
        <v>83</v>
      </c>
      <c r="AW215" s="124" t="s">
        <v>38</v>
      </c>
      <c r="AX215" s="124" t="s">
        <v>23</v>
      </c>
      <c r="AY215" s="132" t="s">
        <v>143</v>
      </c>
    </row>
    <row r="216" spans="2:65" s="175" customFormat="1" ht="22.5" customHeight="1">
      <c r="B216" s="27"/>
      <c r="C216" s="108" t="s">
        <v>439</v>
      </c>
      <c r="D216" s="108" t="s">
        <v>145</v>
      </c>
      <c r="E216" s="109" t="s">
        <v>1370</v>
      </c>
      <c r="F216" s="110" t="s">
        <v>1371</v>
      </c>
      <c r="G216" s="111" t="s">
        <v>394</v>
      </c>
      <c r="H216" s="112">
        <v>18</v>
      </c>
      <c r="I216" s="2"/>
      <c r="J216" s="113">
        <f>ROUND(I216*H216,2)</f>
        <v>0</v>
      </c>
      <c r="K216" s="110" t="s">
        <v>149</v>
      </c>
      <c r="L216" s="27"/>
      <c r="M216" s="114" t="s">
        <v>3</v>
      </c>
      <c r="N216" s="115" t="s">
        <v>46</v>
      </c>
      <c r="O216" s="177"/>
      <c r="P216" s="116">
        <f>O216*H216</f>
        <v>0</v>
      </c>
      <c r="Q216" s="116">
        <v>0.0004</v>
      </c>
      <c r="R216" s="116">
        <f>Q216*H216</f>
        <v>0.007200000000000001</v>
      </c>
      <c r="S216" s="116">
        <v>0</v>
      </c>
      <c r="T216" s="117">
        <f>S216*H216</f>
        <v>0</v>
      </c>
      <c r="AR216" s="16" t="s">
        <v>150</v>
      </c>
      <c r="AT216" s="16" t="s">
        <v>145</v>
      </c>
      <c r="AU216" s="16" t="s">
        <v>83</v>
      </c>
      <c r="AY216" s="16" t="s">
        <v>143</v>
      </c>
      <c r="BE216" s="118">
        <f>IF(N216="základní",J216,0)</f>
        <v>0</v>
      </c>
      <c r="BF216" s="118">
        <f>IF(N216="snížená",J216,0)</f>
        <v>0</v>
      </c>
      <c r="BG216" s="118">
        <f>IF(N216="zákl. přenesená",J216,0)</f>
        <v>0</v>
      </c>
      <c r="BH216" s="118">
        <f>IF(N216="sníž. přenesená",J216,0)</f>
        <v>0</v>
      </c>
      <c r="BI216" s="118">
        <f>IF(N216="nulová",J216,0)</f>
        <v>0</v>
      </c>
      <c r="BJ216" s="16" t="s">
        <v>23</v>
      </c>
      <c r="BK216" s="118">
        <f>ROUND(I216*H216,2)</f>
        <v>0</v>
      </c>
      <c r="BL216" s="16" t="s">
        <v>150</v>
      </c>
      <c r="BM216" s="16" t="s">
        <v>1372</v>
      </c>
    </row>
    <row r="217" spans="2:47" s="175" customFormat="1" ht="36">
      <c r="B217" s="27"/>
      <c r="D217" s="119" t="s">
        <v>152</v>
      </c>
      <c r="F217" s="120" t="s">
        <v>1373</v>
      </c>
      <c r="I217" s="3"/>
      <c r="L217" s="27"/>
      <c r="M217" s="121"/>
      <c r="N217" s="177"/>
      <c r="O217" s="177"/>
      <c r="P217" s="177"/>
      <c r="Q217" s="177"/>
      <c r="R217" s="177"/>
      <c r="S217" s="177"/>
      <c r="T217" s="122"/>
      <c r="AT217" s="16" t="s">
        <v>152</v>
      </c>
      <c r="AU217" s="16" t="s">
        <v>83</v>
      </c>
    </row>
    <row r="218" spans="2:51" s="124" customFormat="1" ht="13.5">
      <c r="B218" s="123"/>
      <c r="D218" s="125" t="s">
        <v>154</v>
      </c>
      <c r="E218" s="126" t="s">
        <v>3</v>
      </c>
      <c r="F218" s="127" t="s">
        <v>1840</v>
      </c>
      <c r="H218" s="128">
        <v>18</v>
      </c>
      <c r="I218" s="4"/>
      <c r="L218" s="123"/>
      <c r="M218" s="129"/>
      <c r="N218" s="130"/>
      <c r="O218" s="130"/>
      <c r="P218" s="130"/>
      <c r="Q218" s="130"/>
      <c r="R218" s="130"/>
      <c r="S218" s="130"/>
      <c r="T218" s="131"/>
      <c r="AT218" s="132" t="s">
        <v>154</v>
      </c>
      <c r="AU218" s="132" t="s">
        <v>83</v>
      </c>
      <c r="AV218" s="124" t="s">
        <v>83</v>
      </c>
      <c r="AW218" s="124" t="s">
        <v>38</v>
      </c>
      <c r="AX218" s="124" t="s">
        <v>23</v>
      </c>
      <c r="AY218" s="132" t="s">
        <v>143</v>
      </c>
    </row>
    <row r="219" spans="2:65" s="175" customFormat="1" ht="22.5" customHeight="1">
      <c r="B219" s="27"/>
      <c r="C219" s="147" t="s">
        <v>443</v>
      </c>
      <c r="D219" s="147" t="s">
        <v>330</v>
      </c>
      <c r="E219" s="148" t="s">
        <v>1374</v>
      </c>
      <c r="F219" s="149" t="s">
        <v>1375</v>
      </c>
      <c r="G219" s="150" t="s">
        <v>394</v>
      </c>
      <c r="H219" s="151">
        <v>18</v>
      </c>
      <c r="I219" s="6"/>
      <c r="J219" s="152">
        <f>ROUND(I219*H219,2)</f>
        <v>0</v>
      </c>
      <c r="K219" s="149" t="s">
        <v>149</v>
      </c>
      <c r="L219" s="153"/>
      <c r="M219" s="154" t="s">
        <v>3</v>
      </c>
      <c r="N219" s="155" t="s">
        <v>46</v>
      </c>
      <c r="O219" s="177"/>
      <c r="P219" s="116">
        <f>O219*H219</f>
        <v>0</v>
      </c>
      <c r="Q219" s="116">
        <v>0.109</v>
      </c>
      <c r="R219" s="116">
        <f>Q219*H219</f>
        <v>1.962</v>
      </c>
      <c r="S219" s="116">
        <v>0</v>
      </c>
      <c r="T219" s="117">
        <f>S219*H219</f>
        <v>0</v>
      </c>
      <c r="AR219" s="16" t="s">
        <v>334</v>
      </c>
      <c r="AT219" s="16" t="s">
        <v>330</v>
      </c>
      <c r="AU219" s="16" t="s">
        <v>83</v>
      </c>
      <c r="AY219" s="16" t="s">
        <v>143</v>
      </c>
      <c r="BE219" s="118">
        <f>IF(N219="základní",J219,0)</f>
        <v>0</v>
      </c>
      <c r="BF219" s="118">
        <f>IF(N219="snížená",J219,0)</f>
        <v>0</v>
      </c>
      <c r="BG219" s="118">
        <f>IF(N219="zákl. přenesená",J219,0)</f>
        <v>0</v>
      </c>
      <c r="BH219" s="118">
        <f>IF(N219="sníž. přenesená",J219,0)</f>
        <v>0</v>
      </c>
      <c r="BI219" s="118">
        <f>IF(N219="nulová",J219,0)</f>
        <v>0</v>
      </c>
      <c r="BJ219" s="16" t="s">
        <v>23</v>
      </c>
      <c r="BK219" s="118">
        <f>ROUND(I219*H219,2)</f>
        <v>0</v>
      </c>
      <c r="BL219" s="16" t="s">
        <v>334</v>
      </c>
      <c r="BM219" s="16" t="s">
        <v>1376</v>
      </c>
    </row>
    <row r="220" spans="2:51" s="124" customFormat="1" ht="13.5">
      <c r="B220" s="123"/>
      <c r="D220" s="125" t="s">
        <v>154</v>
      </c>
      <c r="E220" s="126" t="s">
        <v>3</v>
      </c>
      <c r="F220" s="127" t="s">
        <v>1836</v>
      </c>
      <c r="H220" s="128">
        <v>18</v>
      </c>
      <c r="I220" s="4"/>
      <c r="L220" s="123"/>
      <c r="M220" s="129"/>
      <c r="N220" s="130"/>
      <c r="O220" s="130"/>
      <c r="P220" s="130"/>
      <c r="Q220" s="130"/>
      <c r="R220" s="130"/>
      <c r="S220" s="130"/>
      <c r="T220" s="131"/>
      <c r="AT220" s="132" t="s">
        <v>154</v>
      </c>
      <c r="AU220" s="132" t="s">
        <v>83</v>
      </c>
      <c r="AV220" s="124" t="s">
        <v>83</v>
      </c>
      <c r="AW220" s="124" t="s">
        <v>38</v>
      </c>
      <c r="AX220" s="124" t="s">
        <v>23</v>
      </c>
      <c r="AY220" s="132" t="s">
        <v>143</v>
      </c>
    </row>
    <row r="221" spans="2:65" s="175" customFormat="1" ht="31.5" customHeight="1">
      <c r="B221" s="27"/>
      <c r="C221" s="108" t="s">
        <v>447</v>
      </c>
      <c r="D221" s="108" t="s">
        <v>145</v>
      </c>
      <c r="E221" s="109" t="s">
        <v>1377</v>
      </c>
      <c r="F221" s="110" t="s">
        <v>1378</v>
      </c>
      <c r="G221" s="111" t="s">
        <v>162</v>
      </c>
      <c r="H221" s="112">
        <v>46</v>
      </c>
      <c r="I221" s="2"/>
      <c r="J221" s="113">
        <f>ROUND(I221*H221,2)</f>
        <v>0</v>
      </c>
      <c r="K221" s="110" t="s">
        <v>149</v>
      </c>
      <c r="L221" s="27"/>
      <c r="M221" s="114" t="s">
        <v>3</v>
      </c>
      <c r="N221" s="115" t="s">
        <v>46</v>
      </c>
      <c r="O221" s="177"/>
      <c r="P221" s="116">
        <f>O221*H221</f>
        <v>0</v>
      </c>
      <c r="Q221" s="116">
        <v>0</v>
      </c>
      <c r="R221" s="116">
        <f>Q221*H221</f>
        <v>0</v>
      </c>
      <c r="S221" s="116">
        <v>0</v>
      </c>
      <c r="T221" s="117">
        <f>S221*H221</f>
        <v>0</v>
      </c>
      <c r="AR221" s="16" t="s">
        <v>150</v>
      </c>
      <c r="AT221" s="16" t="s">
        <v>145</v>
      </c>
      <c r="AU221" s="16" t="s">
        <v>83</v>
      </c>
      <c r="AY221" s="16" t="s">
        <v>143</v>
      </c>
      <c r="BE221" s="118">
        <f>IF(N221="základní",J221,0)</f>
        <v>0</v>
      </c>
      <c r="BF221" s="118">
        <f>IF(N221="snížená",J221,0)</f>
        <v>0</v>
      </c>
      <c r="BG221" s="118">
        <f>IF(N221="zákl. přenesená",J221,0)</f>
        <v>0</v>
      </c>
      <c r="BH221" s="118">
        <f>IF(N221="sníž. přenesená",J221,0)</f>
        <v>0</v>
      </c>
      <c r="BI221" s="118">
        <f>IF(N221="nulová",J221,0)</f>
        <v>0</v>
      </c>
      <c r="BJ221" s="16" t="s">
        <v>23</v>
      </c>
      <c r="BK221" s="118">
        <f>ROUND(I221*H221,2)</f>
        <v>0</v>
      </c>
      <c r="BL221" s="16" t="s">
        <v>150</v>
      </c>
      <c r="BM221" s="16" t="s">
        <v>1379</v>
      </c>
    </row>
    <row r="222" spans="2:47" s="175" customFormat="1" ht="36">
      <c r="B222" s="27"/>
      <c r="D222" s="119" t="s">
        <v>152</v>
      </c>
      <c r="F222" s="120" t="s">
        <v>1380</v>
      </c>
      <c r="I222" s="3"/>
      <c r="L222" s="27"/>
      <c r="M222" s="121"/>
      <c r="N222" s="177"/>
      <c r="O222" s="177"/>
      <c r="P222" s="177"/>
      <c r="Q222" s="177"/>
      <c r="R222" s="177"/>
      <c r="S222" s="177"/>
      <c r="T222" s="122"/>
      <c r="AT222" s="16" t="s">
        <v>152</v>
      </c>
      <c r="AU222" s="16" t="s">
        <v>83</v>
      </c>
    </row>
    <row r="223" spans="2:51" s="124" customFormat="1" ht="13.5">
      <c r="B223" s="123"/>
      <c r="D223" s="125" t="s">
        <v>154</v>
      </c>
      <c r="E223" s="126" t="s">
        <v>3</v>
      </c>
      <c r="F223" s="127" t="s">
        <v>1841</v>
      </c>
      <c r="H223" s="128">
        <v>46</v>
      </c>
      <c r="I223" s="4"/>
      <c r="L223" s="123"/>
      <c r="M223" s="129"/>
      <c r="N223" s="130"/>
      <c r="O223" s="130"/>
      <c r="P223" s="130"/>
      <c r="Q223" s="130"/>
      <c r="R223" s="130"/>
      <c r="S223" s="130"/>
      <c r="T223" s="131"/>
      <c r="AT223" s="132" t="s">
        <v>154</v>
      </c>
      <c r="AU223" s="132" t="s">
        <v>83</v>
      </c>
      <c r="AV223" s="124" t="s">
        <v>83</v>
      </c>
      <c r="AW223" s="124" t="s">
        <v>38</v>
      </c>
      <c r="AX223" s="124" t="s">
        <v>23</v>
      </c>
      <c r="AY223" s="132" t="s">
        <v>143</v>
      </c>
    </row>
    <row r="224" spans="2:65" s="175" customFormat="1" ht="22.5" customHeight="1">
      <c r="B224" s="27"/>
      <c r="C224" s="147" t="s">
        <v>449</v>
      </c>
      <c r="D224" s="147" t="s">
        <v>330</v>
      </c>
      <c r="E224" s="148" t="s">
        <v>1381</v>
      </c>
      <c r="F224" s="149" t="s">
        <v>1382</v>
      </c>
      <c r="G224" s="150" t="s">
        <v>162</v>
      </c>
      <c r="H224" s="151">
        <v>48.3</v>
      </c>
      <c r="I224" s="6"/>
      <c r="J224" s="152">
        <f>ROUND(I224*H224,2)</f>
        <v>0</v>
      </c>
      <c r="K224" s="149" t="s">
        <v>149</v>
      </c>
      <c r="L224" s="153"/>
      <c r="M224" s="154" t="s">
        <v>3</v>
      </c>
      <c r="N224" s="155" t="s">
        <v>46</v>
      </c>
      <c r="O224" s="177"/>
      <c r="P224" s="116">
        <f>O224*H224</f>
        <v>0</v>
      </c>
      <c r="Q224" s="116">
        <v>0.0016</v>
      </c>
      <c r="R224" s="116">
        <f>Q224*H224</f>
        <v>0.07728</v>
      </c>
      <c r="S224" s="116">
        <v>0</v>
      </c>
      <c r="T224" s="117">
        <f>S224*H224</f>
        <v>0</v>
      </c>
      <c r="AR224" s="16" t="s">
        <v>334</v>
      </c>
      <c r="AT224" s="16" t="s">
        <v>330</v>
      </c>
      <c r="AU224" s="16" t="s">
        <v>83</v>
      </c>
      <c r="AY224" s="16" t="s">
        <v>143</v>
      </c>
      <c r="BE224" s="118">
        <f>IF(N224="základní",J224,0)</f>
        <v>0</v>
      </c>
      <c r="BF224" s="118">
        <f>IF(N224="snížená",J224,0)</f>
        <v>0</v>
      </c>
      <c r="BG224" s="118">
        <f>IF(N224="zákl. přenesená",J224,0)</f>
        <v>0</v>
      </c>
      <c r="BH224" s="118">
        <f>IF(N224="sníž. přenesená",J224,0)</f>
        <v>0</v>
      </c>
      <c r="BI224" s="118">
        <f>IF(N224="nulová",J224,0)</f>
        <v>0</v>
      </c>
      <c r="BJ224" s="16" t="s">
        <v>23</v>
      </c>
      <c r="BK224" s="118">
        <f>ROUND(I224*H224,2)</f>
        <v>0</v>
      </c>
      <c r="BL224" s="16" t="s">
        <v>334</v>
      </c>
      <c r="BM224" s="16" t="s">
        <v>1383</v>
      </c>
    </row>
    <row r="225" spans="2:51" s="124" customFormat="1" ht="13.5">
      <c r="B225" s="123"/>
      <c r="D225" s="119" t="s">
        <v>154</v>
      </c>
      <c r="E225" s="132" t="s">
        <v>3</v>
      </c>
      <c r="F225" s="133" t="s">
        <v>1842</v>
      </c>
      <c r="H225" s="134">
        <v>48.3</v>
      </c>
      <c r="I225" s="4"/>
      <c r="L225" s="123"/>
      <c r="M225" s="129"/>
      <c r="N225" s="130"/>
      <c r="O225" s="130"/>
      <c r="P225" s="130"/>
      <c r="Q225" s="130"/>
      <c r="R225" s="130"/>
      <c r="S225" s="130"/>
      <c r="T225" s="131"/>
      <c r="AT225" s="132" t="s">
        <v>154</v>
      </c>
      <c r="AU225" s="132" t="s">
        <v>83</v>
      </c>
      <c r="AV225" s="124" t="s">
        <v>83</v>
      </c>
      <c r="AW225" s="124" t="s">
        <v>38</v>
      </c>
      <c r="AX225" s="124" t="s">
        <v>23</v>
      </c>
      <c r="AY225" s="132" t="s">
        <v>143</v>
      </c>
    </row>
    <row r="226" spans="2:63" s="95" customFormat="1" ht="29.85" customHeight="1">
      <c r="B226" s="94"/>
      <c r="D226" s="105" t="s">
        <v>74</v>
      </c>
      <c r="E226" s="106" t="s">
        <v>223</v>
      </c>
      <c r="F226" s="106" t="s">
        <v>390</v>
      </c>
      <c r="I226" s="1"/>
      <c r="J226" s="107">
        <f>BK226</f>
        <v>0</v>
      </c>
      <c r="L226" s="94"/>
      <c r="M226" s="99"/>
      <c r="N226" s="100"/>
      <c r="O226" s="100"/>
      <c r="P226" s="101">
        <f>SUM(P227:P230)</f>
        <v>0</v>
      </c>
      <c r="Q226" s="100"/>
      <c r="R226" s="101">
        <f>SUM(R227:R230)</f>
        <v>0</v>
      </c>
      <c r="S226" s="100"/>
      <c r="T226" s="102">
        <f>SUM(T227:T230)</f>
        <v>0</v>
      </c>
      <c r="AR226" s="96" t="s">
        <v>23</v>
      </c>
      <c r="AT226" s="103" t="s">
        <v>74</v>
      </c>
      <c r="AU226" s="103" t="s">
        <v>23</v>
      </c>
      <c r="AY226" s="96" t="s">
        <v>143</v>
      </c>
      <c r="BK226" s="104">
        <f>SUM(BK227:BK230)</f>
        <v>0</v>
      </c>
    </row>
    <row r="227" spans="2:65" s="175" customFormat="1" ht="22.5" customHeight="1">
      <c r="B227" s="27"/>
      <c r="C227" s="108" t="s">
        <v>453</v>
      </c>
      <c r="D227" s="108" t="s">
        <v>145</v>
      </c>
      <c r="E227" s="109" t="s">
        <v>1384</v>
      </c>
      <c r="F227" s="110" t="s">
        <v>1843</v>
      </c>
      <c r="G227" s="111" t="s">
        <v>394</v>
      </c>
      <c r="H227" s="112">
        <v>1</v>
      </c>
      <c r="I227" s="2"/>
      <c r="J227" s="113">
        <f>ROUND(I227*H227,2)</f>
        <v>0</v>
      </c>
      <c r="K227" s="110" t="s">
        <v>3</v>
      </c>
      <c r="L227" s="27"/>
      <c r="M227" s="114" t="s">
        <v>3</v>
      </c>
      <c r="N227" s="115" t="s">
        <v>46</v>
      </c>
      <c r="O227" s="177"/>
      <c r="P227" s="116">
        <f>O227*H227</f>
        <v>0</v>
      </c>
      <c r="Q227" s="116">
        <v>0</v>
      </c>
      <c r="R227" s="116">
        <f>Q227*H227</f>
        <v>0</v>
      </c>
      <c r="S227" s="116">
        <v>0</v>
      </c>
      <c r="T227" s="117">
        <f>S227*H227</f>
        <v>0</v>
      </c>
      <c r="AR227" s="16" t="s">
        <v>150</v>
      </c>
      <c r="AT227" s="16" t="s">
        <v>145</v>
      </c>
      <c r="AU227" s="16" t="s">
        <v>83</v>
      </c>
      <c r="AY227" s="16" t="s">
        <v>143</v>
      </c>
      <c r="BE227" s="118">
        <f>IF(N227="základní",J227,0)</f>
        <v>0</v>
      </c>
      <c r="BF227" s="118">
        <f>IF(N227="snížená",J227,0)</f>
        <v>0</v>
      </c>
      <c r="BG227" s="118">
        <f>IF(N227="zákl. přenesená",J227,0)</f>
        <v>0</v>
      </c>
      <c r="BH227" s="118">
        <f>IF(N227="sníž. přenesená",J227,0)</f>
        <v>0</v>
      </c>
      <c r="BI227" s="118">
        <f>IF(N227="nulová",J227,0)</f>
        <v>0</v>
      </c>
      <c r="BJ227" s="16" t="s">
        <v>23</v>
      </c>
      <c r="BK227" s="118">
        <f>ROUND(I227*H227,2)</f>
        <v>0</v>
      </c>
      <c r="BL227" s="16" t="s">
        <v>150</v>
      </c>
      <c r="BM227" s="16" t="s">
        <v>1385</v>
      </c>
    </row>
    <row r="228" spans="2:51" s="124" customFormat="1" ht="13.5">
      <c r="B228" s="123"/>
      <c r="D228" s="125" t="s">
        <v>154</v>
      </c>
      <c r="E228" s="126" t="s">
        <v>3</v>
      </c>
      <c r="F228" s="127" t="s">
        <v>1844</v>
      </c>
      <c r="H228" s="128">
        <v>1</v>
      </c>
      <c r="I228" s="4"/>
      <c r="L228" s="123"/>
      <c r="M228" s="129"/>
      <c r="N228" s="130"/>
      <c r="O228" s="130"/>
      <c r="P228" s="130"/>
      <c r="Q228" s="130"/>
      <c r="R228" s="130"/>
      <c r="S228" s="130"/>
      <c r="T228" s="131"/>
      <c r="AT228" s="132" t="s">
        <v>154</v>
      </c>
      <c r="AU228" s="132" t="s">
        <v>83</v>
      </c>
      <c r="AV228" s="124" t="s">
        <v>83</v>
      </c>
      <c r="AW228" s="124" t="s">
        <v>38</v>
      </c>
      <c r="AX228" s="124" t="s">
        <v>23</v>
      </c>
      <c r="AY228" s="132" t="s">
        <v>143</v>
      </c>
    </row>
    <row r="229" spans="2:65" s="175" customFormat="1" ht="31.5" customHeight="1">
      <c r="B229" s="27"/>
      <c r="C229" s="108" t="s">
        <v>456</v>
      </c>
      <c r="D229" s="108" t="s">
        <v>145</v>
      </c>
      <c r="E229" s="109" t="s">
        <v>1386</v>
      </c>
      <c r="F229" s="110" t="s">
        <v>1845</v>
      </c>
      <c r="G229" s="111" t="s">
        <v>1387</v>
      </c>
      <c r="H229" s="112">
        <v>1</v>
      </c>
      <c r="I229" s="2"/>
      <c r="J229" s="113">
        <f>ROUND(I229*H229,2)</f>
        <v>0</v>
      </c>
      <c r="K229" s="110" t="s">
        <v>3</v>
      </c>
      <c r="L229" s="27"/>
      <c r="M229" s="114" t="s">
        <v>3</v>
      </c>
      <c r="N229" s="115" t="s">
        <v>46</v>
      </c>
      <c r="O229" s="177"/>
      <c r="P229" s="116">
        <f>O229*H229</f>
        <v>0</v>
      </c>
      <c r="Q229" s="116">
        <v>0</v>
      </c>
      <c r="R229" s="116">
        <f>Q229*H229</f>
        <v>0</v>
      </c>
      <c r="S229" s="116">
        <v>0</v>
      </c>
      <c r="T229" s="117">
        <f>S229*H229</f>
        <v>0</v>
      </c>
      <c r="AR229" s="16" t="s">
        <v>150</v>
      </c>
      <c r="AT229" s="16" t="s">
        <v>145</v>
      </c>
      <c r="AU229" s="16" t="s">
        <v>83</v>
      </c>
      <c r="AY229" s="16" t="s">
        <v>143</v>
      </c>
      <c r="BE229" s="118">
        <f>IF(N229="základní",J229,0)</f>
        <v>0</v>
      </c>
      <c r="BF229" s="118">
        <f>IF(N229="snížená",J229,0)</f>
        <v>0</v>
      </c>
      <c r="BG229" s="118">
        <f>IF(N229="zákl. přenesená",J229,0)</f>
        <v>0</v>
      </c>
      <c r="BH229" s="118">
        <f>IF(N229="sníž. přenesená",J229,0)</f>
        <v>0</v>
      </c>
      <c r="BI229" s="118">
        <f>IF(N229="nulová",J229,0)</f>
        <v>0</v>
      </c>
      <c r="BJ229" s="16" t="s">
        <v>23</v>
      </c>
      <c r="BK229" s="118">
        <f>ROUND(I229*H229,2)</f>
        <v>0</v>
      </c>
      <c r="BL229" s="16" t="s">
        <v>150</v>
      </c>
      <c r="BM229" s="16" t="s">
        <v>1388</v>
      </c>
    </row>
    <row r="230" spans="2:51" s="124" customFormat="1" ht="13.5">
      <c r="B230" s="123"/>
      <c r="D230" s="119" t="s">
        <v>154</v>
      </c>
      <c r="E230" s="132" t="s">
        <v>3</v>
      </c>
      <c r="F230" s="133" t="s">
        <v>1844</v>
      </c>
      <c r="H230" s="134">
        <v>1</v>
      </c>
      <c r="I230" s="4"/>
      <c r="L230" s="123"/>
      <c r="M230" s="129"/>
      <c r="N230" s="130"/>
      <c r="O230" s="130"/>
      <c r="P230" s="130"/>
      <c r="Q230" s="130"/>
      <c r="R230" s="130"/>
      <c r="S230" s="130"/>
      <c r="T230" s="131"/>
      <c r="AT230" s="132" t="s">
        <v>154</v>
      </c>
      <c r="AU230" s="132" t="s">
        <v>83</v>
      </c>
      <c r="AV230" s="124" t="s">
        <v>83</v>
      </c>
      <c r="AW230" s="124" t="s">
        <v>38</v>
      </c>
      <c r="AX230" s="124" t="s">
        <v>23</v>
      </c>
      <c r="AY230" s="132" t="s">
        <v>143</v>
      </c>
    </row>
    <row r="231" spans="2:63" s="95" customFormat="1" ht="29.85" customHeight="1">
      <c r="B231" s="94"/>
      <c r="D231" s="105" t="s">
        <v>74</v>
      </c>
      <c r="E231" s="106" t="s">
        <v>227</v>
      </c>
      <c r="F231" s="106" t="s">
        <v>623</v>
      </c>
      <c r="I231" s="1"/>
      <c r="J231" s="107">
        <f>BK231</f>
        <v>0</v>
      </c>
      <c r="L231" s="94"/>
      <c r="M231" s="99"/>
      <c r="N231" s="100"/>
      <c r="O231" s="100"/>
      <c r="P231" s="101">
        <f>SUM(P232:P243)</f>
        <v>0</v>
      </c>
      <c r="Q231" s="100"/>
      <c r="R231" s="101">
        <f>SUM(R232:R243)</f>
        <v>0</v>
      </c>
      <c r="S231" s="100"/>
      <c r="T231" s="102">
        <f>SUM(T232:T243)</f>
        <v>55.558859999999996</v>
      </c>
      <c r="AR231" s="96" t="s">
        <v>23</v>
      </c>
      <c r="AT231" s="103" t="s">
        <v>74</v>
      </c>
      <c r="AU231" s="103" t="s">
        <v>23</v>
      </c>
      <c r="AY231" s="96" t="s">
        <v>143</v>
      </c>
      <c r="BK231" s="104">
        <f>SUM(BK232:BK243)</f>
        <v>0</v>
      </c>
    </row>
    <row r="232" spans="2:65" s="175" customFormat="1" ht="31.5" customHeight="1">
      <c r="B232" s="27"/>
      <c r="C232" s="108" t="s">
        <v>460</v>
      </c>
      <c r="D232" s="108" t="s">
        <v>145</v>
      </c>
      <c r="E232" s="109" t="s">
        <v>1389</v>
      </c>
      <c r="F232" s="110" t="s">
        <v>1390</v>
      </c>
      <c r="G232" s="111" t="s">
        <v>394</v>
      </c>
      <c r="H232" s="112">
        <v>1</v>
      </c>
      <c r="I232" s="2"/>
      <c r="J232" s="113">
        <f>ROUND(I232*H232,2)</f>
        <v>0</v>
      </c>
      <c r="K232" s="110" t="s">
        <v>3</v>
      </c>
      <c r="L232" s="27"/>
      <c r="M232" s="114" t="s">
        <v>3</v>
      </c>
      <c r="N232" s="115" t="s">
        <v>46</v>
      </c>
      <c r="O232" s="177"/>
      <c r="P232" s="116">
        <f>O232*H232</f>
        <v>0</v>
      </c>
      <c r="Q232" s="116">
        <v>0</v>
      </c>
      <c r="R232" s="116">
        <f>Q232*H232</f>
        <v>0</v>
      </c>
      <c r="S232" s="116">
        <v>0</v>
      </c>
      <c r="T232" s="117">
        <f>S232*H232</f>
        <v>0</v>
      </c>
      <c r="AR232" s="16" t="s">
        <v>150</v>
      </c>
      <c r="AT232" s="16" t="s">
        <v>145</v>
      </c>
      <c r="AU232" s="16" t="s">
        <v>83</v>
      </c>
      <c r="AY232" s="16" t="s">
        <v>143</v>
      </c>
      <c r="BE232" s="118">
        <f>IF(N232="základní",J232,0)</f>
        <v>0</v>
      </c>
      <c r="BF232" s="118">
        <f>IF(N232="snížená",J232,0)</f>
        <v>0</v>
      </c>
      <c r="BG232" s="118">
        <f>IF(N232="zákl. přenesená",J232,0)</f>
        <v>0</v>
      </c>
      <c r="BH232" s="118">
        <f>IF(N232="sníž. přenesená",J232,0)</f>
        <v>0</v>
      </c>
      <c r="BI232" s="118">
        <f>IF(N232="nulová",J232,0)</f>
        <v>0</v>
      </c>
      <c r="BJ232" s="16" t="s">
        <v>23</v>
      </c>
      <c r="BK232" s="118">
        <f>ROUND(I232*H232,2)</f>
        <v>0</v>
      </c>
      <c r="BL232" s="16" t="s">
        <v>150</v>
      </c>
      <c r="BM232" s="16" t="s">
        <v>1391</v>
      </c>
    </row>
    <row r="233" spans="2:51" s="124" customFormat="1" ht="13.5">
      <c r="B233" s="123"/>
      <c r="D233" s="125" t="s">
        <v>154</v>
      </c>
      <c r="E233" s="126" t="s">
        <v>3</v>
      </c>
      <c r="F233" s="127" t="s">
        <v>1392</v>
      </c>
      <c r="H233" s="128">
        <v>1</v>
      </c>
      <c r="I233" s="4"/>
      <c r="L233" s="123"/>
      <c r="M233" s="129"/>
      <c r="N233" s="130"/>
      <c r="O233" s="130"/>
      <c r="P233" s="130"/>
      <c r="Q233" s="130"/>
      <c r="R233" s="130"/>
      <c r="S233" s="130"/>
      <c r="T233" s="131"/>
      <c r="AT233" s="132" t="s">
        <v>154</v>
      </c>
      <c r="AU233" s="132" t="s">
        <v>83</v>
      </c>
      <c r="AV233" s="124" t="s">
        <v>83</v>
      </c>
      <c r="AW233" s="124" t="s">
        <v>38</v>
      </c>
      <c r="AX233" s="124" t="s">
        <v>23</v>
      </c>
      <c r="AY233" s="132" t="s">
        <v>143</v>
      </c>
    </row>
    <row r="234" spans="2:65" s="175" customFormat="1" ht="22.5" customHeight="1">
      <c r="B234" s="27"/>
      <c r="C234" s="108" t="s">
        <v>464</v>
      </c>
      <c r="D234" s="108" t="s">
        <v>145</v>
      </c>
      <c r="E234" s="109" t="s">
        <v>1393</v>
      </c>
      <c r="F234" s="110" t="s">
        <v>1394</v>
      </c>
      <c r="G234" s="111" t="s">
        <v>168</v>
      </c>
      <c r="H234" s="112">
        <v>16.4</v>
      </c>
      <c r="I234" s="2"/>
      <c r="J234" s="113">
        <f>ROUND(I234*H234,2)</f>
        <v>0</v>
      </c>
      <c r="K234" s="110" t="s">
        <v>149</v>
      </c>
      <c r="L234" s="27"/>
      <c r="M234" s="114" t="s">
        <v>3</v>
      </c>
      <c r="N234" s="115" t="s">
        <v>46</v>
      </c>
      <c r="O234" s="177"/>
      <c r="P234" s="116">
        <f>O234*H234</f>
        <v>0</v>
      </c>
      <c r="Q234" s="116">
        <v>0</v>
      </c>
      <c r="R234" s="116">
        <f>Q234*H234</f>
        <v>0</v>
      </c>
      <c r="S234" s="116">
        <v>2.4</v>
      </c>
      <c r="T234" s="117">
        <f>S234*H234</f>
        <v>39.35999999999999</v>
      </c>
      <c r="AR234" s="16" t="s">
        <v>150</v>
      </c>
      <c r="AT234" s="16" t="s">
        <v>145</v>
      </c>
      <c r="AU234" s="16" t="s">
        <v>83</v>
      </c>
      <c r="AY234" s="16" t="s">
        <v>143</v>
      </c>
      <c r="BE234" s="118">
        <f>IF(N234="základní",J234,0)</f>
        <v>0</v>
      </c>
      <c r="BF234" s="118">
        <f>IF(N234="snížená",J234,0)</f>
        <v>0</v>
      </c>
      <c r="BG234" s="118">
        <f>IF(N234="zákl. přenesená",J234,0)</f>
        <v>0</v>
      </c>
      <c r="BH234" s="118">
        <f>IF(N234="sníž. přenesená",J234,0)</f>
        <v>0</v>
      </c>
      <c r="BI234" s="118">
        <f>IF(N234="nulová",J234,0)</f>
        <v>0</v>
      </c>
      <c r="BJ234" s="16" t="s">
        <v>23</v>
      </c>
      <c r="BK234" s="118">
        <f>ROUND(I234*H234,2)</f>
        <v>0</v>
      </c>
      <c r="BL234" s="16" t="s">
        <v>150</v>
      </c>
      <c r="BM234" s="16" t="s">
        <v>1395</v>
      </c>
    </row>
    <row r="235" spans="2:47" s="175" customFormat="1" ht="36">
      <c r="B235" s="27"/>
      <c r="D235" s="119" t="s">
        <v>152</v>
      </c>
      <c r="F235" s="120" t="s">
        <v>1396</v>
      </c>
      <c r="I235" s="3"/>
      <c r="L235" s="27"/>
      <c r="M235" s="121"/>
      <c r="N235" s="177"/>
      <c r="O235" s="177"/>
      <c r="P235" s="177"/>
      <c r="Q235" s="177"/>
      <c r="R235" s="177"/>
      <c r="S235" s="177"/>
      <c r="T235" s="122"/>
      <c r="AT235" s="16" t="s">
        <v>152</v>
      </c>
      <c r="AU235" s="16" t="s">
        <v>83</v>
      </c>
    </row>
    <row r="236" spans="2:51" s="124" customFormat="1" ht="13.5">
      <c r="B236" s="123"/>
      <c r="D236" s="125" t="s">
        <v>154</v>
      </c>
      <c r="E236" s="126" t="s">
        <v>3</v>
      </c>
      <c r="F236" s="127" t="s">
        <v>1397</v>
      </c>
      <c r="H236" s="128">
        <v>16.4</v>
      </c>
      <c r="I236" s="4"/>
      <c r="L236" s="123"/>
      <c r="M236" s="129"/>
      <c r="N236" s="130"/>
      <c r="O236" s="130"/>
      <c r="P236" s="130"/>
      <c r="Q236" s="130"/>
      <c r="R236" s="130"/>
      <c r="S236" s="130"/>
      <c r="T236" s="131"/>
      <c r="AT236" s="132" t="s">
        <v>154</v>
      </c>
      <c r="AU236" s="132" t="s">
        <v>83</v>
      </c>
      <c r="AV236" s="124" t="s">
        <v>83</v>
      </c>
      <c r="AW236" s="124" t="s">
        <v>38</v>
      </c>
      <c r="AX236" s="124" t="s">
        <v>23</v>
      </c>
      <c r="AY236" s="132" t="s">
        <v>143</v>
      </c>
    </row>
    <row r="237" spans="2:65" s="175" customFormat="1" ht="22.5" customHeight="1">
      <c r="B237" s="27"/>
      <c r="C237" s="108" t="s">
        <v>470</v>
      </c>
      <c r="D237" s="108" t="s">
        <v>145</v>
      </c>
      <c r="E237" s="109" t="s">
        <v>1398</v>
      </c>
      <c r="F237" s="110" t="s">
        <v>1399</v>
      </c>
      <c r="G237" s="111" t="s">
        <v>168</v>
      </c>
      <c r="H237" s="112">
        <v>6.138</v>
      </c>
      <c r="I237" s="2"/>
      <c r="J237" s="113">
        <f>ROUND(I237*H237,2)</f>
        <v>0</v>
      </c>
      <c r="K237" s="110" t="s">
        <v>149</v>
      </c>
      <c r="L237" s="27"/>
      <c r="M237" s="114" t="s">
        <v>3</v>
      </c>
      <c r="N237" s="115" t="s">
        <v>46</v>
      </c>
      <c r="O237" s="177"/>
      <c r="P237" s="116">
        <f>O237*H237</f>
        <v>0</v>
      </c>
      <c r="Q237" s="116">
        <v>0</v>
      </c>
      <c r="R237" s="116">
        <f>Q237*H237</f>
        <v>0</v>
      </c>
      <c r="S237" s="116">
        <v>2.4</v>
      </c>
      <c r="T237" s="117">
        <f>S237*H237</f>
        <v>14.7312</v>
      </c>
      <c r="AR237" s="16" t="s">
        <v>150</v>
      </c>
      <c r="AT237" s="16" t="s">
        <v>145</v>
      </c>
      <c r="AU237" s="16" t="s">
        <v>83</v>
      </c>
      <c r="AY237" s="16" t="s">
        <v>143</v>
      </c>
      <c r="BE237" s="118">
        <f>IF(N237="základní",J237,0)</f>
        <v>0</v>
      </c>
      <c r="BF237" s="118">
        <f>IF(N237="snížená",J237,0)</f>
        <v>0</v>
      </c>
      <c r="BG237" s="118">
        <f>IF(N237="zákl. přenesená",J237,0)</f>
        <v>0</v>
      </c>
      <c r="BH237" s="118">
        <f>IF(N237="sníž. přenesená",J237,0)</f>
        <v>0</v>
      </c>
      <c r="BI237" s="118">
        <f>IF(N237="nulová",J237,0)</f>
        <v>0</v>
      </c>
      <c r="BJ237" s="16" t="s">
        <v>23</v>
      </c>
      <c r="BK237" s="118">
        <f>ROUND(I237*H237,2)</f>
        <v>0</v>
      </c>
      <c r="BL237" s="16" t="s">
        <v>150</v>
      </c>
      <c r="BM237" s="16" t="s">
        <v>1400</v>
      </c>
    </row>
    <row r="238" spans="2:47" s="175" customFormat="1" ht="36">
      <c r="B238" s="27"/>
      <c r="D238" s="119" t="s">
        <v>152</v>
      </c>
      <c r="F238" s="120" t="s">
        <v>1401</v>
      </c>
      <c r="I238" s="3"/>
      <c r="L238" s="27"/>
      <c r="M238" s="121"/>
      <c r="N238" s="177"/>
      <c r="O238" s="177"/>
      <c r="P238" s="177"/>
      <c r="Q238" s="177"/>
      <c r="R238" s="177"/>
      <c r="S238" s="177"/>
      <c r="T238" s="122"/>
      <c r="AT238" s="16" t="s">
        <v>152</v>
      </c>
      <c r="AU238" s="16" t="s">
        <v>83</v>
      </c>
    </row>
    <row r="239" spans="2:51" s="124" customFormat="1" ht="13.5">
      <c r="B239" s="123"/>
      <c r="D239" s="125" t="s">
        <v>154</v>
      </c>
      <c r="E239" s="126" t="s">
        <v>3</v>
      </c>
      <c r="F239" s="127" t="s">
        <v>1402</v>
      </c>
      <c r="H239" s="128">
        <v>6.138</v>
      </c>
      <c r="I239" s="4"/>
      <c r="L239" s="123"/>
      <c r="M239" s="129"/>
      <c r="N239" s="130"/>
      <c r="O239" s="130"/>
      <c r="P239" s="130"/>
      <c r="Q239" s="130"/>
      <c r="R239" s="130"/>
      <c r="S239" s="130"/>
      <c r="T239" s="131"/>
      <c r="AT239" s="132" t="s">
        <v>154</v>
      </c>
      <c r="AU239" s="132" t="s">
        <v>83</v>
      </c>
      <c r="AV239" s="124" t="s">
        <v>83</v>
      </c>
      <c r="AW239" s="124" t="s">
        <v>38</v>
      </c>
      <c r="AX239" s="124" t="s">
        <v>23</v>
      </c>
      <c r="AY239" s="132" t="s">
        <v>143</v>
      </c>
    </row>
    <row r="240" spans="2:65" s="175" customFormat="1" ht="31.5" customHeight="1">
      <c r="B240" s="27"/>
      <c r="C240" s="108" t="s">
        <v>475</v>
      </c>
      <c r="D240" s="108" t="s">
        <v>145</v>
      </c>
      <c r="E240" s="109" t="s">
        <v>1846</v>
      </c>
      <c r="F240" s="110" t="s">
        <v>1847</v>
      </c>
      <c r="G240" s="111" t="s">
        <v>394</v>
      </c>
      <c r="H240" s="112">
        <v>18</v>
      </c>
      <c r="I240" s="2"/>
      <c r="J240" s="113">
        <f>ROUND(I240*H240,2)</f>
        <v>0</v>
      </c>
      <c r="K240" s="110" t="s">
        <v>149</v>
      </c>
      <c r="L240" s="27"/>
      <c r="M240" s="114" t="s">
        <v>3</v>
      </c>
      <c r="N240" s="115" t="s">
        <v>46</v>
      </c>
      <c r="O240" s="177"/>
      <c r="P240" s="116">
        <f>O240*H240</f>
        <v>0</v>
      </c>
      <c r="Q240" s="116">
        <v>0</v>
      </c>
      <c r="R240" s="116">
        <f>Q240*H240</f>
        <v>0</v>
      </c>
      <c r="S240" s="116">
        <v>0.0657</v>
      </c>
      <c r="T240" s="117">
        <f>S240*H240</f>
        <v>1.1825999999999999</v>
      </c>
      <c r="AR240" s="16" t="s">
        <v>150</v>
      </c>
      <c r="AT240" s="16" t="s">
        <v>145</v>
      </c>
      <c r="AU240" s="16" t="s">
        <v>83</v>
      </c>
      <c r="AY240" s="16" t="s">
        <v>143</v>
      </c>
      <c r="BE240" s="118">
        <f>IF(N240="základní",J240,0)</f>
        <v>0</v>
      </c>
      <c r="BF240" s="118">
        <f>IF(N240="snížená",J240,0)</f>
        <v>0</v>
      </c>
      <c r="BG240" s="118">
        <f>IF(N240="zákl. přenesená",J240,0)</f>
        <v>0</v>
      </c>
      <c r="BH240" s="118">
        <f>IF(N240="sníž. přenesená",J240,0)</f>
        <v>0</v>
      </c>
      <c r="BI240" s="118">
        <f>IF(N240="nulová",J240,0)</f>
        <v>0</v>
      </c>
      <c r="BJ240" s="16" t="s">
        <v>23</v>
      </c>
      <c r="BK240" s="118">
        <f>ROUND(I240*H240,2)</f>
        <v>0</v>
      </c>
      <c r="BL240" s="16" t="s">
        <v>150</v>
      </c>
      <c r="BM240" s="16" t="s">
        <v>1848</v>
      </c>
    </row>
    <row r="241" spans="2:65" s="175" customFormat="1" ht="22.5" customHeight="1">
      <c r="B241" s="27"/>
      <c r="C241" s="108" t="s">
        <v>481</v>
      </c>
      <c r="D241" s="108" t="s">
        <v>145</v>
      </c>
      <c r="E241" s="109" t="s">
        <v>1849</v>
      </c>
      <c r="F241" s="110" t="s">
        <v>1850</v>
      </c>
      <c r="G241" s="111" t="s">
        <v>162</v>
      </c>
      <c r="H241" s="112">
        <v>47</v>
      </c>
      <c r="I241" s="2"/>
      <c r="J241" s="113">
        <f>ROUND(I241*H241,2)</f>
        <v>0</v>
      </c>
      <c r="K241" s="110" t="s">
        <v>149</v>
      </c>
      <c r="L241" s="27"/>
      <c r="M241" s="114" t="s">
        <v>3</v>
      </c>
      <c r="N241" s="115" t="s">
        <v>46</v>
      </c>
      <c r="O241" s="177"/>
      <c r="P241" s="116">
        <f>O241*H241</f>
        <v>0</v>
      </c>
      <c r="Q241" s="116">
        <v>0</v>
      </c>
      <c r="R241" s="116">
        <f>Q241*H241</f>
        <v>0</v>
      </c>
      <c r="S241" s="116">
        <v>0.00198</v>
      </c>
      <c r="T241" s="117">
        <f>S241*H241</f>
        <v>0.09306</v>
      </c>
      <c r="AR241" s="16" t="s">
        <v>150</v>
      </c>
      <c r="AT241" s="16" t="s">
        <v>145</v>
      </c>
      <c r="AU241" s="16" t="s">
        <v>83</v>
      </c>
      <c r="AY241" s="16" t="s">
        <v>143</v>
      </c>
      <c r="BE241" s="118">
        <f>IF(N241="základní",J241,0)</f>
        <v>0</v>
      </c>
      <c r="BF241" s="118">
        <f>IF(N241="snížená",J241,0)</f>
        <v>0</v>
      </c>
      <c r="BG241" s="118">
        <f>IF(N241="zákl. přenesená",J241,0)</f>
        <v>0</v>
      </c>
      <c r="BH241" s="118">
        <f>IF(N241="sníž. přenesená",J241,0)</f>
        <v>0</v>
      </c>
      <c r="BI241" s="118">
        <f>IF(N241="nulová",J241,0)</f>
        <v>0</v>
      </c>
      <c r="BJ241" s="16" t="s">
        <v>23</v>
      </c>
      <c r="BK241" s="118">
        <f>ROUND(I241*H241,2)</f>
        <v>0</v>
      </c>
      <c r="BL241" s="16" t="s">
        <v>150</v>
      </c>
      <c r="BM241" s="16" t="s">
        <v>1851</v>
      </c>
    </row>
    <row r="242" spans="2:47" s="175" customFormat="1" ht="24">
      <c r="B242" s="27"/>
      <c r="D242" s="125" t="s">
        <v>152</v>
      </c>
      <c r="F242" s="156" t="s">
        <v>1852</v>
      </c>
      <c r="I242" s="3"/>
      <c r="L242" s="27"/>
      <c r="M242" s="121"/>
      <c r="N242" s="177"/>
      <c r="O242" s="177"/>
      <c r="P242" s="177"/>
      <c r="Q242" s="177"/>
      <c r="R242" s="177"/>
      <c r="S242" s="177"/>
      <c r="T242" s="122"/>
      <c r="AT242" s="16" t="s">
        <v>152</v>
      </c>
      <c r="AU242" s="16" t="s">
        <v>83</v>
      </c>
    </row>
    <row r="243" spans="2:65" s="175" customFormat="1" ht="22.5" customHeight="1">
      <c r="B243" s="27"/>
      <c r="C243" s="108" t="s">
        <v>486</v>
      </c>
      <c r="D243" s="108" t="s">
        <v>145</v>
      </c>
      <c r="E243" s="109" t="s">
        <v>1853</v>
      </c>
      <c r="F243" s="110" t="s">
        <v>1854</v>
      </c>
      <c r="G243" s="111" t="s">
        <v>394</v>
      </c>
      <c r="H243" s="112">
        <v>1</v>
      </c>
      <c r="I243" s="2"/>
      <c r="J243" s="113">
        <f>ROUND(I243*H243,2)</f>
        <v>0</v>
      </c>
      <c r="K243" s="110" t="s">
        <v>149</v>
      </c>
      <c r="L243" s="27"/>
      <c r="M243" s="114" t="s">
        <v>3</v>
      </c>
      <c r="N243" s="115" t="s">
        <v>46</v>
      </c>
      <c r="O243" s="177"/>
      <c r="P243" s="116">
        <f>O243*H243</f>
        <v>0</v>
      </c>
      <c r="Q243" s="116">
        <v>0</v>
      </c>
      <c r="R243" s="116">
        <f>Q243*H243</f>
        <v>0</v>
      </c>
      <c r="S243" s="116">
        <v>0.192</v>
      </c>
      <c r="T243" s="117">
        <f>S243*H243</f>
        <v>0.192</v>
      </c>
      <c r="AR243" s="16" t="s">
        <v>150</v>
      </c>
      <c r="AT243" s="16" t="s">
        <v>145</v>
      </c>
      <c r="AU243" s="16" t="s">
        <v>83</v>
      </c>
      <c r="AY243" s="16" t="s">
        <v>143</v>
      </c>
      <c r="BE243" s="118">
        <f>IF(N243="základní",J243,0)</f>
        <v>0</v>
      </c>
      <c r="BF243" s="118">
        <f>IF(N243="snížená",J243,0)</f>
        <v>0</v>
      </c>
      <c r="BG243" s="118">
        <f>IF(N243="zákl. přenesená",J243,0)</f>
        <v>0</v>
      </c>
      <c r="BH243" s="118">
        <f>IF(N243="sníž. přenesená",J243,0)</f>
        <v>0</v>
      </c>
      <c r="BI243" s="118">
        <f>IF(N243="nulová",J243,0)</f>
        <v>0</v>
      </c>
      <c r="BJ243" s="16" t="s">
        <v>23</v>
      </c>
      <c r="BK243" s="118">
        <f>ROUND(I243*H243,2)</f>
        <v>0</v>
      </c>
      <c r="BL243" s="16" t="s">
        <v>150</v>
      </c>
      <c r="BM243" s="16" t="s">
        <v>1855</v>
      </c>
    </row>
    <row r="244" spans="2:63" s="95" customFormat="1" ht="29.85" customHeight="1">
      <c r="B244" s="94"/>
      <c r="D244" s="105" t="s">
        <v>74</v>
      </c>
      <c r="E244" s="106" t="s">
        <v>629</v>
      </c>
      <c r="F244" s="106" t="s">
        <v>630</v>
      </c>
      <c r="I244" s="1"/>
      <c r="J244" s="107">
        <f>BK244</f>
        <v>0</v>
      </c>
      <c r="L244" s="94"/>
      <c r="M244" s="99"/>
      <c r="N244" s="100"/>
      <c r="O244" s="100"/>
      <c r="P244" s="101">
        <f>SUM(P245:P253)</f>
        <v>0</v>
      </c>
      <c r="Q244" s="100"/>
      <c r="R244" s="101">
        <f>SUM(R245:R253)</f>
        <v>0</v>
      </c>
      <c r="S244" s="100"/>
      <c r="T244" s="102">
        <f>SUM(T245:T253)</f>
        <v>0</v>
      </c>
      <c r="AR244" s="96" t="s">
        <v>23</v>
      </c>
      <c r="AT244" s="103" t="s">
        <v>74</v>
      </c>
      <c r="AU244" s="103" t="s">
        <v>23</v>
      </c>
      <c r="AY244" s="96" t="s">
        <v>143</v>
      </c>
      <c r="BK244" s="104">
        <f>SUM(BK245:BK253)</f>
        <v>0</v>
      </c>
    </row>
    <row r="245" spans="2:65" s="175" customFormat="1" ht="31.5" customHeight="1">
      <c r="B245" s="27"/>
      <c r="C245" s="108" t="s">
        <v>491</v>
      </c>
      <c r="D245" s="108" t="s">
        <v>145</v>
      </c>
      <c r="E245" s="109" t="s">
        <v>1403</v>
      </c>
      <c r="F245" s="110" t="s">
        <v>1404</v>
      </c>
      <c r="G245" s="111" t="s">
        <v>634</v>
      </c>
      <c r="H245" s="112">
        <v>55.559</v>
      </c>
      <c r="I245" s="2"/>
      <c r="J245" s="113">
        <f>ROUND(I245*H245,2)</f>
        <v>0</v>
      </c>
      <c r="K245" s="110" t="s">
        <v>149</v>
      </c>
      <c r="L245" s="27"/>
      <c r="M245" s="114" t="s">
        <v>3</v>
      </c>
      <c r="N245" s="115" t="s">
        <v>46</v>
      </c>
      <c r="O245" s="177"/>
      <c r="P245" s="116">
        <f>O245*H245</f>
        <v>0</v>
      </c>
      <c r="Q245" s="116">
        <v>0</v>
      </c>
      <c r="R245" s="116">
        <f>Q245*H245</f>
        <v>0</v>
      </c>
      <c r="S245" s="116">
        <v>0</v>
      </c>
      <c r="T245" s="117">
        <f>S245*H245</f>
        <v>0</v>
      </c>
      <c r="AR245" s="16" t="s">
        <v>150</v>
      </c>
      <c r="AT245" s="16" t="s">
        <v>145</v>
      </c>
      <c r="AU245" s="16" t="s">
        <v>83</v>
      </c>
      <c r="AY245" s="16" t="s">
        <v>143</v>
      </c>
      <c r="BE245" s="118">
        <f>IF(N245="základní",J245,0)</f>
        <v>0</v>
      </c>
      <c r="BF245" s="118">
        <f>IF(N245="snížená",J245,0)</f>
        <v>0</v>
      </c>
      <c r="BG245" s="118">
        <f>IF(N245="zákl. přenesená",J245,0)</f>
        <v>0</v>
      </c>
      <c r="BH245" s="118">
        <f>IF(N245="sníž. přenesená",J245,0)</f>
        <v>0</v>
      </c>
      <c r="BI245" s="118">
        <f>IF(N245="nulová",J245,0)</f>
        <v>0</v>
      </c>
      <c r="BJ245" s="16" t="s">
        <v>23</v>
      </c>
      <c r="BK245" s="118">
        <f>ROUND(I245*H245,2)</f>
        <v>0</v>
      </c>
      <c r="BL245" s="16" t="s">
        <v>150</v>
      </c>
      <c r="BM245" s="16" t="s">
        <v>1405</v>
      </c>
    </row>
    <row r="246" spans="2:47" s="175" customFormat="1" ht="108">
      <c r="B246" s="27"/>
      <c r="D246" s="125" t="s">
        <v>152</v>
      </c>
      <c r="F246" s="156" t="s">
        <v>1406</v>
      </c>
      <c r="I246" s="3"/>
      <c r="L246" s="27"/>
      <c r="M246" s="121"/>
      <c r="N246" s="177"/>
      <c r="O246" s="177"/>
      <c r="P246" s="177"/>
      <c r="Q246" s="177"/>
      <c r="R246" s="177"/>
      <c r="S246" s="177"/>
      <c r="T246" s="122"/>
      <c r="AT246" s="16" t="s">
        <v>152</v>
      </c>
      <c r="AU246" s="16" t="s">
        <v>83</v>
      </c>
    </row>
    <row r="247" spans="2:65" s="175" customFormat="1" ht="31.5" customHeight="1">
      <c r="B247" s="27"/>
      <c r="C247" s="108" t="s">
        <v>495</v>
      </c>
      <c r="D247" s="108" t="s">
        <v>145</v>
      </c>
      <c r="E247" s="109" t="s">
        <v>1407</v>
      </c>
      <c r="F247" s="110" t="s">
        <v>1408</v>
      </c>
      <c r="G247" s="111" t="s">
        <v>634</v>
      </c>
      <c r="H247" s="112">
        <v>500.031</v>
      </c>
      <c r="I247" s="2"/>
      <c r="J247" s="113">
        <f>ROUND(I247*H247,2)</f>
        <v>0</v>
      </c>
      <c r="K247" s="110" t="s">
        <v>149</v>
      </c>
      <c r="L247" s="27"/>
      <c r="M247" s="114" t="s">
        <v>3</v>
      </c>
      <c r="N247" s="115" t="s">
        <v>46</v>
      </c>
      <c r="O247" s="177"/>
      <c r="P247" s="116">
        <f>O247*H247</f>
        <v>0</v>
      </c>
      <c r="Q247" s="116">
        <v>0</v>
      </c>
      <c r="R247" s="116">
        <f>Q247*H247</f>
        <v>0</v>
      </c>
      <c r="S247" s="116">
        <v>0</v>
      </c>
      <c r="T247" s="117">
        <f>S247*H247</f>
        <v>0</v>
      </c>
      <c r="AR247" s="16" t="s">
        <v>150</v>
      </c>
      <c r="AT247" s="16" t="s">
        <v>145</v>
      </c>
      <c r="AU247" s="16" t="s">
        <v>83</v>
      </c>
      <c r="AY247" s="16" t="s">
        <v>143</v>
      </c>
      <c r="BE247" s="118">
        <f>IF(N247="základní",J247,0)</f>
        <v>0</v>
      </c>
      <c r="BF247" s="118">
        <f>IF(N247="snížená",J247,0)</f>
        <v>0</v>
      </c>
      <c r="BG247" s="118">
        <f>IF(N247="zákl. přenesená",J247,0)</f>
        <v>0</v>
      </c>
      <c r="BH247" s="118">
        <f>IF(N247="sníž. přenesená",J247,0)</f>
        <v>0</v>
      </c>
      <c r="BI247" s="118">
        <f>IF(N247="nulová",J247,0)</f>
        <v>0</v>
      </c>
      <c r="BJ247" s="16" t="s">
        <v>23</v>
      </c>
      <c r="BK247" s="118">
        <f>ROUND(I247*H247,2)</f>
        <v>0</v>
      </c>
      <c r="BL247" s="16" t="s">
        <v>150</v>
      </c>
      <c r="BM247" s="16" t="s">
        <v>1409</v>
      </c>
    </row>
    <row r="248" spans="2:47" s="175" customFormat="1" ht="72">
      <c r="B248" s="27"/>
      <c r="D248" s="119" t="s">
        <v>152</v>
      </c>
      <c r="F248" s="120" t="s">
        <v>1410</v>
      </c>
      <c r="I248" s="3"/>
      <c r="L248" s="27"/>
      <c r="M248" s="121"/>
      <c r="N248" s="177"/>
      <c r="O248" s="177"/>
      <c r="P248" s="177"/>
      <c r="Q248" s="177"/>
      <c r="R248" s="177"/>
      <c r="S248" s="177"/>
      <c r="T248" s="122"/>
      <c r="AT248" s="16" t="s">
        <v>152</v>
      </c>
      <c r="AU248" s="16" t="s">
        <v>83</v>
      </c>
    </row>
    <row r="249" spans="2:51" s="124" customFormat="1" ht="13.5">
      <c r="B249" s="123"/>
      <c r="D249" s="125" t="s">
        <v>154</v>
      </c>
      <c r="F249" s="127" t="s">
        <v>1856</v>
      </c>
      <c r="H249" s="128">
        <v>500.031</v>
      </c>
      <c r="I249" s="4"/>
      <c r="L249" s="123"/>
      <c r="M249" s="129"/>
      <c r="N249" s="130"/>
      <c r="O249" s="130"/>
      <c r="P249" s="130"/>
      <c r="Q249" s="130"/>
      <c r="R249" s="130"/>
      <c r="S249" s="130"/>
      <c r="T249" s="131"/>
      <c r="AT249" s="132" t="s">
        <v>154</v>
      </c>
      <c r="AU249" s="132" t="s">
        <v>83</v>
      </c>
      <c r="AV249" s="124" t="s">
        <v>83</v>
      </c>
      <c r="AW249" s="124" t="s">
        <v>4</v>
      </c>
      <c r="AX249" s="124" t="s">
        <v>23</v>
      </c>
      <c r="AY249" s="132" t="s">
        <v>143</v>
      </c>
    </row>
    <row r="250" spans="2:65" s="175" customFormat="1" ht="31.5" customHeight="1">
      <c r="B250" s="27"/>
      <c r="C250" s="108" t="s">
        <v>499</v>
      </c>
      <c r="D250" s="108" t="s">
        <v>145</v>
      </c>
      <c r="E250" s="109" t="s">
        <v>1411</v>
      </c>
      <c r="F250" s="110" t="s">
        <v>1412</v>
      </c>
      <c r="G250" s="111" t="s">
        <v>634</v>
      </c>
      <c r="H250" s="112">
        <v>55.559</v>
      </c>
      <c r="I250" s="2"/>
      <c r="J250" s="113">
        <f>ROUND(I250*H250,2)</f>
        <v>0</v>
      </c>
      <c r="K250" s="110" t="s">
        <v>149</v>
      </c>
      <c r="L250" s="27"/>
      <c r="M250" s="114" t="s">
        <v>3</v>
      </c>
      <c r="N250" s="115" t="s">
        <v>46</v>
      </c>
      <c r="O250" s="177"/>
      <c r="P250" s="116">
        <f>O250*H250</f>
        <v>0</v>
      </c>
      <c r="Q250" s="116">
        <v>0</v>
      </c>
      <c r="R250" s="116">
        <f>Q250*H250</f>
        <v>0</v>
      </c>
      <c r="S250" s="116">
        <v>0</v>
      </c>
      <c r="T250" s="117">
        <f>S250*H250</f>
        <v>0</v>
      </c>
      <c r="AR250" s="16" t="s">
        <v>150</v>
      </c>
      <c r="AT250" s="16" t="s">
        <v>145</v>
      </c>
      <c r="AU250" s="16" t="s">
        <v>83</v>
      </c>
      <c r="AY250" s="16" t="s">
        <v>143</v>
      </c>
      <c r="BE250" s="118">
        <f>IF(N250="základní",J250,0)</f>
        <v>0</v>
      </c>
      <c r="BF250" s="118">
        <f>IF(N250="snížená",J250,0)</f>
        <v>0</v>
      </c>
      <c r="BG250" s="118">
        <f>IF(N250="zákl. přenesená",J250,0)</f>
        <v>0</v>
      </c>
      <c r="BH250" s="118">
        <f>IF(N250="sníž. přenesená",J250,0)</f>
        <v>0</v>
      </c>
      <c r="BI250" s="118">
        <f>IF(N250="nulová",J250,0)</f>
        <v>0</v>
      </c>
      <c r="BJ250" s="16" t="s">
        <v>23</v>
      </c>
      <c r="BK250" s="118">
        <f>ROUND(I250*H250,2)</f>
        <v>0</v>
      </c>
      <c r="BL250" s="16" t="s">
        <v>150</v>
      </c>
      <c r="BM250" s="16" t="s">
        <v>1413</v>
      </c>
    </row>
    <row r="251" spans="2:47" s="175" customFormat="1" ht="72">
      <c r="B251" s="27"/>
      <c r="D251" s="125" t="s">
        <v>152</v>
      </c>
      <c r="F251" s="156" t="s">
        <v>1414</v>
      </c>
      <c r="I251" s="3"/>
      <c r="L251" s="27"/>
      <c r="M251" s="121"/>
      <c r="N251" s="177"/>
      <c r="O251" s="177"/>
      <c r="P251" s="177"/>
      <c r="Q251" s="177"/>
      <c r="R251" s="177"/>
      <c r="S251" s="177"/>
      <c r="T251" s="122"/>
      <c r="AT251" s="16" t="s">
        <v>152</v>
      </c>
      <c r="AU251" s="16" t="s">
        <v>83</v>
      </c>
    </row>
    <row r="252" spans="2:65" s="175" customFormat="1" ht="22.5" customHeight="1">
      <c r="B252" s="27"/>
      <c r="C252" s="108" t="s">
        <v>503</v>
      </c>
      <c r="D252" s="108" t="s">
        <v>145</v>
      </c>
      <c r="E252" s="109" t="s">
        <v>1415</v>
      </c>
      <c r="F252" s="110" t="s">
        <v>1416</v>
      </c>
      <c r="G252" s="111" t="s">
        <v>634</v>
      </c>
      <c r="H252" s="112">
        <v>55.559</v>
      </c>
      <c r="I252" s="2"/>
      <c r="J252" s="113">
        <f>ROUND(I252*H252,2)</f>
        <v>0</v>
      </c>
      <c r="K252" s="110" t="s">
        <v>149</v>
      </c>
      <c r="L252" s="27"/>
      <c r="M252" s="114" t="s">
        <v>3</v>
      </c>
      <c r="N252" s="115" t="s">
        <v>46</v>
      </c>
      <c r="O252" s="177"/>
      <c r="P252" s="116">
        <f>O252*H252</f>
        <v>0</v>
      </c>
      <c r="Q252" s="116">
        <v>0</v>
      </c>
      <c r="R252" s="116">
        <f>Q252*H252</f>
        <v>0</v>
      </c>
      <c r="S252" s="116">
        <v>0</v>
      </c>
      <c r="T252" s="117">
        <f>S252*H252</f>
        <v>0</v>
      </c>
      <c r="AR252" s="16" t="s">
        <v>150</v>
      </c>
      <c r="AT252" s="16" t="s">
        <v>145</v>
      </c>
      <c r="AU252" s="16" t="s">
        <v>83</v>
      </c>
      <c r="AY252" s="16" t="s">
        <v>143</v>
      </c>
      <c r="BE252" s="118">
        <f>IF(N252="základní",J252,0)</f>
        <v>0</v>
      </c>
      <c r="BF252" s="118">
        <f>IF(N252="snížená",J252,0)</f>
        <v>0</v>
      </c>
      <c r="BG252" s="118">
        <f>IF(N252="zákl. přenesená",J252,0)</f>
        <v>0</v>
      </c>
      <c r="BH252" s="118">
        <f>IF(N252="sníž. přenesená",J252,0)</f>
        <v>0</v>
      </c>
      <c r="BI252" s="118">
        <f>IF(N252="nulová",J252,0)</f>
        <v>0</v>
      </c>
      <c r="BJ252" s="16" t="s">
        <v>23</v>
      </c>
      <c r="BK252" s="118">
        <f>ROUND(I252*H252,2)</f>
        <v>0</v>
      </c>
      <c r="BL252" s="16" t="s">
        <v>150</v>
      </c>
      <c r="BM252" s="16" t="s">
        <v>1417</v>
      </c>
    </row>
    <row r="253" spans="2:47" s="175" customFormat="1" ht="72">
      <c r="B253" s="27"/>
      <c r="D253" s="119" t="s">
        <v>152</v>
      </c>
      <c r="F253" s="120" t="s">
        <v>1418</v>
      </c>
      <c r="I253" s="3"/>
      <c r="L253" s="27"/>
      <c r="M253" s="121"/>
      <c r="N253" s="177"/>
      <c r="O253" s="177"/>
      <c r="P253" s="177"/>
      <c r="Q253" s="177"/>
      <c r="R253" s="177"/>
      <c r="S253" s="177"/>
      <c r="T253" s="122"/>
      <c r="AT253" s="16" t="s">
        <v>152</v>
      </c>
      <c r="AU253" s="16" t="s">
        <v>83</v>
      </c>
    </row>
    <row r="254" spans="2:63" s="95" customFormat="1" ht="29.85" customHeight="1">
      <c r="B254" s="94"/>
      <c r="D254" s="105" t="s">
        <v>74</v>
      </c>
      <c r="E254" s="106" t="s">
        <v>656</v>
      </c>
      <c r="F254" s="106" t="s">
        <v>657</v>
      </c>
      <c r="I254" s="1"/>
      <c r="J254" s="107">
        <f>BK254</f>
        <v>0</v>
      </c>
      <c r="L254" s="94"/>
      <c r="M254" s="99"/>
      <c r="N254" s="100"/>
      <c r="O254" s="100"/>
      <c r="P254" s="101">
        <f>SUM(P255:P256)</f>
        <v>0</v>
      </c>
      <c r="Q254" s="100"/>
      <c r="R254" s="101">
        <f>SUM(R255:R256)</f>
        <v>0</v>
      </c>
      <c r="S254" s="100"/>
      <c r="T254" s="102">
        <f>SUM(T255:T256)</f>
        <v>0</v>
      </c>
      <c r="AR254" s="96" t="s">
        <v>23</v>
      </c>
      <c r="AT254" s="103" t="s">
        <v>74</v>
      </c>
      <c r="AU254" s="103" t="s">
        <v>23</v>
      </c>
      <c r="AY254" s="96" t="s">
        <v>143</v>
      </c>
      <c r="BK254" s="104">
        <f>SUM(BK255:BK256)</f>
        <v>0</v>
      </c>
    </row>
    <row r="255" spans="2:65" s="175" customFormat="1" ht="44.25" customHeight="1">
      <c r="B255" s="27"/>
      <c r="C255" s="108" t="s">
        <v>507</v>
      </c>
      <c r="D255" s="108" t="s">
        <v>145</v>
      </c>
      <c r="E255" s="109" t="s">
        <v>1419</v>
      </c>
      <c r="F255" s="110" t="s">
        <v>1420</v>
      </c>
      <c r="G255" s="111" t="s">
        <v>634</v>
      </c>
      <c r="H255" s="112">
        <v>146.293</v>
      </c>
      <c r="I255" s="2"/>
      <c r="J255" s="113">
        <f>ROUND(I255*H255,2)</f>
        <v>0</v>
      </c>
      <c r="K255" s="110" t="s">
        <v>149</v>
      </c>
      <c r="L255" s="27"/>
      <c r="M255" s="114" t="s">
        <v>3</v>
      </c>
      <c r="N255" s="115" t="s">
        <v>46</v>
      </c>
      <c r="O255" s="177"/>
      <c r="P255" s="116">
        <f>O255*H255</f>
        <v>0</v>
      </c>
      <c r="Q255" s="116">
        <v>0</v>
      </c>
      <c r="R255" s="116">
        <f>Q255*H255</f>
        <v>0</v>
      </c>
      <c r="S255" s="116">
        <v>0</v>
      </c>
      <c r="T255" s="117">
        <f>S255*H255</f>
        <v>0</v>
      </c>
      <c r="AR255" s="16" t="s">
        <v>150</v>
      </c>
      <c r="AT255" s="16" t="s">
        <v>145</v>
      </c>
      <c r="AU255" s="16" t="s">
        <v>83</v>
      </c>
      <c r="AY255" s="16" t="s">
        <v>143</v>
      </c>
      <c r="BE255" s="118">
        <f>IF(N255="základní",J255,0)</f>
        <v>0</v>
      </c>
      <c r="BF255" s="118">
        <f>IF(N255="snížená",J255,0)</f>
        <v>0</v>
      </c>
      <c r="BG255" s="118">
        <f>IF(N255="zákl. přenesená",J255,0)</f>
        <v>0</v>
      </c>
      <c r="BH255" s="118">
        <f>IF(N255="sníž. přenesená",J255,0)</f>
        <v>0</v>
      </c>
      <c r="BI255" s="118">
        <f>IF(N255="nulová",J255,0)</f>
        <v>0</v>
      </c>
      <c r="BJ255" s="16" t="s">
        <v>23</v>
      </c>
      <c r="BK255" s="118">
        <f>ROUND(I255*H255,2)</f>
        <v>0</v>
      </c>
      <c r="BL255" s="16" t="s">
        <v>150</v>
      </c>
      <c r="BM255" s="16" t="s">
        <v>1421</v>
      </c>
    </row>
    <row r="256" spans="2:47" s="175" customFormat="1" ht="72">
      <c r="B256" s="27"/>
      <c r="D256" s="119" t="s">
        <v>152</v>
      </c>
      <c r="F256" s="120" t="s">
        <v>1422</v>
      </c>
      <c r="I256" s="3"/>
      <c r="L256" s="27"/>
      <c r="M256" s="121"/>
      <c r="N256" s="177"/>
      <c r="O256" s="177"/>
      <c r="P256" s="177"/>
      <c r="Q256" s="177"/>
      <c r="R256" s="177"/>
      <c r="S256" s="177"/>
      <c r="T256" s="122"/>
      <c r="AT256" s="16" t="s">
        <v>152</v>
      </c>
      <c r="AU256" s="16" t="s">
        <v>83</v>
      </c>
    </row>
    <row r="257" spans="2:63" s="95" customFormat="1" ht="37.35" customHeight="1">
      <c r="B257" s="94"/>
      <c r="D257" s="96" t="s">
        <v>74</v>
      </c>
      <c r="E257" s="97" t="s">
        <v>330</v>
      </c>
      <c r="F257" s="97" t="s">
        <v>667</v>
      </c>
      <c r="I257" s="1"/>
      <c r="J257" s="98">
        <f>BK257</f>
        <v>0</v>
      </c>
      <c r="L257" s="94"/>
      <c r="M257" s="99"/>
      <c r="N257" s="100"/>
      <c r="O257" s="100"/>
      <c r="P257" s="101">
        <f>P258</f>
        <v>0</v>
      </c>
      <c r="Q257" s="100"/>
      <c r="R257" s="101">
        <f>R258</f>
        <v>0</v>
      </c>
      <c r="S257" s="100"/>
      <c r="T257" s="102">
        <f>T258</f>
        <v>0</v>
      </c>
      <c r="AR257" s="96" t="s">
        <v>159</v>
      </c>
      <c r="AT257" s="103" t="s">
        <v>74</v>
      </c>
      <c r="AU257" s="103" t="s">
        <v>75</v>
      </c>
      <c r="AY257" s="96" t="s">
        <v>143</v>
      </c>
      <c r="BK257" s="104">
        <f>BK258</f>
        <v>0</v>
      </c>
    </row>
    <row r="258" spans="2:63" s="95" customFormat="1" ht="19.95" customHeight="1">
      <c r="B258" s="94"/>
      <c r="D258" s="105" t="s">
        <v>74</v>
      </c>
      <c r="E258" s="106" t="s">
        <v>668</v>
      </c>
      <c r="F258" s="106" t="s">
        <v>669</v>
      </c>
      <c r="I258" s="1"/>
      <c r="J258" s="107">
        <f>BK258</f>
        <v>0</v>
      </c>
      <c r="L258" s="94"/>
      <c r="M258" s="99"/>
      <c r="N258" s="100"/>
      <c r="O258" s="100"/>
      <c r="P258" s="101">
        <f>SUM(P259:P260)</f>
        <v>0</v>
      </c>
      <c r="Q258" s="100"/>
      <c r="R258" s="101">
        <f>SUM(R259:R260)</f>
        <v>0</v>
      </c>
      <c r="S258" s="100"/>
      <c r="T258" s="102">
        <f>SUM(T259:T260)</f>
        <v>0</v>
      </c>
      <c r="AR258" s="96" t="s">
        <v>159</v>
      </c>
      <c r="AT258" s="103" t="s">
        <v>74</v>
      </c>
      <c r="AU258" s="103" t="s">
        <v>23</v>
      </c>
      <c r="AY258" s="96" t="s">
        <v>143</v>
      </c>
      <c r="BK258" s="104">
        <f>SUM(BK259:BK260)</f>
        <v>0</v>
      </c>
    </row>
    <row r="259" spans="2:65" s="175" customFormat="1" ht="95.25" customHeight="1">
      <c r="B259" s="27"/>
      <c r="C259" s="108" t="s">
        <v>511</v>
      </c>
      <c r="D259" s="108" t="s">
        <v>145</v>
      </c>
      <c r="E259" s="109" t="s">
        <v>1423</v>
      </c>
      <c r="F259" s="110" t="s">
        <v>1424</v>
      </c>
      <c r="G259" s="111" t="s">
        <v>1229</v>
      </c>
      <c r="H259" s="112">
        <v>1</v>
      </c>
      <c r="I259" s="2"/>
      <c r="J259" s="113">
        <f>ROUND(I259*H259,2)</f>
        <v>0</v>
      </c>
      <c r="K259" s="110" t="s">
        <v>3</v>
      </c>
      <c r="L259" s="27"/>
      <c r="M259" s="114" t="s">
        <v>3</v>
      </c>
      <c r="N259" s="115" t="s">
        <v>46</v>
      </c>
      <c r="O259" s="177"/>
      <c r="P259" s="116">
        <f>O259*H259</f>
        <v>0</v>
      </c>
      <c r="Q259" s="116">
        <v>0</v>
      </c>
      <c r="R259" s="116">
        <f>Q259*H259</f>
        <v>0</v>
      </c>
      <c r="S259" s="116">
        <v>0</v>
      </c>
      <c r="T259" s="117">
        <f>S259*H259</f>
        <v>0</v>
      </c>
      <c r="AR259" s="16" t="s">
        <v>150</v>
      </c>
      <c r="AT259" s="16" t="s">
        <v>145</v>
      </c>
      <c r="AU259" s="16" t="s">
        <v>83</v>
      </c>
      <c r="AY259" s="16" t="s">
        <v>143</v>
      </c>
      <c r="BE259" s="118">
        <f>IF(N259="základní",J259,0)</f>
        <v>0</v>
      </c>
      <c r="BF259" s="118">
        <f>IF(N259="snížená",J259,0)</f>
        <v>0</v>
      </c>
      <c r="BG259" s="118">
        <f>IF(N259="zákl. přenesená",J259,0)</f>
        <v>0</v>
      </c>
      <c r="BH259" s="118">
        <f>IF(N259="sníž. přenesená",J259,0)</f>
        <v>0</v>
      </c>
      <c r="BI259" s="118">
        <f>IF(N259="nulová",J259,0)</f>
        <v>0</v>
      </c>
      <c r="BJ259" s="16" t="s">
        <v>23</v>
      </c>
      <c r="BK259" s="118">
        <f>ROUND(I259*H259,2)</f>
        <v>0</v>
      </c>
      <c r="BL259" s="16" t="s">
        <v>150</v>
      </c>
      <c r="BM259" s="16" t="s">
        <v>1425</v>
      </c>
    </row>
    <row r="260" spans="2:47" s="175" customFormat="1" ht="144">
      <c r="B260" s="27"/>
      <c r="D260" s="119" t="s">
        <v>1231</v>
      </c>
      <c r="F260" s="120" t="s">
        <v>1426</v>
      </c>
      <c r="I260" s="3"/>
      <c r="L260" s="27"/>
      <c r="M260" s="170"/>
      <c r="N260" s="158"/>
      <c r="O260" s="158"/>
      <c r="P260" s="158"/>
      <c r="Q260" s="158"/>
      <c r="R260" s="158"/>
      <c r="S260" s="158"/>
      <c r="T260" s="171"/>
      <c r="AT260" s="16" t="s">
        <v>1231</v>
      </c>
      <c r="AU260" s="16" t="s">
        <v>83</v>
      </c>
    </row>
    <row r="261" spans="2:12" s="175" customFormat="1" ht="6.9" customHeight="1">
      <c r="B261" s="51"/>
      <c r="C261" s="52"/>
      <c r="D261" s="52"/>
      <c r="E261" s="52"/>
      <c r="F261" s="52"/>
      <c r="G261" s="52"/>
      <c r="H261" s="52"/>
      <c r="I261" s="196"/>
      <c r="J261" s="52"/>
      <c r="K261" s="52"/>
      <c r="L261" s="27"/>
    </row>
  </sheetData>
  <sheetProtection password="C6B9" sheet="1" objects="1" scenarios="1" formatRows="0" selectLockedCells="1"/>
  <autoFilter ref="C85:K85"/>
  <mergeCells count="9">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6"/>
  <sheetViews>
    <sheetView workbookViewId="0" topLeftCell="A76">
      <selection activeCell="I99" sqref="I99"/>
    </sheetView>
  </sheetViews>
  <sheetFormatPr defaultColWidth="9.33203125" defaultRowHeight="13.5"/>
  <cols>
    <col min="1" max="1" width="8.33203125" style="15" customWidth="1"/>
    <col min="2" max="2" width="1.66796875" style="15" customWidth="1"/>
    <col min="3" max="3" width="4.16015625" style="15" customWidth="1"/>
    <col min="4" max="4" width="4.33203125" style="15" customWidth="1"/>
    <col min="5" max="5" width="17.16015625" style="15" customWidth="1"/>
    <col min="6" max="6" width="75" style="15" customWidth="1"/>
    <col min="7" max="7" width="8.66015625" style="15" customWidth="1"/>
    <col min="8" max="8" width="11.16015625" style="15" customWidth="1"/>
    <col min="9" max="9" width="12.66015625" style="15" customWidth="1"/>
    <col min="10" max="10" width="23.5" style="15" customWidth="1"/>
    <col min="11" max="11" width="15.5" style="15" customWidth="1"/>
    <col min="12" max="12" width="9.16015625" style="15" customWidth="1"/>
    <col min="13" max="18" width="9.33203125" style="15" hidden="1" customWidth="1"/>
    <col min="19" max="19" width="8.16015625" style="15" hidden="1" customWidth="1"/>
    <col min="20" max="20" width="29.66015625" style="15" hidden="1" customWidth="1"/>
    <col min="21" max="21" width="16.33203125" style="15" hidden="1" customWidth="1"/>
    <col min="22" max="22" width="12.33203125" style="15" customWidth="1"/>
    <col min="23" max="23" width="16.33203125" style="15" customWidth="1"/>
    <col min="24" max="24" width="12.33203125" style="15" customWidth="1"/>
    <col min="25" max="25" width="15" style="15" customWidth="1"/>
    <col min="26" max="26" width="11" style="15" customWidth="1"/>
    <col min="27" max="27" width="15" style="15" customWidth="1"/>
    <col min="28" max="28" width="16.33203125" style="15" customWidth="1"/>
    <col min="29" max="29" width="11" style="15" customWidth="1"/>
    <col min="30" max="30" width="15" style="15" customWidth="1"/>
    <col min="31" max="31" width="16.33203125" style="15" customWidth="1"/>
    <col min="32" max="43" width="9.16015625" style="15" customWidth="1"/>
    <col min="44" max="65" width="9.33203125" style="15" hidden="1" customWidth="1"/>
    <col min="66" max="16384" width="9.16015625" style="15" customWidth="1"/>
  </cols>
  <sheetData>
    <row r="1" spans="1:70" ht="21.75" customHeight="1">
      <c r="A1" s="14"/>
      <c r="B1" s="11"/>
      <c r="C1" s="11"/>
      <c r="D1" s="12" t="s">
        <v>1</v>
      </c>
      <c r="E1" s="11"/>
      <c r="F1" s="13" t="s">
        <v>1635</v>
      </c>
      <c r="G1" s="182" t="s">
        <v>1636</v>
      </c>
      <c r="H1" s="182"/>
      <c r="I1" s="11"/>
      <c r="J1" s="13" t="s">
        <v>1637</v>
      </c>
      <c r="K1" s="12" t="s">
        <v>105</v>
      </c>
      <c r="L1" s="13" t="s">
        <v>1638</v>
      </c>
      <c r="M1" s="13"/>
      <c r="N1" s="13"/>
      <c r="O1" s="13"/>
      <c r="P1" s="13"/>
      <c r="Q1" s="13"/>
      <c r="R1" s="13"/>
      <c r="S1" s="13"/>
      <c r="T1" s="13"/>
      <c r="U1" s="8"/>
      <c r="V1" s="8"/>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3:46" ht="36.9" customHeight="1">
      <c r="L2" s="183" t="s">
        <v>6</v>
      </c>
      <c r="M2" s="184"/>
      <c r="N2" s="184"/>
      <c r="O2" s="184"/>
      <c r="P2" s="184"/>
      <c r="Q2" s="184"/>
      <c r="R2" s="184"/>
      <c r="S2" s="184"/>
      <c r="T2" s="184"/>
      <c r="U2" s="184"/>
      <c r="V2" s="184"/>
      <c r="AT2" s="16" t="s">
        <v>99</v>
      </c>
    </row>
    <row r="3" spans="2:46" ht="6.9" customHeight="1">
      <c r="B3" s="17"/>
      <c r="C3" s="18"/>
      <c r="D3" s="18"/>
      <c r="E3" s="18"/>
      <c r="F3" s="18"/>
      <c r="G3" s="18"/>
      <c r="H3" s="18"/>
      <c r="I3" s="18"/>
      <c r="J3" s="18"/>
      <c r="K3" s="19"/>
      <c r="AT3" s="16" t="s">
        <v>83</v>
      </c>
    </row>
    <row r="4" spans="2:46" ht="36.9" customHeight="1">
      <c r="B4" s="20"/>
      <c r="C4" s="21"/>
      <c r="D4" s="22" t="s">
        <v>106</v>
      </c>
      <c r="E4" s="21"/>
      <c r="F4" s="21"/>
      <c r="G4" s="21"/>
      <c r="H4" s="21"/>
      <c r="I4" s="21"/>
      <c r="J4" s="21"/>
      <c r="K4" s="23"/>
      <c r="M4" s="24" t="s">
        <v>11</v>
      </c>
      <c r="AT4" s="16" t="s">
        <v>4</v>
      </c>
    </row>
    <row r="5" spans="2:11" ht="6.9" customHeight="1">
      <c r="B5" s="20"/>
      <c r="C5" s="21"/>
      <c r="D5" s="21"/>
      <c r="E5" s="21"/>
      <c r="F5" s="21"/>
      <c r="G5" s="21"/>
      <c r="H5" s="21"/>
      <c r="I5" s="21"/>
      <c r="J5" s="21"/>
      <c r="K5" s="23"/>
    </row>
    <row r="6" spans="2:11" ht="13.2">
      <c r="B6" s="20"/>
      <c r="C6" s="21"/>
      <c r="D6" s="25" t="s">
        <v>17</v>
      </c>
      <c r="E6" s="21"/>
      <c r="F6" s="21"/>
      <c r="G6" s="21"/>
      <c r="H6" s="21"/>
      <c r="I6" s="21"/>
      <c r="J6" s="21"/>
      <c r="K6" s="23"/>
    </row>
    <row r="7" spans="2:11" ht="22.5" customHeight="1">
      <c r="B7" s="20"/>
      <c r="C7" s="21"/>
      <c r="D7" s="21"/>
      <c r="E7" s="185" t="str">
        <f>'Rekapitulace stavby'!K6</f>
        <v>Vodovod Hostkovice - Lipolec</v>
      </c>
      <c r="F7" s="191"/>
      <c r="G7" s="191"/>
      <c r="H7" s="191"/>
      <c r="I7" s="21"/>
      <c r="J7" s="21"/>
      <c r="K7" s="23"/>
    </row>
    <row r="8" spans="2:11" ht="13.2">
      <c r="B8" s="20"/>
      <c r="C8" s="21"/>
      <c r="D8" s="25" t="s">
        <v>107</v>
      </c>
      <c r="E8" s="21"/>
      <c r="F8" s="21"/>
      <c r="G8" s="21"/>
      <c r="H8" s="21"/>
      <c r="I8" s="21"/>
      <c r="J8" s="21"/>
      <c r="K8" s="23"/>
    </row>
    <row r="9" spans="2:11" s="26" customFormat="1" ht="22.5" customHeight="1">
      <c r="B9" s="27"/>
      <c r="C9" s="28"/>
      <c r="D9" s="28"/>
      <c r="E9" s="185" t="s">
        <v>1427</v>
      </c>
      <c r="F9" s="186"/>
      <c r="G9" s="186"/>
      <c r="H9" s="186"/>
      <c r="I9" s="28"/>
      <c r="J9" s="28"/>
      <c r="K9" s="29"/>
    </row>
    <row r="10" spans="2:11" s="26" customFormat="1" ht="13.2">
      <c r="B10" s="27"/>
      <c r="C10" s="28"/>
      <c r="D10" s="25" t="s">
        <v>109</v>
      </c>
      <c r="E10" s="28"/>
      <c r="F10" s="28"/>
      <c r="G10" s="28"/>
      <c r="H10" s="28"/>
      <c r="I10" s="28"/>
      <c r="J10" s="28"/>
      <c r="K10" s="29"/>
    </row>
    <row r="11" spans="2:11" s="26" customFormat="1" ht="36.9" customHeight="1">
      <c r="B11" s="27"/>
      <c r="C11" s="28"/>
      <c r="D11" s="28"/>
      <c r="E11" s="187" t="s">
        <v>1428</v>
      </c>
      <c r="F11" s="186"/>
      <c r="G11" s="186"/>
      <c r="H11" s="186"/>
      <c r="I11" s="28"/>
      <c r="J11" s="28"/>
      <c r="K11" s="29"/>
    </row>
    <row r="12" spans="2:11" s="26" customFormat="1" ht="13.5">
      <c r="B12" s="27"/>
      <c r="C12" s="28"/>
      <c r="D12" s="28"/>
      <c r="E12" s="28"/>
      <c r="F12" s="28"/>
      <c r="G12" s="28"/>
      <c r="H12" s="28"/>
      <c r="I12" s="28"/>
      <c r="J12" s="28"/>
      <c r="K12" s="29"/>
    </row>
    <row r="13" spans="2:11" s="26" customFormat="1" ht="14.4" customHeight="1">
      <c r="B13" s="27"/>
      <c r="C13" s="28"/>
      <c r="D13" s="25" t="s">
        <v>20</v>
      </c>
      <c r="E13" s="28"/>
      <c r="F13" s="30" t="s">
        <v>3</v>
      </c>
      <c r="G13" s="28"/>
      <c r="H13" s="28"/>
      <c r="I13" s="25" t="s">
        <v>22</v>
      </c>
      <c r="J13" s="30" t="s">
        <v>3</v>
      </c>
      <c r="K13" s="29"/>
    </row>
    <row r="14" spans="2:11" s="26" customFormat="1" ht="14.4" customHeight="1">
      <c r="B14" s="27"/>
      <c r="C14" s="28"/>
      <c r="D14" s="25" t="s">
        <v>24</v>
      </c>
      <c r="E14" s="28"/>
      <c r="F14" s="30" t="s">
        <v>25</v>
      </c>
      <c r="G14" s="28"/>
      <c r="H14" s="28"/>
      <c r="I14" s="25" t="s">
        <v>26</v>
      </c>
      <c r="J14" s="31" t="str">
        <f>'Rekapitulace stavby'!AN8</f>
        <v>vyplň údaj v rekapitulaci stavby</v>
      </c>
      <c r="K14" s="29"/>
    </row>
    <row r="15" spans="2:11" s="26" customFormat="1" ht="10.95" customHeight="1">
      <c r="B15" s="27"/>
      <c r="C15" s="28"/>
      <c r="D15" s="28"/>
      <c r="E15" s="28"/>
      <c r="F15" s="28"/>
      <c r="G15" s="28"/>
      <c r="H15" s="28"/>
      <c r="I15" s="28"/>
      <c r="J15" s="28"/>
      <c r="K15" s="29"/>
    </row>
    <row r="16" spans="2:11" s="26" customFormat="1" ht="14.4" customHeight="1">
      <c r="B16" s="27"/>
      <c r="C16" s="28"/>
      <c r="D16" s="25" t="s">
        <v>29</v>
      </c>
      <c r="E16" s="28"/>
      <c r="F16" s="28"/>
      <c r="G16" s="28"/>
      <c r="H16" s="28"/>
      <c r="I16" s="25" t="s">
        <v>30</v>
      </c>
      <c r="J16" s="30" t="str">
        <f>IF('Rekapitulace stavby'!AN10="","",'Rekapitulace stavby'!AN10)</f>
        <v/>
      </c>
      <c r="K16" s="29"/>
    </row>
    <row r="17" spans="2:11" s="26" customFormat="1" ht="18" customHeight="1">
      <c r="B17" s="27"/>
      <c r="C17" s="28"/>
      <c r="D17" s="28"/>
      <c r="E17" s="30" t="str">
        <f>IF('Rekapitulace stavby'!E11="","",'Rekapitulace stavby'!E11)</f>
        <v xml:space="preserve"> </v>
      </c>
      <c r="F17" s="28"/>
      <c r="G17" s="28"/>
      <c r="H17" s="28"/>
      <c r="I17" s="25" t="s">
        <v>32</v>
      </c>
      <c r="J17" s="30" t="str">
        <f>IF('Rekapitulace stavby'!AN11="","",'Rekapitulace stavby'!AN11)</f>
        <v/>
      </c>
      <c r="K17" s="29"/>
    </row>
    <row r="18" spans="2:11" s="26" customFormat="1" ht="6.9" customHeight="1">
      <c r="B18" s="27"/>
      <c r="C18" s="28"/>
      <c r="D18" s="28"/>
      <c r="E18" s="28"/>
      <c r="F18" s="28"/>
      <c r="G18" s="28"/>
      <c r="H18" s="28"/>
      <c r="I18" s="28"/>
      <c r="J18" s="28"/>
      <c r="K18" s="29"/>
    </row>
    <row r="19" spans="2:11" s="26" customFormat="1" ht="14.4" customHeight="1">
      <c r="B19" s="27"/>
      <c r="C19" s="28"/>
      <c r="D19" s="25" t="s">
        <v>33</v>
      </c>
      <c r="E19" s="28"/>
      <c r="F19" s="28"/>
      <c r="G19" s="28"/>
      <c r="H19" s="28"/>
      <c r="I19" s="25" t="s">
        <v>30</v>
      </c>
      <c r="J19" s="30" t="str">
        <f>IF('Rekapitulace stavby'!AN13="Vyplň údaj","",IF('Rekapitulace stavby'!AN13="","",'Rekapitulace stavby'!AN13))</f>
        <v/>
      </c>
      <c r="K19" s="29"/>
    </row>
    <row r="20" spans="2:11" s="26" customFormat="1" ht="18" customHeight="1">
      <c r="B20" s="27"/>
      <c r="C20" s="28"/>
      <c r="D20" s="28"/>
      <c r="E20" s="30" t="str">
        <f>IF('Rekapitulace stavby'!E14="Vyplň údaj","",IF('Rekapitulace stavby'!E14="","",'Rekapitulace stavby'!E14))</f>
        <v/>
      </c>
      <c r="F20" s="28"/>
      <c r="G20" s="28"/>
      <c r="H20" s="28"/>
      <c r="I20" s="25" t="s">
        <v>32</v>
      </c>
      <c r="J20" s="30" t="str">
        <f>IF('Rekapitulace stavby'!AN14="Vyplň údaj","",IF('Rekapitulace stavby'!AN14="","",'Rekapitulace stavby'!AN14))</f>
        <v/>
      </c>
      <c r="K20" s="29"/>
    </row>
    <row r="21" spans="2:11" s="26" customFormat="1" ht="6.9" customHeight="1">
      <c r="B21" s="27"/>
      <c r="C21" s="28"/>
      <c r="D21" s="28"/>
      <c r="E21" s="28"/>
      <c r="F21" s="28"/>
      <c r="G21" s="28"/>
      <c r="H21" s="28"/>
      <c r="I21" s="28"/>
      <c r="J21" s="28"/>
      <c r="K21" s="29"/>
    </row>
    <row r="22" spans="2:11" s="26" customFormat="1" ht="14.4" customHeight="1">
      <c r="B22" s="27"/>
      <c r="C22" s="28"/>
      <c r="D22" s="25" t="s">
        <v>35</v>
      </c>
      <c r="E22" s="28"/>
      <c r="F22" s="28"/>
      <c r="G22" s="28"/>
      <c r="H22" s="28"/>
      <c r="I22" s="25" t="s">
        <v>30</v>
      </c>
      <c r="J22" s="30" t="s">
        <v>36</v>
      </c>
      <c r="K22" s="29"/>
    </row>
    <row r="23" spans="2:11" s="26" customFormat="1" ht="18" customHeight="1">
      <c r="B23" s="27"/>
      <c r="C23" s="28"/>
      <c r="D23" s="28"/>
      <c r="E23" s="30" t="s">
        <v>37</v>
      </c>
      <c r="F23" s="28"/>
      <c r="G23" s="28"/>
      <c r="H23" s="28"/>
      <c r="I23" s="25" t="s">
        <v>32</v>
      </c>
      <c r="J23" s="30" t="s">
        <v>3</v>
      </c>
      <c r="K23" s="29"/>
    </row>
    <row r="24" spans="2:11" s="26" customFormat="1" ht="6.9" customHeight="1">
      <c r="B24" s="27"/>
      <c r="C24" s="28"/>
      <c r="D24" s="28"/>
      <c r="E24" s="28"/>
      <c r="F24" s="28"/>
      <c r="G24" s="28"/>
      <c r="H24" s="28"/>
      <c r="I24" s="28"/>
      <c r="J24" s="28"/>
      <c r="K24" s="29"/>
    </row>
    <row r="25" spans="2:11" s="26" customFormat="1" ht="14.4" customHeight="1">
      <c r="B25" s="27"/>
      <c r="C25" s="28"/>
      <c r="D25" s="25" t="s">
        <v>39</v>
      </c>
      <c r="E25" s="28"/>
      <c r="F25" s="28"/>
      <c r="G25" s="28"/>
      <c r="H25" s="28"/>
      <c r="I25" s="28"/>
      <c r="J25" s="28"/>
      <c r="K25" s="29"/>
    </row>
    <row r="26" spans="2:11" s="35" customFormat="1" ht="63" customHeight="1">
      <c r="B26" s="32"/>
      <c r="C26" s="33"/>
      <c r="D26" s="33"/>
      <c r="E26" s="192" t="s">
        <v>40</v>
      </c>
      <c r="F26" s="193"/>
      <c r="G26" s="193"/>
      <c r="H26" s="193"/>
      <c r="I26" s="33"/>
      <c r="J26" s="33"/>
      <c r="K26" s="34"/>
    </row>
    <row r="27" spans="2:11" s="26" customFormat="1" ht="6.9" customHeight="1">
      <c r="B27" s="27"/>
      <c r="C27" s="28"/>
      <c r="D27" s="28"/>
      <c r="E27" s="28"/>
      <c r="F27" s="28"/>
      <c r="G27" s="28"/>
      <c r="H27" s="28"/>
      <c r="I27" s="28"/>
      <c r="J27" s="28"/>
      <c r="K27" s="29"/>
    </row>
    <row r="28" spans="2:11" s="26" customFormat="1" ht="6.9" customHeight="1">
      <c r="B28" s="27"/>
      <c r="C28" s="28"/>
      <c r="D28" s="36"/>
      <c r="E28" s="36"/>
      <c r="F28" s="36"/>
      <c r="G28" s="36"/>
      <c r="H28" s="36"/>
      <c r="I28" s="36"/>
      <c r="J28" s="36"/>
      <c r="K28" s="37"/>
    </row>
    <row r="29" spans="2:11" s="26" customFormat="1" ht="25.35" customHeight="1">
      <c r="B29" s="27"/>
      <c r="C29" s="28"/>
      <c r="D29" s="38" t="s">
        <v>41</v>
      </c>
      <c r="E29" s="28"/>
      <c r="F29" s="28"/>
      <c r="G29" s="28"/>
      <c r="H29" s="28"/>
      <c r="I29" s="28"/>
      <c r="J29" s="39">
        <f>ROUND(J95,2)</f>
        <v>0</v>
      </c>
      <c r="K29" s="29"/>
    </row>
    <row r="30" spans="2:11" s="26" customFormat="1" ht="6.9" customHeight="1">
      <c r="B30" s="27"/>
      <c r="C30" s="28"/>
      <c r="D30" s="36"/>
      <c r="E30" s="36"/>
      <c r="F30" s="36"/>
      <c r="G30" s="36"/>
      <c r="H30" s="36"/>
      <c r="I30" s="36"/>
      <c r="J30" s="36"/>
      <c r="K30" s="37"/>
    </row>
    <row r="31" spans="2:11" s="26" customFormat="1" ht="14.4" customHeight="1">
      <c r="B31" s="27"/>
      <c r="C31" s="28"/>
      <c r="D31" s="28"/>
      <c r="E31" s="28"/>
      <c r="F31" s="40" t="s">
        <v>43</v>
      </c>
      <c r="G31" s="28"/>
      <c r="H31" s="28"/>
      <c r="I31" s="40" t="s">
        <v>42</v>
      </c>
      <c r="J31" s="40" t="s">
        <v>44</v>
      </c>
      <c r="K31" s="29"/>
    </row>
    <row r="32" spans="2:11" s="26" customFormat="1" ht="14.4" customHeight="1">
      <c r="B32" s="27"/>
      <c r="C32" s="28"/>
      <c r="D32" s="41" t="s">
        <v>45</v>
      </c>
      <c r="E32" s="41" t="s">
        <v>46</v>
      </c>
      <c r="F32" s="42">
        <f>ROUND(SUM(BE95:BE155),2)</f>
        <v>0</v>
      </c>
      <c r="G32" s="28"/>
      <c r="H32" s="28"/>
      <c r="I32" s="43">
        <v>0.21</v>
      </c>
      <c r="J32" s="42">
        <f>ROUND(ROUND((SUM(BE95:BE155)),2)*I32,2)</f>
        <v>0</v>
      </c>
      <c r="K32" s="29"/>
    </row>
    <row r="33" spans="2:11" s="26" customFormat="1" ht="14.4" customHeight="1">
      <c r="B33" s="27"/>
      <c r="C33" s="28"/>
      <c r="D33" s="28"/>
      <c r="E33" s="41" t="s">
        <v>47</v>
      </c>
      <c r="F33" s="42">
        <f>ROUND(SUM(BF95:BF155),2)</f>
        <v>0</v>
      </c>
      <c r="G33" s="28"/>
      <c r="H33" s="28"/>
      <c r="I33" s="43">
        <v>0.15</v>
      </c>
      <c r="J33" s="42">
        <f>ROUND(ROUND((SUM(BF95:BF155)),2)*I33,2)</f>
        <v>0</v>
      </c>
      <c r="K33" s="29"/>
    </row>
    <row r="34" spans="2:11" s="26" customFormat="1" ht="14.4" customHeight="1" hidden="1">
      <c r="B34" s="27"/>
      <c r="C34" s="28"/>
      <c r="D34" s="28"/>
      <c r="E34" s="41" t="s">
        <v>48</v>
      </c>
      <c r="F34" s="42">
        <f>ROUND(SUM(BG95:BG155),2)</f>
        <v>0</v>
      </c>
      <c r="G34" s="28"/>
      <c r="H34" s="28"/>
      <c r="I34" s="43">
        <v>0.21</v>
      </c>
      <c r="J34" s="42">
        <v>0</v>
      </c>
      <c r="K34" s="29"/>
    </row>
    <row r="35" spans="2:11" s="26" customFormat="1" ht="14.4" customHeight="1" hidden="1">
      <c r="B35" s="27"/>
      <c r="C35" s="28"/>
      <c r="D35" s="28"/>
      <c r="E35" s="41" t="s">
        <v>49</v>
      </c>
      <c r="F35" s="42">
        <f>ROUND(SUM(BH95:BH155),2)</f>
        <v>0</v>
      </c>
      <c r="G35" s="28"/>
      <c r="H35" s="28"/>
      <c r="I35" s="43">
        <v>0.15</v>
      </c>
      <c r="J35" s="42">
        <v>0</v>
      </c>
      <c r="K35" s="29"/>
    </row>
    <row r="36" spans="2:11" s="26" customFormat="1" ht="14.4" customHeight="1" hidden="1">
      <c r="B36" s="27"/>
      <c r="C36" s="28"/>
      <c r="D36" s="28"/>
      <c r="E36" s="41" t="s">
        <v>50</v>
      </c>
      <c r="F36" s="42">
        <f>ROUND(SUM(BI95:BI155),2)</f>
        <v>0</v>
      </c>
      <c r="G36" s="28"/>
      <c r="H36" s="28"/>
      <c r="I36" s="43">
        <v>0</v>
      </c>
      <c r="J36" s="42">
        <v>0</v>
      </c>
      <c r="K36" s="29"/>
    </row>
    <row r="37" spans="2:11" s="26" customFormat="1" ht="6.9" customHeight="1">
      <c r="B37" s="27"/>
      <c r="C37" s="28"/>
      <c r="D37" s="28"/>
      <c r="E37" s="28"/>
      <c r="F37" s="28"/>
      <c r="G37" s="28"/>
      <c r="H37" s="28"/>
      <c r="I37" s="28"/>
      <c r="J37" s="28"/>
      <c r="K37" s="29"/>
    </row>
    <row r="38" spans="2:11" s="26" customFormat="1" ht="25.35" customHeight="1">
      <c r="B38" s="27"/>
      <c r="C38" s="44"/>
      <c r="D38" s="45" t="s">
        <v>51</v>
      </c>
      <c r="E38" s="46"/>
      <c r="F38" s="46"/>
      <c r="G38" s="47" t="s">
        <v>52</v>
      </c>
      <c r="H38" s="48" t="s">
        <v>53</v>
      </c>
      <c r="I38" s="46"/>
      <c r="J38" s="49">
        <f>SUM(J29:J36)</f>
        <v>0</v>
      </c>
      <c r="K38" s="50"/>
    </row>
    <row r="39" spans="2:11" s="26" customFormat="1" ht="14.4" customHeight="1">
      <c r="B39" s="51"/>
      <c r="C39" s="52"/>
      <c r="D39" s="52"/>
      <c r="E39" s="52"/>
      <c r="F39" s="52"/>
      <c r="G39" s="52"/>
      <c r="H39" s="52"/>
      <c r="I39" s="52"/>
      <c r="J39" s="52"/>
      <c r="K39" s="53"/>
    </row>
    <row r="43" spans="2:11" s="26" customFormat="1" ht="6.9" customHeight="1">
      <c r="B43" s="54"/>
      <c r="C43" s="55"/>
      <c r="D43" s="55"/>
      <c r="E43" s="55"/>
      <c r="F43" s="55"/>
      <c r="G43" s="55"/>
      <c r="H43" s="55"/>
      <c r="I43" s="55"/>
      <c r="J43" s="55"/>
      <c r="K43" s="56"/>
    </row>
    <row r="44" spans="2:11" s="26" customFormat="1" ht="36.9" customHeight="1">
      <c r="B44" s="27"/>
      <c r="C44" s="22" t="s">
        <v>111</v>
      </c>
      <c r="D44" s="28"/>
      <c r="E44" s="28"/>
      <c r="F44" s="28"/>
      <c r="G44" s="28"/>
      <c r="H44" s="28"/>
      <c r="I44" s="28"/>
      <c r="J44" s="28"/>
      <c r="K44" s="29"/>
    </row>
    <row r="45" spans="2:11" s="26" customFormat="1" ht="6.9" customHeight="1">
      <c r="B45" s="27"/>
      <c r="C45" s="28"/>
      <c r="D45" s="28"/>
      <c r="E45" s="28"/>
      <c r="F45" s="28"/>
      <c r="G45" s="28"/>
      <c r="H45" s="28"/>
      <c r="I45" s="28"/>
      <c r="J45" s="28"/>
      <c r="K45" s="29"/>
    </row>
    <row r="46" spans="2:11" s="26" customFormat="1" ht="14.4" customHeight="1">
      <c r="B46" s="27"/>
      <c r="C46" s="25" t="s">
        <v>17</v>
      </c>
      <c r="D46" s="28"/>
      <c r="E46" s="28"/>
      <c r="F46" s="28"/>
      <c r="G46" s="28"/>
      <c r="H46" s="28"/>
      <c r="I46" s="28"/>
      <c r="J46" s="28"/>
      <c r="K46" s="29"/>
    </row>
    <row r="47" spans="2:11" s="26" customFormat="1" ht="22.5" customHeight="1">
      <c r="B47" s="27"/>
      <c r="C47" s="28"/>
      <c r="D47" s="28"/>
      <c r="E47" s="185" t="str">
        <f>E7</f>
        <v>Vodovod Hostkovice - Lipolec</v>
      </c>
      <c r="F47" s="186"/>
      <c r="G47" s="186"/>
      <c r="H47" s="186"/>
      <c r="I47" s="28"/>
      <c r="J47" s="28"/>
      <c r="K47" s="29"/>
    </row>
    <row r="48" spans="2:11" ht="13.2">
      <c r="B48" s="20"/>
      <c r="C48" s="25" t="s">
        <v>107</v>
      </c>
      <c r="D48" s="21"/>
      <c r="E48" s="21"/>
      <c r="F48" s="21"/>
      <c r="G48" s="21"/>
      <c r="H48" s="21"/>
      <c r="I48" s="21"/>
      <c r="J48" s="21"/>
      <c r="K48" s="23"/>
    </row>
    <row r="49" spans="2:11" s="26" customFormat="1" ht="22.5" customHeight="1">
      <c r="B49" s="27"/>
      <c r="C49" s="28"/>
      <c r="D49" s="28"/>
      <c r="E49" s="185" t="s">
        <v>1427</v>
      </c>
      <c r="F49" s="186"/>
      <c r="G49" s="186"/>
      <c r="H49" s="186"/>
      <c r="I49" s="28"/>
      <c r="J49" s="28"/>
      <c r="K49" s="29"/>
    </row>
    <row r="50" spans="2:11" s="26" customFormat="1" ht="14.4" customHeight="1">
      <c r="B50" s="27"/>
      <c r="C50" s="25" t="s">
        <v>109</v>
      </c>
      <c r="D50" s="28"/>
      <c r="E50" s="28"/>
      <c r="F50" s="28"/>
      <c r="G50" s="28"/>
      <c r="H50" s="28"/>
      <c r="I50" s="28"/>
      <c r="J50" s="28"/>
      <c r="K50" s="29"/>
    </row>
    <row r="51" spans="2:11" s="26" customFormat="1" ht="23.25" customHeight="1">
      <c r="B51" s="27"/>
      <c r="C51" s="28"/>
      <c r="D51" s="28"/>
      <c r="E51" s="187" t="str">
        <f>E11</f>
        <v>01 - Armaturní šachta AŠ2</v>
      </c>
      <c r="F51" s="186"/>
      <c r="G51" s="186"/>
      <c r="H51" s="186"/>
      <c r="I51" s="28"/>
      <c r="J51" s="28"/>
      <c r="K51" s="29"/>
    </row>
    <row r="52" spans="2:11" s="26" customFormat="1" ht="6.9" customHeight="1">
      <c r="B52" s="27"/>
      <c r="C52" s="28"/>
      <c r="D52" s="28"/>
      <c r="E52" s="28"/>
      <c r="F52" s="28"/>
      <c r="G52" s="28"/>
      <c r="H52" s="28"/>
      <c r="I52" s="28"/>
      <c r="J52" s="28"/>
      <c r="K52" s="29"/>
    </row>
    <row r="53" spans="2:11" s="26" customFormat="1" ht="18" customHeight="1">
      <c r="B53" s="27"/>
      <c r="C53" s="25" t="s">
        <v>24</v>
      </c>
      <c r="D53" s="28"/>
      <c r="E53" s="28"/>
      <c r="F53" s="30" t="str">
        <f>F14</f>
        <v>Hostkovice, Lipolec</v>
      </c>
      <c r="G53" s="28"/>
      <c r="H53" s="28"/>
      <c r="I53" s="25" t="s">
        <v>26</v>
      </c>
      <c r="J53" s="31" t="str">
        <f>IF(J14="","",J14)</f>
        <v>vyplň údaj v rekapitulaci stavby</v>
      </c>
      <c r="K53" s="29"/>
    </row>
    <row r="54" spans="2:11" s="26" customFormat="1" ht="6.9" customHeight="1">
      <c r="B54" s="27"/>
      <c r="C54" s="28"/>
      <c r="D54" s="28"/>
      <c r="E54" s="28"/>
      <c r="F54" s="28"/>
      <c r="G54" s="28"/>
      <c r="H54" s="28"/>
      <c r="I54" s="28"/>
      <c r="J54" s="28"/>
      <c r="K54" s="29"/>
    </row>
    <row r="55" spans="2:11" s="26" customFormat="1" ht="13.2">
      <c r="B55" s="27"/>
      <c r="C55" s="25" t="s">
        <v>29</v>
      </c>
      <c r="D55" s="28"/>
      <c r="E55" s="28"/>
      <c r="F55" s="30" t="str">
        <f>E17</f>
        <v xml:space="preserve"> </v>
      </c>
      <c r="G55" s="28"/>
      <c r="H55" s="28"/>
      <c r="I55" s="25" t="s">
        <v>35</v>
      </c>
      <c r="J55" s="30" t="str">
        <f>E23</f>
        <v>Ing. Zděněk Hejtman</v>
      </c>
      <c r="K55" s="29"/>
    </row>
    <row r="56" spans="2:11" s="26" customFormat="1" ht="14.4" customHeight="1">
      <c r="B56" s="27"/>
      <c r="C56" s="25" t="s">
        <v>33</v>
      </c>
      <c r="D56" s="28"/>
      <c r="E56" s="28"/>
      <c r="F56" s="30" t="str">
        <f>IF(E20="","",E20)</f>
        <v/>
      </c>
      <c r="G56" s="28"/>
      <c r="H56" s="28"/>
      <c r="I56" s="28"/>
      <c r="J56" s="28"/>
      <c r="K56" s="29"/>
    </row>
    <row r="57" spans="2:11" s="26" customFormat="1" ht="10.35" customHeight="1">
      <c r="B57" s="27"/>
      <c r="C57" s="28"/>
      <c r="D57" s="28"/>
      <c r="E57" s="28"/>
      <c r="F57" s="28"/>
      <c r="G57" s="28"/>
      <c r="H57" s="28"/>
      <c r="I57" s="28"/>
      <c r="J57" s="28"/>
      <c r="K57" s="29"/>
    </row>
    <row r="58" spans="2:11" s="26" customFormat="1" ht="29.25" customHeight="1">
      <c r="B58" s="27"/>
      <c r="C58" s="57" t="s">
        <v>112</v>
      </c>
      <c r="D58" s="44"/>
      <c r="E58" s="44"/>
      <c r="F58" s="44"/>
      <c r="G58" s="44"/>
      <c r="H58" s="44"/>
      <c r="I58" s="44"/>
      <c r="J58" s="58" t="s">
        <v>113</v>
      </c>
      <c r="K58" s="59"/>
    </row>
    <row r="59" spans="2:11" s="26" customFormat="1" ht="10.35" customHeight="1">
      <c r="B59" s="27"/>
      <c r="C59" s="28"/>
      <c r="D59" s="28"/>
      <c r="E59" s="28"/>
      <c r="F59" s="28"/>
      <c r="G59" s="28"/>
      <c r="H59" s="28"/>
      <c r="I59" s="28"/>
      <c r="J59" s="28"/>
      <c r="K59" s="29"/>
    </row>
    <row r="60" spans="2:47" s="26" customFormat="1" ht="29.25" customHeight="1">
      <c r="B60" s="27"/>
      <c r="C60" s="60" t="s">
        <v>114</v>
      </c>
      <c r="D60" s="28"/>
      <c r="E60" s="28"/>
      <c r="F60" s="28"/>
      <c r="G60" s="28"/>
      <c r="H60" s="28"/>
      <c r="I60" s="28"/>
      <c r="J60" s="39">
        <f>J95</f>
        <v>0</v>
      </c>
      <c r="K60" s="29"/>
      <c r="AU60" s="16" t="s">
        <v>115</v>
      </c>
    </row>
    <row r="61" spans="2:11" s="67" customFormat="1" ht="24.9" customHeight="1">
      <c r="B61" s="61"/>
      <c r="C61" s="62"/>
      <c r="D61" s="63" t="s">
        <v>676</v>
      </c>
      <c r="E61" s="64"/>
      <c r="F61" s="64"/>
      <c r="G61" s="64"/>
      <c r="H61" s="64"/>
      <c r="I61" s="64"/>
      <c r="J61" s="65">
        <f>J96</f>
        <v>0</v>
      </c>
      <c r="K61" s="66"/>
    </row>
    <row r="62" spans="2:11" s="74" customFormat="1" ht="19.95" customHeight="1">
      <c r="B62" s="68"/>
      <c r="C62" s="69"/>
      <c r="D62" s="70" t="s">
        <v>1429</v>
      </c>
      <c r="E62" s="71"/>
      <c r="F62" s="71"/>
      <c r="G62" s="71"/>
      <c r="H62" s="71"/>
      <c r="I62" s="71"/>
      <c r="J62" s="72">
        <f>J97</f>
        <v>0</v>
      </c>
      <c r="K62" s="73"/>
    </row>
    <row r="63" spans="2:11" s="74" customFormat="1" ht="19.95" customHeight="1">
      <c r="B63" s="68"/>
      <c r="C63" s="69"/>
      <c r="D63" s="70" t="s">
        <v>1430</v>
      </c>
      <c r="E63" s="71"/>
      <c r="F63" s="71"/>
      <c r="G63" s="71"/>
      <c r="H63" s="71"/>
      <c r="I63" s="71"/>
      <c r="J63" s="72">
        <f>J99</f>
        <v>0</v>
      </c>
      <c r="K63" s="73"/>
    </row>
    <row r="64" spans="2:11" s="74" customFormat="1" ht="19.95" customHeight="1">
      <c r="B64" s="68"/>
      <c r="C64" s="69"/>
      <c r="D64" s="70" t="s">
        <v>1431</v>
      </c>
      <c r="E64" s="71"/>
      <c r="F64" s="71"/>
      <c r="G64" s="71"/>
      <c r="H64" s="71"/>
      <c r="I64" s="71"/>
      <c r="J64" s="72">
        <f>J102</f>
        <v>0</v>
      </c>
      <c r="K64" s="73"/>
    </row>
    <row r="65" spans="2:11" s="74" customFormat="1" ht="19.95" customHeight="1">
      <c r="B65" s="68"/>
      <c r="C65" s="69"/>
      <c r="D65" s="70" t="s">
        <v>1432</v>
      </c>
      <c r="E65" s="71"/>
      <c r="F65" s="71"/>
      <c r="G65" s="71"/>
      <c r="H65" s="71"/>
      <c r="I65" s="71"/>
      <c r="J65" s="72">
        <f>J108</f>
        <v>0</v>
      </c>
      <c r="K65" s="73"/>
    </row>
    <row r="66" spans="2:11" s="74" customFormat="1" ht="19.95" customHeight="1">
      <c r="B66" s="68"/>
      <c r="C66" s="69"/>
      <c r="D66" s="70" t="s">
        <v>1433</v>
      </c>
      <c r="E66" s="71"/>
      <c r="F66" s="71"/>
      <c r="G66" s="71"/>
      <c r="H66" s="71"/>
      <c r="I66" s="71"/>
      <c r="J66" s="72">
        <f>J118</f>
        <v>0</v>
      </c>
      <c r="K66" s="73"/>
    </row>
    <row r="67" spans="2:11" s="74" customFormat="1" ht="19.95" customHeight="1">
      <c r="B67" s="68"/>
      <c r="C67" s="69"/>
      <c r="D67" s="70" t="s">
        <v>1434</v>
      </c>
      <c r="E67" s="71"/>
      <c r="F67" s="71"/>
      <c r="G67" s="71"/>
      <c r="H67" s="71"/>
      <c r="I67" s="71"/>
      <c r="J67" s="72">
        <f>J121</f>
        <v>0</v>
      </c>
      <c r="K67" s="73"/>
    </row>
    <row r="68" spans="2:11" s="74" customFormat="1" ht="19.95" customHeight="1">
      <c r="B68" s="68"/>
      <c r="C68" s="69"/>
      <c r="D68" s="70" t="s">
        <v>1435</v>
      </c>
      <c r="E68" s="71"/>
      <c r="F68" s="71"/>
      <c r="G68" s="71"/>
      <c r="H68" s="71"/>
      <c r="I68" s="71"/>
      <c r="J68" s="72">
        <f>J128</f>
        <v>0</v>
      </c>
      <c r="K68" s="73"/>
    </row>
    <row r="69" spans="2:11" s="74" customFormat="1" ht="19.95" customHeight="1">
      <c r="B69" s="68"/>
      <c r="C69" s="69"/>
      <c r="D69" s="70" t="s">
        <v>1436</v>
      </c>
      <c r="E69" s="71"/>
      <c r="F69" s="71"/>
      <c r="G69" s="71"/>
      <c r="H69" s="71"/>
      <c r="I69" s="71"/>
      <c r="J69" s="72">
        <f>J131</f>
        <v>0</v>
      </c>
      <c r="K69" s="73"/>
    </row>
    <row r="70" spans="2:11" s="67" customFormat="1" ht="24.9" customHeight="1">
      <c r="B70" s="61"/>
      <c r="C70" s="62"/>
      <c r="D70" s="63" t="s">
        <v>125</v>
      </c>
      <c r="E70" s="64"/>
      <c r="F70" s="64"/>
      <c r="G70" s="64"/>
      <c r="H70" s="64"/>
      <c r="I70" s="64"/>
      <c r="J70" s="65">
        <f>J134</f>
        <v>0</v>
      </c>
      <c r="K70" s="66"/>
    </row>
    <row r="71" spans="2:11" s="74" customFormat="1" ht="19.95" customHeight="1">
      <c r="B71" s="68"/>
      <c r="C71" s="69"/>
      <c r="D71" s="70" t="s">
        <v>126</v>
      </c>
      <c r="E71" s="71"/>
      <c r="F71" s="71"/>
      <c r="G71" s="71"/>
      <c r="H71" s="71"/>
      <c r="I71" s="71"/>
      <c r="J71" s="72">
        <f>J135</f>
        <v>0</v>
      </c>
      <c r="K71" s="73"/>
    </row>
    <row r="72" spans="2:11" s="74" customFormat="1" ht="19.95" customHeight="1">
      <c r="B72" s="68"/>
      <c r="C72" s="69"/>
      <c r="D72" s="70" t="s">
        <v>1437</v>
      </c>
      <c r="E72" s="71"/>
      <c r="F72" s="71"/>
      <c r="G72" s="71"/>
      <c r="H72" s="71"/>
      <c r="I72" s="71"/>
      <c r="J72" s="72">
        <f>J146</f>
        <v>0</v>
      </c>
      <c r="K72" s="73"/>
    </row>
    <row r="73" spans="2:11" s="74" customFormat="1" ht="19.95" customHeight="1">
      <c r="B73" s="68"/>
      <c r="C73" s="69"/>
      <c r="D73" s="70" t="s">
        <v>1438</v>
      </c>
      <c r="E73" s="71"/>
      <c r="F73" s="71"/>
      <c r="G73" s="71"/>
      <c r="H73" s="71"/>
      <c r="I73" s="71"/>
      <c r="J73" s="72">
        <f>J149</f>
        <v>0</v>
      </c>
      <c r="K73" s="73"/>
    </row>
    <row r="74" spans="2:11" s="26" customFormat="1" ht="21.75" customHeight="1">
      <c r="B74" s="27"/>
      <c r="C74" s="28"/>
      <c r="D74" s="28"/>
      <c r="E74" s="28"/>
      <c r="F74" s="28"/>
      <c r="G74" s="28"/>
      <c r="H74" s="28"/>
      <c r="I74" s="28"/>
      <c r="J74" s="28"/>
      <c r="K74" s="29"/>
    </row>
    <row r="75" spans="2:11" s="26" customFormat="1" ht="6.9" customHeight="1">
      <c r="B75" s="51"/>
      <c r="C75" s="52"/>
      <c r="D75" s="52"/>
      <c r="E75" s="52"/>
      <c r="F75" s="52"/>
      <c r="G75" s="52"/>
      <c r="H75" s="52"/>
      <c r="I75" s="52"/>
      <c r="J75" s="52"/>
      <c r="K75" s="53"/>
    </row>
    <row r="79" spans="2:12" s="26" customFormat="1" ht="6.9" customHeight="1">
      <c r="B79" s="54"/>
      <c r="C79" s="55"/>
      <c r="D79" s="55"/>
      <c r="E79" s="55"/>
      <c r="F79" s="55"/>
      <c r="G79" s="55"/>
      <c r="H79" s="55"/>
      <c r="I79" s="55"/>
      <c r="J79" s="55"/>
      <c r="K79" s="55"/>
      <c r="L79" s="27"/>
    </row>
    <row r="80" spans="2:12" s="26" customFormat="1" ht="36.9" customHeight="1">
      <c r="B80" s="27"/>
      <c r="C80" s="75" t="s">
        <v>127</v>
      </c>
      <c r="L80" s="27"/>
    </row>
    <row r="81" spans="2:12" s="26" customFormat="1" ht="6.9" customHeight="1">
      <c r="B81" s="27"/>
      <c r="L81" s="27"/>
    </row>
    <row r="82" spans="2:12" s="26" customFormat="1" ht="14.4" customHeight="1">
      <c r="B82" s="27"/>
      <c r="C82" s="76" t="s">
        <v>17</v>
      </c>
      <c r="L82" s="27"/>
    </row>
    <row r="83" spans="2:12" s="26" customFormat="1" ht="22.5" customHeight="1">
      <c r="B83" s="27"/>
      <c r="E83" s="188" t="str">
        <f>E7</f>
        <v>Vodovod Hostkovice - Lipolec</v>
      </c>
      <c r="F83" s="189"/>
      <c r="G83" s="189"/>
      <c r="H83" s="189"/>
      <c r="L83" s="27"/>
    </row>
    <row r="84" spans="2:12" ht="13.2">
      <c r="B84" s="20"/>
      <c r="C84" s="76" t="s">
        <v>107</v>
      </c>
      <c r="L84" s="20"/>
    </row>
    <row r="85" spans="2:12" s="26" customFormat="1" ht="22.5" customHeight="1">
      <c r="B85" s="27"/>
      <c r="E85" s="188" t="s">
        <v>1427</v>
      </c>
      <c r="F85" s="189"/>
      <c r="G85" s="189"/>
      <c r="H85" s="189"/>
      <c r="L85" s="27"/>
    </row>
    <row r="86" spans="2:12" s="26" customFormat="1" ht="14.4" customHeight="1">
      <c r="B86" s="27"/>
      <c r="C86" s="76" t="s">
        <v>109</v>
      </c>
      <c r="L86" s="27"/>
    </row>
    <row r="87" spans="2:12" s="26" customFormat="1" ht="23.25" customHeight="1">
      <c r="B87" s="27"/>
      <c r="E87" s="190" t="str">
        <f>E11</f>
        <v>01 - Armaturní šachta AŠ2</v>
      </c>
      <c r="F87" s="189"/>
      <c r="G87" s="189"/>
      <c r="H87" s="189"/>
      <c r="L87" s="27"/>
    </row>
    <row r="88" spans="2:12" s="26" customFormat="1" ht="6.9" customHeight="1">
      <c r="B88" s="27"/>
      <c r="L88" s="27"/>
    </row>
    <row r="89" spans="2:12" s="26" customFormat="1" ht="18" customHeight="1">
      <c r="B89" s="27"/>
      <c r="C89" s="76" t="s">
        <v>24</v>
      </c>
      <c r="F89" s="77" t="str">
        <f>F14</f>
        <v>Hostkovice, Lipolec</v>
      </c>
      <c r="I89" s="76" t="s">
        <v>26</v>
      </c>
      <c r="J89" s="78" t="str">
        <f>IF(J14="","",J14)</f>
        <v>vyplň údaj v rekapitulaci stavby</v>
      </c>
      <c r="L89" s="27"/>
    </row>
    <row r="90" spans="2:12" s="26" customFormat="1" ht="6.9" customHeight="1">
      <c r="B90" s="27"/>
      <c r="L90" s="27"/>
    </row>
    <row r="91" spans="2:12" s="26" customFormat="1" ht="13.2">
      <c r="B91" s="27"/>
      <c r="C91" s="76" t="s">
        <v>29</v>
      </c>
      <c r="F91" s="77" t="str">
        <f>E17</f>
        <v xml:space="preserve"> </v>
      </c>
      <c r="I91" s="76" t="s">
        <v>35</v>
      </c>
      <c r="J91" s="77" t="str">
        <f>E23</f>
        <v>Ing. Zděněk Hejtman</v>
      </c>
      <c r="L91" s="27"/>
    </row>
    <row r="92" spans="2:12" s="26" customFormat="1" ht="14.4" customHeight="1">
      <c r="B92" s="27"/>
      <c r="C92" s="76" t="s">
        <v>33</v>
      </c>
      <c r="F92" s="77" t="str">
        <f>IF(E20="","",E20)</f>
        <v/>
      </c>
      <c r="L92" s="27"/>
    </row>
    <row r="93" spans="2:12" s="26" customFormat="1" ht="10.35" customHeight="1">
      <c r="B93" s="27"/>
      <c r="L93" s="27"/>
    </row>
    <row r="94" spans="2:20" s="87" customFormat="1" ht="29.25" customHeight="1">
      <c r="B94" s="79"/>
      <c r="C94" s="80" t="s">
        <v>128</v>
      </c>
      <c r="D94" s="81" t="s">
        <v>60</v>
      </c>
      <c r="E94" s="81" t="s">
        <v>56</v>
      </c>
      <c r="F94" s="81" t="s">
        <v>129</v>
      </c>
      <c r="G94" s="81" t="s">
        <v>130</v>
      </c>
      <c r="H94" s="81" t="s">
        <v>131</v>
      </c>
      <c r="I94" s="82" t="s">
        <v>132</v>
      </c>
      <c r="J94" s="81" t="s">
        <v>113</v>
      </c>
      <c r="K94" s="83" t="s">
        <v>133</v>
      </c>
      <c r="L94" s="79"/>
      <c r="M94" s="84" t="s">
        <v>134</v>
      </c>
      <c r="N94" s="85" t="s">
        <v>45</v>
      </c>
      <c r="O94" s="85" t="s">
        <v>135</v>
      </c>
      <c r="P94" s="85" t="s">
        <v>136</v>
      </c>
      <c r="Q94" s="85" t="s">
        <v>137</v>
      </c>
      <c r="R94" s="85" t="s">
        <v>138</v>
      </c>
      <c r="S94" s="85" t="s">
        <v>139</v>
      </c>
      <c r="T94" s="86" t="s">
        <v>140</v>
      </c>
    </row>
    <row r="95" spans="2:63" s="26" customFormat="1" ht="29.25" customHeight="1">
      <c r="B95" s="27"/>
      <c r="C95" s="88" t="s">
        <v>114</v>
      </c>
      <c r="J95" s="89">
        <f>BK95</f>
        <v>0</v>
      </c>
      <c r="L95" s="27"/>
      <c r="M95" s="90"/>
      <c r="N95" s="36"/>
      <c r="O95" s="36"/>
      <c r="P95" s="91">
        <f>P96+P134</f>
        <v>0</v>
      </c>
      <c r="Q95" s="36"/>
      <c r="R95" s="91">
        <f>R96+R134</f>
        <v>0</v>
      </c>
      <c r="S95" s="36"/>
      <c r="T95" s="92">
        <f>T96+T134</f>
        <v>0</v>
      </c>
      <c r="AT95" s="16" t="s">
        <v>74</v>
      </c>
      <c r="AU95" s="16" t="s">
        <v>115</v>
      </c>
      <c r="BK95" s="93">
        <f>BK96+BK134</f>
        <v>0</v>
      </c>
    </row>
    <row r="96" spans="2:63" s="95" customFormat="1" ht="37.35" customHeight="1">
      <c r="B96" s="94"/>
      <c r="D96" s="96" t="s">
        <v>74</v>
      </c>
      <c r="E96" s="97" t="s">
        <v>952</v>
      </c>
      <c r="F96" s="97" t="s">
        <v>953</v>
      </c>
      <c r="J96" s="98">
        <f>BK96</f>
        <v>0</v>
      </c>
      <c r="L96" s="94"/>
      <c r="M96" s="99"/>
      <c r="N96" s="100"/>
      <c r="O96" s="100"/>
      <c r="P96" s="101">
        <f>P97+P99+P102+P108+P118+P121+P128+P131</f>
        <v>0</v>
      </c>
      <c r="Q96" s="100"/>
      <c r="R96" s="101">
        <f>R97+R99+R102+R108+R118+R121+R128+R131</f>
        <v>0</v>
      </c>
      <c r="S96" s="100"/>
      <c r="T96" s="102">
        <f>T97+T99+T102+T108+T118+T121+T128+T131</f>
        <v>0</v>
      </c>
      <c r="AR96" s="96" t="s">
        <v>83</v>
      </c>
      <c r="AT96" s="103" t="s">
        <v>74</v>
      </c>
      <c r="AU96" s="103" t="s">
        <v>75</v>
      </c>
      <c r="AY96" s="96" t="s">
        <v>143</v>
      </c>
      <c r="BK96" s="104">
        <f>BK97+BK99+BK102+BK108+BK118+BK121+BK128+BK131</f>
        <v>0</v>
      </c>
    </row>
    <row r="97" spans="2:63" s="95" customFormat="1" ht="19.95" customHeight="1">
      <c r="B97" s="94"/>
      <c r="D97" s="105" t="s">
        <v>74</v>
      </c>
      <c r="E97" s="106" t="s">
        <v>1439</v>
      </c>
      <c r="F97" s="106" t="s">
        <v>1440</v>
      </c>
      <c r="J97" s="107">
        <f>BK97</f>
        <v>0</v>
      </c>
      <c r="L97" s="94"/>
      <c r="M97" s="99"/>
      <c r="N97" s="100"/>
      <c r="O97" s="100"/>
      <c r="P97" s="101">
        <f>P98</f>
        <v>0</v>
      </c>
      <c r="Q97" s="100"/>
      <c r="R97" s="101">
        <f>R98</f>
        <v>0</v>
      </c>
      <c r="S97" s="100"/>
      <c r="T97" s="102">
        <f>T98</f>
        <v>0</v>
      </c>
      <c r="AR97" s="96" t="s">
        <v>83</v>
      </c>
      <c r="AT97" s="103" t="s">
        <v>74</v>
      </c>
      <c r="AU97" s="103" t="s">
        <v>23</v>
      </c>
      <c r="AY97" s="96" t="s">
        <v>143</v>
      </c>
      <c r="BK97" s="104">
        <f>BK98</f>
        <v>0</v>
      </c>
    </row>
    <row r="98" spans="2:65" s="26" customFormat="1" ht="22.5" customHeight="1">
      <c r="B98" s="27"/>
      <c r="C98" s="108" t="s">
        <v>23</v>
      </c>
      <c r="D98" s="108" t="s">
        <v>145</v>
      </c>
      <c r="E98" s="109" t="s">
        <v>1441</v>
      </c>
      <c r="F98" s="110" t="s">
        <v>1442</v>
      </c>
      <c r="G98" s="111" t="s">
        <v>394</v>
      </c>
      <c r="H98" s="112">
        <v>1</v>
      </c>
      <c r="I98" s="2"/>
      <c r="J98" s="113">
        <f>ROUND(I98*H98,2)</f>
        <v>0</v>
      </c>
      <c r="K98" s="110" t="s">
        <v>3</v>
      </c>
      <c r="L98" s="27"/>
      <c r="M98" s="114" t="s">
        <v>3</v>
      </c>
      <c r="N98" s="115" t="s">
        <v>46</v>
      </c>
      <c r="O98" s="28"/>
      <c r="P98" s="116">
        <f>O98*H98</f>
        <v>0</v>
      </c>
      <c r="Q98" s="116">
        <v>0</v>
      </c>
      <c r="R98" s="116">
        <f>Q98*H98</f>
        <v>0</v>
      </c>
      <c r="S98" s="116">
        <v>0</v>
      </c>
      <c r="T98" s="117">
        <f>S98*H98</f>
        <v>0</v>
      </c>
      <c r="AR98" s="16" t="s">
        <v>292</v>
      </c>
      <c r="AT98" s="16" t="s">
        <v>145</v>
      </c>
      <c r="AU98" s="16" t="s">
        <v>83</v>
      </c>
      <c r="AY98" s="16" t="s">
        <v>143</v>
      </c>
      <c r="BE98" s="118">
        <f>IF(N98="základní",J98,0)</f>
        <v>0</v>
      </c>
      <c r="BF98" s="118">
        <f>IF(N98="snížená",J98,0)</f>
        <v>0</v>
      </c>
      <c r="BG98" s="118">
        <f>IF(N98="zákl. přenesená",J98,0)</f>
        <v>0</v>
      </c>
      <c r="BH98" s="118">
        <f>IF(N98="sníž. přenesená",J98,0)</f>
        <v>0</v>
      </c>
      <c r="BI98" s="118">
        <f>IF(N98="nulová",J98,0)</f>
        <v>0</v>
      </c>
      <c r="BJ98" s="16" t="s">
        <v>23</v>
      </c>
      <c r="BK98" s="118">
        <f>ROUND(I98*H98,2)</f>
        <v>0</v>
      </c>
      <c r="BL98" s="16" t="s">
        <v>292</v>
      </c>
      <c r="BM98" s="16" t="s">
        <v>83</v>
      </c>
    </row>
    <row r="99" spans="2:63" s="95" customFormat="1" ht="29.85" customHeight="1">
      <c r="B99" s="94"/>
      <c r="D99" s="105" t="s">
        <v>74</v>
      </c>
      <c r="E99" s="106" t="s">
        <v>1443</v>
      </c>
      <c r="F99" s="106" t="s">
        <v>1444</v>
      </c>
      <c r="I99" s="1"/>
      <c r="J99" s="107">
        <f>BK99</f>
        <v>0</v>
      </c>
      <c r="L99" s="94"/>
      <c r="M99" s="99"/>
      <c r="N99" s="100"/>
      <c r="O99" s="100"/>
      <c r="P99" s="101">
        <f>SUM(P100:P101)</f>
        <v>0</v>
      </c>
      <c r="Q99" s="100"/>
      <c r="R99" s="101">
        <f>SUM(R100:R101)</f>
        <v>0</v>
      </c>
      <c r="S99" s="100"/>
      <c r="T99" s="102">
        <f>SUM(T100:T101)</f>
        <v>0</v>
      </c>
      <c r="AR99" s="96" t="s">
        <v>83</v>
      </c>
      <c r="AT99" s="103" t="s">
        <v>74</v>
      </c>
      <c r="AU99" s="103" t="s">
        <v>23</v>
      </c>
      <c r="AY99" s="96" t="s">
        <v>143</v>
      </c>
      <c r="BK99" s="104">
        <f>SUM(BK100:BK101)</f>
        <v>0</v>
      </c>
    </row>
    <row r="100" spans="2:65" s="26" customFormat="1" ht="22.5" customHeight="1">
      <c r="B100" s="27"/>
      <c r="C100" s="108" t="s">
        <v>470</v>
      </c>
      <c r="D100" s="108" t="s">
        <v>145</v>
      </c>
      <c r="E100" s="109" t="s">
        <v>1445</v>
      </c>
      <c r="F100" s="110" t="s">
        <v>1446</v>
      </c>
      <c r="G100" s="111" t="s">
        <v>394</v>
      </c>
      <c r="H100" s="112">
        <v>1</v>
      </c>
      <c r="I100" s="2"/>
      <c r="J100" s="113">
        <f>ROUND(I100*H100,2)</f>
        <v>0</v>
      </c>
      <c r="K100" s="110" t="s">
        <v>3</v>
      </c>
      <c r="L100" s="27"/>
      <c r="M100" s="114" t="s">
        <v>3</v>
      </c>
      <c r="N100" s="115" t="s">
        <v>46</v>
      </c>
      <c r="O100" s="28"/>
      <c r="P100" s="116">
        <f>O100*H100</f>
        <v>0</v>
      </c>
      <c r="Q100" s="116">
        <v>0</v>
      </c>
      <c r="R100" s="116">
        <f>Q100*H100</f>
        <v>0</v>
      </c>
      <c r="S100" s="116">
        <v>0</v>
      </c>
      <c r="T100" s="117">
        <f>S100*H100</f>
        <v>0</v>
      </c>
      <c r="AR100" s="16" t="s">
        <v>292</v>
      </c>
      <c r="AT100" s="16" t="s">
        <v>145</v>
      </c>
      <c r="AU100" s="16" t="s">
        <v>83</v>
      </c>
      <c r="AY100" s="16" t="s">
        <v>143</v>
      </c>
      <c r="BE100" s="118">
        <f>IF(N100="základní",J100,0)</f>
        <v>0</v>
      </c>
      <c r="BF100" s="118">
        <f>IF(N100="snížená",J100,0)</f>
        <v>0</v>
      </c>
      <c r="BG100" s="118">
        <f>IF(N100="zákl. přenesená",J100,0)</f>
        <v>0</v>
      </c>
      <c r="BH100" s="118">
        <f>IF(N100="sníž. přenesená",J100,0)</f>
        <v>0</v>
      </c>
      <c r="BI100" s="118">
        <f>IF(N100="nulová",J100,0)</f>
        <v>0</v>
      </c>
      <c r="BJ100" s="16" t="s">
        <v>23</v>
      </c>
      <c r="BK100" s="118">
        <f>ROUND(I100*H100,2)</f>
        <v>0</v>
      </c>
      <c r="BL100" s="16" t="s">
        <v>292</v>
      </c>
      <c r="BM100" s="16" t="s">
        <v>150</v>
      </c>
    </row>
    <row r="101" spans="2:65" s="26" customFormat="1" ht="22.5" customHeight="1">
      <c r="B101" s="27"/>
      <c r="C101" s="147" t="s">
        <v>475</v>
      </c>
      <c r="D101" s="147" t="s">
        <v>330</v>
      </c>
      <c r="E101" s="148" t="s">
        <v>1447</v>
      </c>
      <c r="F101" s="149" t="s">
        <v>1448</v>
      </c>
      <c r="G101" s="150" t="s">
        <v>394</v>
      </c>
      <c r="H101" s="151">
        <v>1</v>
      </c>
      <c r="I101" s="6"/>
      <c r="J101" s="152">
        <f>ROUND(I101*H101,2)</f>
        <v>0</v>
      </c>
      <c r="K101" s="149" t="s">
        <v>3</v>
      </c>
      <c r="L101" s="153"/>
      <c r="M101" s="154" t="s">
        <v>3</v>
      </c>
      <c r="N101" s="155" t="s">
        <v>46</v>
      </c>
      <c r="O101" s="28"/>
      <c r="P101" s="116">
        <f>O101*H101</f>
        <v>0</v>
      </c>
      <c r="Q101" s="116">
        <v>0</v>
      </c>
      <c r="R101" s="116">
        <f>Q101*H101</f>
        <v>0</v>
      </c>
      <c r="S101" s="116">
        <v>0</v>
      </c>
      <c r="T101" s="117">
        <f>S101*H101</f>
        <v>0</v>
      </c>
      <c r="AR101" s="16" t="s">
        <v>384</v>
      </c>
      <c r="AT101" s="16" t="s">
        <v>330</v>
      </c>
      <c r="AU101" s="16" t="s">
        <v>83</v>
      </c>
      <c r="AY101" s="16" t="s">
        <v>143</v>
      </c>
      <c r="BE101" s="118">
        <f>IF(N101="základní",J101,0)</f>
        <v>0</v>
      </c>
      <c r="BF101" s="118">
        <f>IF(N101="snížená",J101,0)</f>
        <v>0</v>
      </c>
      <c r="BG101" s="118">
        <f>IF(N101="zákl. přenesená",J101,0)</f>
        <v>0</v>
      </c>
      <c r="BH101" s="118">
        <f>IF(N101="sníž. přenesená",J101,0)</f>
        <v>0</v>
      </c>
      <c r="BI101" s="118">
        <f>IF(N101="nulová",J101,0)</f>
        <v>0</v>
      </c>
      <c r="BJ101" s="16" t="s">
        <v>23</v>
      </c>
      <c r="BK101" s="118">
        <f>ROUND(I101*H101,2)</f>
        <v>0</v>
      </c>
      <c r="BL101" s="16" t="s">
        <v>292</v>
      </c>
      <c r="BM101" s="16" t="s">
        <v>178</v>
      </c>
    </row>
    <row r="102" spans="2:63" s="95" customFormat="1" ht="29.85" customHeight="1">
      <c r="B102" s="94"/>
      <c r="D102" s="105" t="s">
        <v>74</v>
      </c>
      <c r="E102" s="106" t="s">
        <v>1449</v>
      </c>
      <c r="F102" s="106" t="s">
        <v>1450</v>
      </c>
      <c r="I102" s="1"/>
      <c r="J102" s="107">
        <f>BK102</f>
        <v>0</v>
      </c>
      <c r="L102" s="94"/>
      <c r="M102" s="99"/>
      <c r="N102" s="100"/>
      <c r="O102" s="100"/>
      <c r="P102" s="101">
        <f>SUM(P103:P107)</f>
        <v>0</v>
      </c>
      <c r="Q102" s="100"/>
      <c r="R102" s="101">
        <f>SUM(R103:R107)</f>
        <v>0</v>
      </c>
      <c r="S102" s="100"/>
      <c r="T102" s="102">
        <f>SUM(T103:T107)</f>
        <v>0</v>
      </c>
      <c r="AR102" s="96" t="s">
        <v>83</v>
      </c>
      <c r="AT102" s="103" t="s">
        <v>74</v>
      </c>
      <c r="AU102" s="103" t="s">
        <v>23</v>
      </c>
      <c r="AY102" s="96" t="s">
        <v>143</v>
      </c>
      <c r="BK102" s="104">
        <f>SUM(BK103:BK107)</f>
        <v>0</v>
      </c>
    </row>
    <row r="103" spans="2:65" s="26" customFormat="1" ht="22.5" customHeight="1">
      <c r="B103" s="27"/>
      <c r="C103" s="108" t="s">
        <v>83</v>
      </c>
      <c r="D103" s="108" t="s">
        <v>145</v>
      </c>
      <c r="E103" s="109" t="s">
        <v>1451</v>
      </c>
      <c r="F103" s="110" t="s">
        <v>1452</v>
      </c>
      <c r="G103" s="111" t="s">
        <v>162</v>
      </c>
      <c r="H103" s="112">
        <v>3</v>
      </c>
      <c r="I103" s="2"/>
      <c r="J103" s="113">
        <f>ROUND(I103*H103,2)</f>
        <v>0</v>
      </c>
      <c r="K103" s="110" t="s">
        <v>3</v>
      </c>
      <c r="L103" s="27"/>
      <c r="M103" s="114" t="s">
        <v>3</v>
      </c>
      <c r="N103" s="115" t="s">
        <v>46</v>
      </c>
      <c r="O103" s="28"/>
      <c r="P103" s="116">
        <f>O103*H103</f>
        <v>0</v>
      </c>
      <c r="Q103" s="116">
        <v>0</v>
      </c>
      <c r="R103" s="116">
        <f>Q103*H103</f>
        <v>0</v>
      </c>
      <c r="S103" s="116">
        <v>0</v>
      </c>
      <c r="T103" s="117">
        <f>S103*H103</f>
        <v>0</v>
      </c>
      <c r="AR103" s="16" t="s">
        <v>292</v>
      </c>
      <c r="AT103" s="16" t="s">
        <v>145</v>
      </c>
      <c r="AU103" s="16" t="s">
        <v>83</v>
      </c>
      <c r="AY103" s="16" t="s">
        <v>143</v>
      </c>
      <c r="BE103" s="118">
        <f>IF(N103="základní",J103,0)</f>
        <v>0</v>
      </c>
      <c r="BF103" s="118">
        <f>IF(N103="snížená",J103,0)</f>
        <v>0</v>
      </c>
      <c r="BG103" s="118">
        <f>IF(N103="zákl. přenesená",J103,0)</f>
        <v>0</v>
      </c>
      <c r="BH103" s="118">
        <f>IF(N103="sníž. přenesená",J103,0)</f>
        <v>0</v>
      </c>
      <c r="BI103" s="118">
        <f>IF(N103="nulová",J103,0)</f>
        <v>0</v>
      </c>
      <c r="BJ103" s="16" t="s">
        <v>23</v>
      </c>
      <c r="BK103" s="118">
        <f>ROUND(I103*H103,2)</f>
        <v>0</v>
      </c>
      <c r="BL103" s="16" t="s">
        <v>292</v>
      </c>
      <c r="BM103" s="16" t="s">
        <v>223</v>
      </c>
    </row>
    <row r="104" spans="2:65" s="26" customFormat="1" ht="22.5" customHeight="1">
      <c r="B104" s="27"/>
      <c r="C104" s="147" t="s">
        <v>159</v>
      </c>
      <c r="D104" s="147" t="s">
        <v>330</v>
      </c>
      <c r="E104" s="148" t="s">
        <v>1453</v>
      </c>
      <c r="F104" s="149" t="s">
        <v>1454</v>
      </c>
      <c r="G104" s="150" t="s">
        <v>162</v>
      </c>
      <c r="H104" s="151">
        <v>3</v>
      </c>
      <c r="I104" s="6"/>
      <c r="J104" s="152">
        <f>ROUND(I104*H104,2)</f>
        <v>0</v>
      </c>
      <c r="K104" s="149" t="s">
        <v>3</v>
      </c>
      <c r="L104" s="153"/>
      <c r="M104" s="154" t="s">
        <v>3</v>
      </c>
      <c r="N104" s="155" t="s">
        <v>46</v>
      </c>
      <c r="O104" s="28"/>
      <c r="P104" s="116">
        <f>O104*H104</f>
        <v>0</v>
      </c>
      <c r="Q104" s="116">
        <v>0</v>
      </c>
      <c r="R104" s="116">
        <f>Q104*H104</f>
        <v>0</v>
      </c>
      <c r="S104" s="116">
        <v>0</v>
      </c>
      <c r="T104" s="117">
        <f>S104*H104</f>
        <v>0</v>
      </c>
      <c r="AR104" s="16" t="s">
        <v>384</v>
      </c>
      <c r="AT104" s="16" t="s">
        <v>330</v>
      </c>
      <c r="AU104" s="16" t="s">
        <v>83</v>
      </c>
      <c r="AY104" s="16" t="s">
        <v>143</v>
      </c>
      <c r="BE104" s="118">
        <f>IF(N104="základní",J104,0)</f>
        <v>0</v>
      </c>
      <c r="BF104" s="118">
        <f>IF(N104="snížená",J104,0)</f>
        <v>0</v>
      </c>
      <c r="BG104" s="118">
        <f>IF(N104="zákl. přenesená",J104,0)</f>
        <v>0</v>
      </c>
      <c r="BH104" s="118">
        <f>IF(N104="sníž. přenesená",J104,0)</f>
        <v>0</v>
      </c>
      <c r="BI104" s="118">
        <f>IF(N104="nulová",J104,0)</f>
        <v>0</v>
      </c>
      <c r="BJ104" s="16" t="s">
        <v>23</v>
      </c>
      <c r="BK104" s="118">
        <f>ROUND(I104*H104,2)</f>
        <v>0</v>
      </c>
      <c r="BL104" s="16" t="s">
        <v>292</v>
      </c>
      <c r="BM104" s="16" t="s">
        <v>27</v>
      </c>
    </row>
    <row r="105" spans="2:65" s="26" customFormat="1" ht="22.5" customHeight="1">
      <c r="B105" s="27"/>
      <c r="C105" s="108" t="s">
        <v>150</v>
      </c>
      <c r="D105" s="108" t="s">
        <v>145</v>
      </c>
      <c r="E105" s="109" t="s">
        <v>1455</v>
      </c>
      <c r="F105" s="110" t="s">
        <v>1456</v>
      </c>
      <c r="G105" s="111" t="s">
        <v>394</v>
      </c>
      <c r="H105" s="112">
        <v>4</v>
      </c>
      <c r="I105" s="2"/>
      <c r="J105" s="113">
        <f>ROUND(I105*H105,2)</f>
        <v>0</v>
      </c>
      <c r="K105" s="110" t="s">
        <v>3</v>
      </c>
      <c r="L105" s="27"/>
      <c r="M105" s="114" t="s">
        <v>3</v>
      </c>
      <c r="N105" s="115" t="s">
        <v>46</v>
      </c>
      <c r="O105" s="28"/>
      <c r="P105" s="116">
        <f>O105*H105</f>
        <v>0</v>
      </c>
      <c r="Q105" s="116">
        <v>0</v>
      </c>
      <c r="R105" s="116">
        <f>Q105*H105</f>
        <v>0</v>
      </c>
      <c r="S105" s="116">
        <v>0</v>
      </c>
      <c r="T105" s="117">
        <f>S105*H105</f>
        <v>0</v>
      </c>
      <c r="AR105" s="16" t="s">
        <v>292</v>
      </c>
      <c r="AT105" s="16" t="s">
        <v>145</v>
      </c>
      <c r="AU105" s="16" t="s">
        <v>83</v>
      </c>
      <c r="AY105" s="16" t="s">
        <v>143</v>
      </c>
      <c r="BE105" s="118">
        <f>IF(N105="základní",J105,0)</f>
        <v>0</v>
      </c>
      <c r="BF105" s="118">
        <f>IF(N105="snížená",J105,0)</f>
        <v>0</v>
      </c>
      <c r="BG105" s="118">
        <f>IF(N105="zákl. přenesená",J105,0)</f>
        <v>0</v>
      </c>
      <c r="BH105" s="118">
        <f>IF(N105="sníž. přenesená",J105,0)</f>
        <v>0</v>
      </c>
      <c r="BI105" s="118">
        <f>IF(N105="nulová",J105,0)</f>
        <v>0</v>
      </c>
      <c r="BJ105" s="16" t="s">
        <v>23</v>
      </c>
      <c r="BK105" s="118">
        <f>ROUND(I105*H105,2)</f>
        <v>0</v>
      </c>
      <c r="BL105" s="16" t="s">
        <v>292</v>
      </c>
      <c r="BM105" s="16" t="s">
        <v>273</v>
      </c>
    </row>
    <row r="106" spans="2:65" s="26" customFormat="1" ht="22.5" customHeight="1">
      <c r="B106" s="27"/>
      <c r="C106" s="147" t="s">
        <v>172</v>
      </c>
      <c r="D106" s="147" t="s">
        <v>330</v>
      </c>
      <c r="E106" s="148" t="s">
        <v>1457</v>
      </c>
      <c r="F106" s="149" t="s">
        <v>1458</v>
      </c>
      <c r="G106" s="150" t="s">
        <v>394</v>
      </c>
      <c r="H106" s="151">
        <v>3</v>
      </c>
      <c r="I106" s="6"/>
      <c r="J106" s="152">
        <f>ROUND(I106*H106,2)</f>
        <v>0</v>
      </c>
      <c r="K106" s="149" t="s">
        <v>3</v>
      </c>
      <c r="L106" s="153"/>
      <c r="M106" s="154" t="s">
        <v>3</v>
      </c>
      <c r="N106" s="155" t="s">
        <v>46</v>
      </c>
      <c r="O106" s="28"/>
      <c r="P106" s="116">
        <f>O106*H106</f>
        <v>0</v>
      </c>
      <c r="Q106" s="116">
        <v>0</v>
      </c>
      <c r="R106" s="116">
        <f>Q106*H106</f>
        <v>0</v>
      </c>
      <c r="S106" s="116">
        <v>0</v>
      </c>
      <c r="T106" s="117">
        <f>S106*H106</f>
        <v>0</v>
      </c>
      <c r="AR106" s="16" t="s">
        <v>384</v>
      </c>
      <c r="AT106" s="16" t="s">
        <v>330</v>
      </c>
      <c r="AU106" s="16" t="s">
        <v>83</v>
      </c>
      <c r="AY106" s="16" t="s">
        <v>143</v>
      </c>
      <c r="BE106" s="118">
        <f>IF(N106="základní",J106,0)</f>
        <v>0</v>
      </c>
      <c r="BF106" s="118">
        <f>IF(N106="snížená",J106,0)</f>
        <v>0</v>
      </c>
      <c r="BG106" s="118">
        <f>IF(N106="zákl. přenesená",J106,0)</f>
        <v>0</v>
      </c>
      <c r="BH106" s="118">
        <f>IF(N106="sníž. přenesená",J106,0)</f>
        <v>0</v>
      </c>
      <c r="BI106" s="118">
        <f>IF(N106="nulová",J106,0)</f>
        <v>0</v>
      </c>
      <c r="BJ106" s="16" t="s">
        <v>23</v>
      </c>
      <c r="BK106" s="118">
        <f>ROUND(I106*H106,2)</f>
        <v>0</v>
      </c>
      <c r="BL106" s="16" t="s">
        <v>292</v>
      </c>
      <c r="BM106" s="16" t="s">
        <v>281</v>
      </c>
    </row>
    <row r="107" spans="2:65" s="26" customFormat="1" ht="22.5" customHeight="1">
      <c r="B107" s="27"/>
      <c r="C107" s="147" t="s">
        <v>178</v>
      </c>
      <c r="D107" s="147" t="s">
        <v>330</v>
      </c>
      <c r="E107" s="148" t="s">
        <v>1459</v>
      </c>
      <c r="F107" s="149" t="s">
        <v>1460</v>
      </c>
      <c r="G107" s="150" t="s">
        <v>394</v>
      </c>
      <c r="H107" s="151">
        <v>1</v>
      </c>
      <c r="I107" s="6"/>
      <c r="J107" s="152">
        <f>ROUND(I107*H107,2)</f>
        <v>0</v>
      </c>
      <c r="K107" s="149" t="s">
        <v>3</v>
      </c>
      <c r="L107" s="153"/>
      <c r="M107" s="154" t="s">
        <v>3</v>
      </c>
      <c r="N107" s="155" t="s">
        <v>46</v>
      </c>
      <c r="O107" s="28"/>
      <c r="P107" s="116">
        <f>O107*H107</f>
        <v>0</v>
      </c>
      <c r="Q107" s="116">
        <v>0</v>
      </c>
      <c r="R107" s="116">
        <f>Q107*H107</f>
        <v>0</v>
      </c>
      <c r="S107" s="116">
        <v>0</v>
      </c>
      <c r="T107" s="117">
        <f>S107*H107</f>
        <v>0</v>
      </c>
      <c r="AR107" s="16" t="s">
        <v>384</v>
      </c>
      <c r="AT107" s="16" t="s">
        <v>330</v>
      </c>
      <c r="AU107" s="16" t="s">
        <v>83</v>
      </c>
      <c r="AY107" s="16" t="s">
        <v>143</v>
      </c>
      <c r="BE107" s="118">
        <f>IF(N107="základní",J107,0)</f>
        <v>0</v>
      </c>
      <c r="BF107" s="118">
        <f>IF(N107="snížená",J107,0)</f>
        <v>0</v>
      </c>
      <c r="BG107" s="118">
        <f>IF(N107="zákl. přenesená",J107,0)</f>
        <v>0</v>
      </c>
      <c r="BH107" s="118">
        <f>IF(N107="sníž. přenesená",J107,0)</f>
        <v>0</v>
      </c>
      <c r="BI107" s="118">
        <f>IF(N107="nulová",J107,0)</f>
        <v>0</v>
      </c>
      <c r="BJ107" s="16" t="s">
        <v>23</v>
      </c>
      <c r="BK107" s="118">
        <f>ROUND(I107*H107,2)</f>
        <v>0</v>
      </c>
      <c r="BL107" s="16" t="s">
        <v>292</v>
      </c>
      <c r="BM107" s="16" t="s">
        <v>292</v>
      </c>
    </row>
    <row r="108" spans="2:63" s="95" customFormat="1" ht="29.85" customHeight="1">
      <c r="B108" s="94"/>
      <c r="D108" s="105" t="s">
        <v>74</v>
      </c>
      <c r="E108" s="106" t="s">
        <v>1461</v>
      </c>
      <c r="F108" s="106" t="s">
        <v>1462</v>
      </c>
      <c r="I108" s="1"/>
      <c r="J108" s="107">
        <f>BK108</f>
        <v>0</v>
      </c>
      <c r="L108" s="94"/>
      <c r="M108" s="99"/>
      <c r="N108" s="100"/>
      <c r="O108" s="100"/>
      <c r="P108" s="101">
        <f>SUM(P109:P117)</f>
        <v>0</v>
      </c>
      <c r="Q108" s="100"/>
      <c r="R108" s="101">
        <f>SUM(R109:R117)</f>
        <v>0</v>
      </c>
      <c r="S108" s="100"/>
      <c r="T108" s="102">
        <f>SUM(T109:T117)</f>
        <v>0</v>
      </c>
      <c r="AR108" s="96" t="s">
        <v>83</v>
      </c>
      <c r="AT108" s="103" t="s">
        <v>74</v>
      </c>
      <c r="AU108" s="103" t="s">
        <v>23</v>
      </c>
      <c r="AY108" s="96" t="s">
        <v>143</v>
      </c>
      <c r="BK108" s="104">
        <f>SUM(BK109:BK117)</f>
        <v>0</v>
      </c>
    </row>
    <row r="109" spans="2:65" s="26" customFormat="1" ht="22.5" customHeight="1">
      <c r="B109" s="27"/>
      <c r="C109" s="108" t="s">
        <v>219</v>
      </c>
      <c r="D109" s="108" t="s">
        <v>145</v>
      </c>
      <c r="E109" s="109" t="s">
        <v>1463</v>
      </c>
      <c r="F109" s="110" t="s">
        <v>1464</v>
      </c>
      <c r="G109" s="111" t="s">
        <v>162</v>
      </c>
      <c r="H109" s="112">
        <v>25</v>
      </c>
      <c r="I109" s="2"/>
      <c r="J109" s="113">
        <f aca="true" t="shared" si="0" ref="J109:J117">ROUND(I109*H109,2)</f>
        <v>0</v>
      </c>
      <c r="K109" s="110" t="s">
        <v>3</v>
      </c>
      <c r="L109" s="27"/>
      <c r="M109" s="114" t="s">
        <v>3</v>
      </c>
      <c r="N109" s="115" t="s">
        <v>46</v>
      </c>
      <c r="O109" s="28"/>
      <c r="P109" s="116">
        <f aca="true" t="shared" si="1" ref="P109:P117">O109*H109</f>
        <v>0</v>
      </c>
      <c r="Q109" s="116">
        <v>0</v>
      </c>
      <c r="R109" s="116">
        <f aca="true" t="shared" si="2" ref="R109:R117">Q109*H109</f>
        <v>0</v>
      </c>
      <c r="S109" s="116">
        <v>0</v>
      </c>
      <c r="T109" s="117">
        <f aca="true" t="shared" si="3" ref="T109:T117">S109*H109</f>
        <v>0</v>
      </c>
      <c r="AR109" s="16" t="s">
        <v>292</v>
      </c>
      <c r="AT109" s="16" t="s">
        <v>145</v>
      </c>
      <c r="AU109" s="16" t="s">
        <v>83</v>
      </c>
      <c r="AY109" s="16" t="s">
        <v>143</v>
      </c>
      <c r="BE109" s="118">
        <f aca="true" t="shared" si="4" ref="BE109:BE117">IF(N109="základní",J109,0)</f>
        <v>0</v>
      </c>
      <c r="BF109" s="118">
        <f aca="true" t="shared" si="5" ref="BF109:BF117">IF(N109="snížená",J109,0)</f>
        <v>0</v>
      </c>
      <c r="BG109" s="118">
        <f aca="true" t="shared" si="6" ref="BG109:BG117">IF(N109="zákl. přenesená",J109,0)</f>
        <v>0</v>
      </c>
      <c r="BH109" s="118">
        <f aca="true" t="shared" si="7" ref="BH109:BH117">IF(N109="sníž. přenesená",J109,0)</f>
        <v>0</v>
      </c>
      <c r="BI109" s="118">
        <f aca="true" t="shared" si="8" ref="BI109:BI117">IF(N109="nulová",J109,0)</f>
        <v>0</v>
      </c>
      <c r="BJ109" s="16" t="s">
        <v>23</v>
      </c>
      <c r="BK109" s="118">
        <f aca="true" t="shared" si="9" ref="BK109:BK117">ROUND(I109*H109,2)</f>
        <v>0</v>
      </c>
      <c r="BL109" s="16" t="s">
        <v>292</v>
      </c>
      <c r="BM109" s="16" t="s">
        <v>302</v>
      </c>
    </row>
    <row r="110" spans="2:65" s="26" customFormat="1" ht="22.5" customHeight="1">
      <c r="B110" s="27"/>
      <c r="C110" s="147" t="s">
        <v>223</v>
      </c>
      <c r="D110" s="147" t="s">
        <v>330</v>
      </c>
      <c r="E110" s="148" t="s">
        <v>1465</v>
      </c>
      <c r="F110" s="149" t="s">
        <v>1466</v>
      </c>
      <c r="G110" s="150" t="s">
        <v>162</v>
      </c>
      <c r="H110" s="151">
        <v>25</v>
      </c>
      <c r="I110" s="6"/>
      <c r="J110" s="152">
        <f t="shared" si="0"/>
        <v>0</v>
      </c>
      <c r="K110" s="149" t="s">
        <v>3</v>
      </c>
      <c r="L110" s="153"/>
      <c r="M110" s="154" t="s">
        <v>3</v>
      </c>
      <c r="N110" s="155" t="s">
        <v>46</v>
      </c>
      <c r="O110" s="28"/>
      <c r="P110" s="116">
        <f t="shared" si="1"/>
        <v>0</v>
      </c>
      <c r="Q110" s="116">
        <v>0</v>
      </c>
      <c r="R110" s="116">
        <f t="shared" si="2"/>
        <v>0</v>
      </c>
      <c r="S110" s="116">
        <v>0</v>
      </c>
      <c r="T110" s="117">
        <f t="shared" si="3"/>
        <v>0</v>
      </c>
      <c r="AR110" s="16" t="s">
        <v>384</v>
      </c>
      <c r="AT110" s="16" t="s">
        <v>330</v>
      </c>
      <c r="AU110" s="16" t="s">
        <v>83</v>
      </c>
      <c r="AY110" s="16" t="s">
        <v>143</v>
      </c>
      <c r="BE110" s="118">
        <f t="shared" si="4"/>
        <v>0</v>
      </c>
      <c r="BF110" s="118">
        <f t="shared" si="5"/>
        <v>0</v>
      </c>
      <c r="BG110" s="118">
        <f t="shared" si="6"/>
        <v>0</v>
      </c>
      <c r="BH110" s="118">
        <f t="shared" si="7"/>
        <v>0</v>
      </c>
      <c r="BI110" s="118">
        <f t="shared" si="8"/>
        <v>0</v>
      </c>
      <c r="BJ110" s="16" t="s">
        <v>23</v>
      </c>
      <c r="BK110" s="118">
        <f t="shared" si="9"/>
        <v>0</v>
      </c>
      <c r="BL110" s="16" t="s">
        <v>292</v>
      </c>
      <c r="BM110" s="16" t="s">
        <v>314</v>
      </c>
    </row>
    <row r="111" spans="2:65" s="26" customFormat="1" ht="22.5" customHeight="1">
      <c r="B111" s="27"/>
      <c r="C111" s="108" t="s">
        <v>227</v>
      </c>
      <c r="D111" s="108" t="s">
        <v>145</v>
      </c>
      <c r="E111" s="109" t="s">
        <v>1467</v>
      </c>
      <c r="F111" s="110" t="s">
        <v>1468</v>
      </c>
      <c r="G111" s="111" t="s">
        <v>162</v>
      </c>
      <c r="H111" s="112">
        <v>5</v>
      </c>
      <c r="I111" s="2"/>
      <c r="J111" s="113">
        <f t="shared" si="0"/>
        <v>0</v>
      </c>
      <c r="K111" s="110" t="s">
        <v>3</v>
      </c>
      <c r="L111" s="27"/>
      <c r="M111" s="114" t="s">
        <v>3</v>
      </c>
      <c r="N111" s="115" t="s">
        <v>46</v>
      </c>
      <c r="O111" s="28"/>
      <c r="P111" s="116">
        <f t="shared" si="1"/>
        <v>0</v>
      </c>
      <c r="Q111" s="116">
        <v>0</v>
      </c>
      <c r="R111" s="116">
        <f t="shared" si="2"/>
        <v>0</v>
      </c>
      <c r="S111" s="116">
        <v>0</v>
      </c>
      <c r="T111" s="117">
        <f t="shared" si="3"/>
        <v>0</v>
      </c>
      <c r="AR111" s="16" t="s">
        <v>292</v>
      </c>
      <c r="AT111" s="16" t="s">
        <v>145</v>
      </c>
      <c r="AU111" s="16" t="s">
        <v>83</v>
      </c>
      <c r="AY111" s="16" t="s">
        <v>143</v>
      </c>
      <c r="BE111" s="118">
        <f t="shared" si="4"/>
        <v>0</v>
      </c>
      <c r="BF111" s="118">
        <f t="shared" si="5"/>
        <v>0</v>
      </c>
      <c r="BG111" s="118">
        <f t="shared" si="6"/>
        <v>0</v>
      </c>
      <c r="BH111" s="118">
        <f t="shared" si="7"/>
        <v>0</v>
      </c>
      <c r="BI111" s="118">
        <f t="shared" si="8"/>
        <v>0</v>
      </c>
      <c r="BJ111" s="16" t="s">
        <v>23</v>
      </c>
      <c r="BK111" s="118">
        <f t="shared" si="9"/>
        <v>0</v>
      </c>
      <c r="BL111" s="16" t="s">
        <v>292</v>
      </c>
      <c r="BM111" s="16" t="s">
        <v>323</v>
      </c>
    </row>
    <row r="112" spans="2:65" s="26" customFormat="1" ht="22.5" customHeight="1">
      <c r="B112" s="27"/>
      <c r="C112" s="147" t="s">
        <v>27</v>
      </c>
      <c r="D112" s="147" t="s">
        <v>330</v>
      </c>
      <c r="E112" s="148" t="s">
        <v>1469</v>
      </c>
      <c r="F112" s="149" t="s">
        <v>1470</v>
      </c>
      <c r="G112" s="150" t="s">
        <v>162</v>
      </c>
      <c r="H112" s="151">
        <v>5</v>
      </c>
      <c r="I112" s="6"/>
      <c r="J112" s="152">
        <f t="shared" si="0"/>
        <v>0</v>
      </c>
      <c r="K112" s="149" t="s">
        <v>3</v>
      </c>
      <c r="L112" s="153"/>
      <c r="M112" s="154" t="s">
        <v>3</v>
      </c>
      <c r="N112" s="155" t="s">
        <v>46</v>
      </c>
      <c r="O112" s="28"/>
      <c r="P112" s="116">
        <f t="shared" si="1"/>
        <v>0</v>
      </c>
      <c r="Q112" s="116">
        <v>0</v>
      </c>
      <c r="R112" s="116">
        <f t="shared" si="2"/>
        <v>0</v>
      </c>
      <c r="S112" s="116">
        <v>0</v>
      </c>
      <c r="T112" s="117">
        <f t="shared" si="3"/>
        <v>0</v>
      </c>
      <c r="AR112" s="16" t="s">
        <v>384</v>
      </c>
      <c r="AT112" s="16" t="s">
        <v>330</v>
      </c>
      <c r="AU112" s="16" t="s">
        <v>83</v>
      </c>
      <c r="AY112" s="16" t="s">
        <v>143</v>
      </c>
      <c r="BE112" s="118">
        <f t="shared" si="4"/>
        <v>0</v>
      </c>
      <c r="BF112" s="118">
        <f t="shared" si="5"/>
        <v>0</v>
      </c>
      <c r="BG112" s="118">
        <f t="shared" si="6"/>
        <v>0</v>
      </c>
      <c r="BH112" s="118">
        <f t="shared" si="7"/>
        <v>0</v>
      </c>
      <c r="BI112" s="118">
        <f t="shared" si="8"/>
        <v>0</v>
      </c>
      <c r="BJ112" s="16" t="s">
        <v>23</v>
      </c>
      <c r="BK112" s="118">
        <f t="shared" si="9"/>
        <v>0</v>
      </c>
      <c r="BL112" s="16" t="s">
        <v>292</v>
      </c>
      <c r="BM112" s="16" t="s">
        <v>338</v>
      </c>
    </row>
    <row r="113" spans="2:65" s="26" customFormat="1" ht="22.5" customHeight="1">
      <c r="B113" s="27"/>
      <c r="C113" s="108" t="s">
        <v>269</v>
      </c>
      <c r="D113" s="108" t="s">
        <v>145</v>
      </c>
      <c r="E113" s="109" t="s">
        <v>1471</v>
      </c>
      <c r="F113" s="110" t="s">
        <v>1472</v>
      </c>
      <c r="G113" s="111" t="s">
        <v>162</v>
      </c>
      <c r="H113" s="112">
        <v>35</v>
      </c>
      <c r="I113" s="2"/>
      <c r="J113" s="113">
        <f t="shared" si="0"/>
        <v>0</v>
      </c>
      <c r="K113" s="110" t="s">
        <v>3</v>
      </c>
      <c r="L113" s="27"/>
      <c r="M113" s="114" t="s">
        <v>3</v>
      </c>
      <c r="N113" s="115" t="s">
        <v>46</v>
      </c>
      <c r="O113" s="28"/>
      <c r="P113" s="116">
        <f t="shared" si="1"/>
        <v>0</v>
      </c>
      <c r="Q113" s="116">
        <v>0</v>
      </c>
      <c r="R113" s="116">
        <f t="shared" si="2"/>
        <v>0</v>
      </c>
      <c r="S113" s="116">
        <v>0</v>
      </c>
      <c r="T113" s="117">
        <f t="shared" si="3"/>
        <v>0</v>
      </c>
      <c r="AR113" s="16" t="s">
        <v>292</v>
      </c>
      <c r="AT113" s="16" t="s">
        <v>145</v>
      </c>
      <c r="AU113" s="16" t="s">
        <v>83</v>
      </c>
      <c r="AY113" s="16" t="s">
        <v>143</v>
      </c>
      <c r="BE113" s="118">
        <f t="shared" si="4"/>
        <v>0</v>
      </c>
      <c r="BF113" s="118">
        <f t="shared" si="5"/>
        <v>0</v>
      </c>
      <c r="BG113" s="118">
        <f t="shared" si="6"/>
        <v>0</v>
      </c>
      <c r="BH113" s="118">
        <f t="shared" si="7"/>
        <v>0</v>
      </c>
      <c r="BI113" s="118">
        <f t="shared" si="8"/>
        <v>0</v>
      </c>
      <c r="BJ113" s="16" t="s">
        <v>23</v>
      </c>
      <c r="BK113" s="118">
        <f t="shared" si="9"/>
        <v>0</v>
      </c>
      <c r="BL113" s="16" t="s">
        <v>292</v>
      </c>
      <c r="BM113" s="16" t="s">
        <v>353</v>
      </c>
    </row>
    <row r="114" spans="2:65" s="26" customFormat="1" ht="22.5" customHeight="1">
      <c r="B114" s="27"/>
      <c r="C114" s="147" t="s">
        <v>273</v>
      </c>
      <c r="D114" s="147" t="s">
        <v>330</v>
      </c>
      <c r="E114" s="148" t="s">
        <v>1473</v>
      </c>
      <c r="F114" s="149" t="s">
        <v>1474</v>
      </c>
      <c r="G114" s="150" t="s">
        <v>162</v>
      </c>
      <c r="H114" s="151">
        <v>15</v>
      </c>
      <c r="I114" s="6"/>
      <c r="J114" s="152">
        <f t="shared" si="0"/>
        <v>0</v>
      </c>
      <c r="K114" s="149" t="s">
        <v>3</v>
      </c>
      <c r="L114" s="153"/>
      <c r="M114" s="154" t="s">
        <v>3</v>
      </c>
      <c r="N114" s="155" t="s">
        <v>46</v>
      </c>
      <c r="O114" s="28"/>
      <c r="P114" s="116">
        <f t="shared" si="1"/>
        <v>0</v>
      </c>
      <c r="Q114" s="116">
        <v>0</v>
      </c>
      <c r="R114" s="116">
        <f t="shared" si="2"/>
        <v>0</v>
      </c>
      <c r="S114" s="116">
        <v>0</v>
      </c>
      <c r="T114" s="117">
        <f t="shared" si="3"/>
        <v>0</v>
      </c>
      <c r="AR114" s="16" t="s">
        <v>384</v>
      </c>
      <c r="AT114" s="16" t="s">
        <v>330</v>
      </c>
      <c r="AU114" s="16" t="s">
        <v>83</v>
      </c>
      <c r="AY114" s="16" t="s">
        <v>143</v>
      </c>
      <c r="BE114" s="118">
        <f t="shared" si="4"/>
        <v>0</v>
      </c>
      <c r="BF114" s="118">
        <f t="shared" si="5"/>
        <v>0</v>
      </c>
      <c r="BG114" s="118">
        <f t="shared" si="6"/>
        <v>0</v>
      </c>
      <c r="BH114" s="118">
        <f t="shared" si="7"/>
        <v>0</v>
      </c>
      <c r="BI114" s="118">
        <f t="shared" si="8"/>
        <v>0</v>
      </c>
      <c r="BJ114" s="16" t="s">
        <v>23</v>
      </c>
      <c r="BK114" s="118">
        <f t="shared" si="9"/>
        <v>0</v>
      </c>
      <c r="BL114" s="16" t="s">
        <v>292</v>
      </c>
      <c r="BM114" s="16" t="s">
        <v>365</v>
      </c>
    </row>
    <row r="115" spans="2:65" s="26" customFormat="1" ht="22.5" customHeight="1">
      <c r="B115" s="27"/>
      <c r="C115" s="147" t="s">
        <v>403</v>
      </c>
      <c r="D115" s="147" t="s">
        <v>330</v>
      </c>
      <c r="E115" s="148" t="s">
        <v>1475</v>
      </c>
      <c r="F115" s="149" t="s">
        <v>1476</v>
      </c>
      <c r="G115" s="150" t="s">
        <v>162</v>
      </c>
      <c r="H115" s="151">
        <v>20</v>
      </c>
      <c r="I115" s="6"/>
      <c r="J115" s="152">
        <f t="shared" si="0"/>
        <v>0</v>
      </c>
      <c r="K115" s="149" t="s">
        <v>3</v>
      </c>
      <c r="L115" s="153"/>
      <c r="M115" s="154" t="s">
        <v>3</v>
      </c>
      <c r="N115" s="155" t="s">
        <v>46</v>
      </c>
      <c r="O115" s="28"/>
      <c r="P115" s="116">
        <f t="shared" si="1"/>
        <v>0</v>
      </c>
      <c r="Q115" s="116">
        <v>0</v>
      </c>
      <c r="R115" s="116">
        <f t="shared" si="2"/>
        <v>0</v>
      </c>
      <c r="S115" s="116">
        <v>0</v>
      </c>
      <c r="T115" s="117">
        <f t="shared" si="3"/>
        <v>0</v>
      </c>
      <c r="AR115" s="16" t="s">
        <v>384</v>
      </c>
      <c r="AT115" s="16" t="s">
        <v>330</v>
      </c>
      <c r="AU115" s="16" t="s">
        <v>83</v>
      </c>
      <c r="AY115" s="16" t="s">
        <v>143</v>
      </c>
      <c r="BE115" s="118">
        <f t="shared" si="4"/>
        <v>0</v>
      </c>
      <c r="BF115" s="118">
        <f t="shared" si="5"/>
        <v>0</v>
      </c>
      <c r="BG115" s="118">
        <f t="shared" si="6"/>
        <v>0</v>
      </c>
      <c r="BH115" s="118">
        <f t="shared" si="7"/>
        <v>0</v>
      </c>
      <c r="BI115" s="118">
        <f t="shared" si="8"/>
        <v>0</v>
      </c>
      <c r="BJ115" s="16" t="s">
        <v>23</v>
      </c>
      <c r="BK115" s="118">
        <f t="shared" si="9"/>
        <v>0</v>
      </c>
      <c r="BL115" s="16" t="s">
        <v>292</v>
      </c>
      <c r="BM115" s="16" t="s">
        <v>375</v>
      </c>
    </row>
    <row r="116" spans="2:65" s="26" customFormat="1" ht="22.5" customHeight="1">
      <c r="B116" s="27"/>
      <c r="C116" s="108" t="s">
        <v>481</v>
      </c>
      <c r="D116" s="108" t="s">
        <v>145</v>
      </c>
      <c r="E116" s="109" t="s">
        <v>1477</v>
      </c>
      <c r="F116" s="110" t="s">
        <v>1478</v>
      </c>
      <c r="G116" s="111" t="s">
        <v>162</v>
      </c>
      <c r="H116" s="112">
        <v>6</v>
      </c>
      <c r="I116" s="2"/>
      <c r="J116" s="113">
        <f t="shared" si="0"/>
        <v>0</v>
      </c>
      <c r="K116" s="110" t="s">
        <v>3</v>
      </c>
      <c r="L116" s="27"/>
      <c r="M116" s="114" t="s">
        <v>3</v>
      </c>
      <c r="N116" s="115" t="s">
        <v>46</v>
      </c>
      <c r="O116" s="28"/>
      <c r="P116" s="116">
        <f t="shared" si="1"/>
        <v>0</v>
      </c>
      <c r="Q116" s="116">
        <v>0</v>
      </c>
      <c r="R116" s="116">
        <f t="shared" si="2"/>
        <v>0</v>
      </c>
      <c r="S116" s="116">
        <v>0</v>
      </c>
      <c r="T116" s="117">
        <f t="shared" si="3"/>
        <v>0</v>
      </c>
      <c r="AR116" s="16" t="s">
        <v>292</v>
      </c>
      <c r="AT116" s="16" t="s">
        <v>145</v>
      </c>
      <c r="AU116" s="16" t="s">
        <v>83</v>
      </c>
      <c r="AY116" s="16" t="s">
        <v>143</v>
      </c>
      <c r="BE116" s="118">
        <f t="shared" si="4"/>
        <v>0</v>
      </c>
      <c r="BF116" s="118">
        <f t="shared" si="5"/>
        <v>0</v>
      </c>
      <c r="BG116" s="118">
        <f t="shared" si="6"/>
        <v>0</v>
      </c>
      <c r="BH116" s="118">
        <f t="shared" si="7"/>
        <v>0</v>
      </c>
      <c r="BI116" s="118">
        <f t="shared" si="8"/>
        <v>0</v>
      </c>
      <c r="BJ116" s="16" t="s">
        <v>23</v>
      </c>
      <c r="BK116" s="118">
        <f t="shared" si="9"/>
        <v>0</v>
      </c>
      <c r="BL116" s="16" t="s">
        <v>292</v>
      </c>
      <c r="BM116" s="16" t="s">
        <v>384</v>
      </c>
    </row>
    <row r="117" spans="2:65" s="26" customFormat="1" ht="22.5" customHeight="1">
      <c r="B117" s="27"/>
      <c r="C117" s="147" t="s">
        <v>486</v>
      </c>
      <c r="D117" s="147" t="s">
        <v>330</v>
      </c>
      <c r="E117" s="148" t="s">
        <v>1479</v>
      </c>
      <c r="F117" s="149" t="s">
        <v>1480</v>
      </c>
      <c r="G117" s="150" t="s">
        <v>162</v>
      </c>
      <c r="H117" s="151">
        <v>6</v>
      </c>
      <c r="I117" s="6"/>
      <c r="J117" s="152">
        <f t="shared" si="0"/>
        <v>0</v>
      </c>
      <c r="K117" s="149" t="s">
        <v>3</v>
      </c>
      <c r="L117" s="153"/>
      <c r="M117" s="154" t="s">
        <v>3</v>
      </c>
      <c r="N117" s="155" t="s">
        <v>46</v>
      </c>
      <c r="O117" s="28"/>
      <c r="P117" s="116">
        <f t="shared" si="1"/>
        <v>0</v>
      </c>
      <c r="Q117" s="116">
        <v>0</v>
      </c>
      <c r="R117" s="116">
        <f t="shared" si="2"/>
        <v>0</v>
      </c>
      <c r="S117" s="116">
        <v>0</v>
      </c>
      <c r="T117" s="117">
        <f t="shared" si="3"/>
        <v>0</v>
      </c>
      <c r="AR117" s="16" t="s">
        <v>384</v>
      </c>
      <c r="AT117" s="16" t="s">
        <v>330</v>
      </c>
      <c r="AU117" s="16" t="s">
        <v>83</v>
      </c>
      <c r="AY117" s="16" t="s">
        <v>143</v>
      </c>
      <c r="BE117" s="118">
        <f t="shared" si="4"/>
        <v>0</v>
      </c>
      <c r="BF117" s="118">
        <f t="shared" si="5"/>
        <v>0</v>
      </c>
      <c r="BG117" s="118">
        <f t="shared" si="6"/>
        <v>0</v>
      </c>
      <c r="BH117" s="118">
        <f t="shared" si="7"/>
        <v>0</v>
      </c>
      <c r="BI117" s="118">
        <f t="shared" si="8"/>
        <v>0</v>
      </c>
      <c r="BJ117" s="16" t="s">
        <v>23</v>
      </c>
      <c r="BK117" s="118">
        <f t="shared" si="9"/>
        <v>0</v>
      </c>
      <c r="BL117" s="16" t="s">
        <v>292</v>
      </c>
      <c r="BM117" s="16" t="s">
        <v>398</v>
      </c>
    </row>
    <row r="118" spans="2:63" s="95" customFormat="1" ht="29.85" customHeight="1">
      <c r="B118" s="94"/>
      <c r="D118" s="105" t="s">
        <v>74</v>
      </c>
      <c r="E118" s="106" t="s">
        <v>1481</v>
      </c>
      <c r="F118" s="106" t="s">
        <v>1482</v>
      </c>
      <c r="I118" s="1"/>
      <c r="J118" s="107">
        <f>BK118</f>
        <v>0</v>
      </c>
      <c r="L118" s="94"/>
      <c r="M118" s="99"/>
      <c r="N118" s="100"/>
      <c r="O118" s="100"/>
      <c r="P118" s="101">
        <f>SUM(P119:P120)</f>
        <v>0</v>
      </c>
      <c r="Q118" s="100"/>
      <c r="R118" s="101">
        <f>SUM(R119:R120)</f>
        <v>0</v>
      </c>
      <c r="S118" s="100"/>
      <c r="T118" s="102">
        <f>SUM(T119:T120)</f>
        <v>0</v>
      </c>
      <c r="AR118" s="96" t="s">
        <v>83</v>
      </c>
      <c r="AT118" s="103" t="s">
        <v>74</v>
      </c>
      <c r="AU118" s="103" t="s">
        <v>23</v>
      </c>
      <c r="AY118" s="96" t="s">
        <v>143</v>
      </c>
      <c r="BK118" s="104">
        <f>SUM(BK119:BK120)</f>
        <v>0</v>
      </c>
    </row>
    <row r="119" spans="2:65" s="26" customFormat="1" ht="22.5" customHeight="1">
      <c r="B119" s="27"/>
      <c r="C119" s="108" t="s">
        <v>515</v>
      </c>
      <c r="D119" s="108" t="s">
        <v>145</v>
      </c>
      <c r="E119" s="109" t="s">
        <v>1483</v>
      </c>
      <c r="F119" s="110" t="s">
        <v>1484</v>
      </c>
      <c r="G119" s="111" t="s">
        <v>394</v>
      </c>
      <c r="H119" s="112">
        <v>8</v>
      </c>
      <c r="I119" s="2"/>
      <c r="J119" s="113">
        <f>ROUND(I119*H119,2)</f>
        <v>0</v>
      </c>
      <c r="K119" s="110" t="s">
        <v>3</v>
      </c>
      <c r="L119" s="27"/>
      <c r="M119" s="114" t="s">
        <v>3</v>
      </c>
      <c r="N119" s="115" t="s">
        <v>46</v>
      </c>
      <c r="O119" s="28"/>
      <c r="P119" s="116">
        <f>O119*H119</f>
        <v>0</v>
      </c>
      <c r="Q119" s="116">
        <v>0</v>
      </c>
      <c r="R119" s="116">
        <f>Q119*H119</f>
        <v>0</v>
      </c>
      <c r="S119" s="116">
        <v>0</v>
      </c>
      <c r="T119" s="117">
        <f>S119*H119</f>
        <v>0</v>
      </c>
      <c r="AR119" s="16" t="s">
        <v>292</v>
      </c>
      <c r="AT119" s="16" t="s">
        <v>145</v>
      </c>
      <c r="AU119" s="16" t="s">
        <v>83</v>
      </c>
      <c r="AY119" s="16" t="s">
        <v>143</v>
      </c>
      <c r="BE119" s="118">
        <f>IF(N119="základní",J119,0)</f>
        <v>0</v>
      </c>
      <c r="BF119" s="118">
        <f>IF(N119="snížená",J119,0)</f>
        <v>0</v>
      </c>
      <c r="BG119" s="118">
        <f>IF(N119="zákl. přenesená",J119,0)</f>
        <v>0</v>
      </c>
      <c r="BH119" s="118">
        <f>IF(N119="sníž. přenesená",J119,0)</f>
        <v>0</v>
      </c>
      <c r="BI119" s="118">
        <f>IF(N119="nulová",J119,0)</f>
        <v>0</v>
      </c>
      <c r="BJ119" s="16" t="s">
        <v>23</v>
      </c>
      <c r="BK119" s="118">
        <f>ROUND(I119*H119,2)</f>
        <v>0</v>
      </c>
      <c r="BL119" s="16" t="s">
        <v>292</v>
      </c>
      <c r="BM119" s="16" t="s">
        <v>408</v>
      </c>
    </row>
    <row r="120" spans="2:65" s="26" customFormat="1" ht="22.5" customHeight="1">
      <c r="B120" s="27"/>
      <c r="C120" s="147" t="s">
        <v>519</v>
      </c>
      <c r="D120" s="147" t="s">
        <v>330</v>
      </c>
      <c r="E120" s="148" t="s">
        <v>1485</v>
      </c>
      <c r="F120" s="149" t="s">
        <v>1486</v>
      </c>
      <c r="G120" s="150" t="s">
        <v>394</v>
      </c>
      <c r="H120" s="151">
        <v>8</v>
      </c>
      <c r="I120" s="6"/>
      <c r="J120" s="152">
        <f>ROUND(I120*H120,2)</f>
        <v>0</v>
      </c>
      <c r="K120" s="149" t="s">
        <v>3</v>
      </c>
      <c r="L120" s="153"/>
      <c r="M120" s="154" t="s">
        <v>3</v>
      </c>
      <c r="N120" s="155" t="s">
        <v>46</v>
      </c>
      <c r="O120" s="28"/>
      <c r="P120" s="116">
        <f>O120*H120</f>
        <v>0</v>
      </c>
      <c r="Q120" s="116">
        <v>0</v>
      </c>
      <c r="R120" s="116">
        <f>Q120*H120</f>
        <v>0</v>
      </c>
      <c r="S120" s="116">
        <v>0</v>
      </c>
      <c r="T120" s="117">
        <f>S120*H120</f>
        <v>0</v>
      </c>
      <c r="AR120" s="16" t="s">
        <v>384</v>
      </c>
      <c r="AT120" s="16" t="s">
        <v>330</v>
      </c>
      <c r="AU120" s="16" t="s">
        <v>83</v>
      </c>
      <c r="AY120" s="16" t="s">
        <v>143</v>
      </c>
      <c r="BE120" s="118">
        <f>IF(N120="základní",J120,0)</f>
        <v>0</v>
      </c>
      <c r="BF120" s="118">
        <f>IF(N120="snížená",J120,0)</f>
        <v>0</v>
      </c>
      <c r="BG120" s="118">
        <f>IF(N120="zákl. přenesená",J120,0)</f>
        <v>0</v>
      </c>
      <c r="BH120" s="118">
        <f>IF(N120="sníž. přenesená",J120,0)</f>
        <v>0</v>
      </c>
      <c r="BI120" s="118">
        <f>IF(N120="nulová",J120,0)</f>
        <v>0</v>
      </c>
      <c r="BJ120" s="16" t="s">
        <v>23</v>
      </c>
      <c r="BK120" s="118">
        <f>ROUND(I120*H120,2)</f>
        <v>0</v>
      </c>
      <c r="BL120" s="16" t="s">
        <v>292</v>
      </c>
      <c r="BM120" s="16" t="s">
        <v>418</v>
      </c>
    </row>
    <row r="121" spans="2:63" s="95" customFormat="1" ht="29.85" customHeight="1">
      <c r="B121" s="94"/>
      <c r="D121" s="105" t="s">
        <v>74</v>
      </c>
      <c r="E121" s="106" t="s">
        <v>1487</v>
      </c>
      <c r="F121" s="106" t="s">
        <v>1488</v>
      </c>
      <c r="I121" s="1"/>
      <c r="J121" s="107">
        <f>BK121</f>
        <v>0</v>
      </c>
      <c r="L121" s="94"/>
      <c r="M121" s="99"/>
      <c r="N121" s="100"/>
      <c r="O121" s="100"/>
      <c r="P121" s="101">
        <f>SUM(P122:P127)</f>
        <v>0</v>
      </c>
      <c r="Q121" s="100"/>
      <c r="R121" s="101">
        <f>SUM(R122:R127)</f>
        <v>0</v>
      </c>
      <c r="S121" s="100"/>
      <c r="T121" s="102">
        <f>SUM(T122:T127)</f>
        <v>0</v>
      </c>
      <c r="AR121" s="96" t="s">
        <v>83</v>
      </c>
      <c r="AT121" s="103" t="s">
        <v>74</v>
      </c>
      <c r="AU121" s="103" t="s">
        <v>23</v>
      </c>
      <c r="AY121" s="96" t="s">
        <v>143</v>
      </c>
      <c r="BK121" s="104">
        <f>SUM(BK122:BK127)</f>
        <v>0</v>
      </c>
    </row>
    <row r="122" spans="2:65" s="26" customFormat="1" ht="22.5" customHeight="1">
      <c r="B122" s="27"/>
      <c r="C122" s="108" t="s">
        <v>426</v>
      </c>
      <c r="D122" s="108" t="s">
        <v>145</v>
      </c>
      <c r="E122" s="109" t="s">
        <v>1489</v>
      </c>
      <c r="F122" s="110" t="s">
        <v>1490</v>
      </c>
      <c r="G122" s="111" t="s">
        <v>394</v>
      </c>
      <c r="H122" s="112">
        <v>2</v>
      </c>
      <c r="I122" s="2"/>
      <c r="J122" s="113">
        <f aca="true" t="shared" si="10" ref="J122:J127">ROUND(I122*H122,2)</f>
        <v>0</v>
      </c>
      <c r="K122" s="110" t="s">
        <v>3</v>
      </c>
      <c r="L122" s="27"/>
      <c r="M122" s="114" t="s">
        <v>3</v>
      </c>
      <c r="N122" s="115" t="s">
        <v>46</v>
      </c>
      <c r="O122" s="28"/>
      <c r="P122" s="116">
        <f aca="true" t="shared" si="11" ref="P122:P127">O122*H122</f>
        <v>0</v>
      </c>
      <c r="Q122" s="116">
        <v>0</v>
      </c>
      <c r="R122" s="116">
        <f aca="true" t="shared" si="12" ref="R122:R127">Q122*H122</f>
        <v>0</v>
      </c>
      <c r="S122" s="116">
        <v>0</v>
      </c>
      <c r="T122" s="117">
        <f aca="true" t="shared" si="13" ref="T122:T127">S122*H122</f>
        <v>0</v>
      </c>
      <c r="AR122" s="16" t="s">
        <v>292</v>
      </c>
      <c r="AT122" s="16" t="s">
        <v>145</v>
      </c>
      <c r="AU122" s="16" t="s">
        <v>83</v>
      </c>
      <c r="AY122" s="16" t="s">
        <v>143</v>
      </c>
      <c r="BE122" s="118">
        <f aca="true" t="shared" si="14" ref="BE122:BE127">IF(N122="základní",J122,0)</f>
        <v>0</v>
      </c>
      <c r="BF122" s="118">
        <f aca="true" t="shared" si="15" ref="BF122:BF127">IF(N122="snížená",J122,0)</f>
        <v>0</v>
      </c>
      <c r="BG122" s="118">
        <f aca="true" t="shared" si="16" ref="BG122:BG127">IF(N122="zákl. přenesená",J122,0)</f>
        <v>0</v>
      </c>
      <c r="BH122" s="118">
        <f aca="true" t="shared" si="17" ref="BH122:BH127">IF(N122="sníž. přenesená",J122,0)</f>
        <v>0</v>
      </c>
      <c r="BI122" s="118">
        <f aca="true" t="shared" si="18" ref="BI122:BI127">IF(N122="nulová",J122,0)</f>
        <v>0</v>
      </c>
      <c r="BJ122" s="16" t="s">
        <v>23</v>
      </c>
      <c r="BK122" s="118">
        <f aca="true" t="shared" si="19" ref="BK122:BK127">ROUND(I122*H122,2)</f>
        <v>0</v>
      </c>
      <c r="BL122" s="16" t="s">
        <v>292</v>
      </c>
      <c r="BM122" s="16" t="s">
        <v>426</v>
      </c>
    </row>
    <row r="123" spans="2:65" s="26" customFormat="1" ht="22.5" customHeight="1">
      <c r="B123" s="27"/>
      <c r="C123" s="147" t="s">
        <v>434</v>
      </c>
      <c r="D123" s="147" t="s">
        <v>330</v>
      </c>
      <c r="E123" s="148" t="s">
        <v>1491</v>
      </c>
      <c r="F123" s="149" t="s">
        <v>1492</v>
      </c>
      <c r="G123" s="150" t="s">
        <v>394</v>
      </c>
      <c r="H123" s="151">
        <v>2</v>
      </c>
      <c r="I123" s="6"/>
      <c r="J123" s="152">
        <f t="shared" si="10"/>
        <v>0</v>
      </c>
      <c r="K123" s="149" t="s">
        <v>3</v>
      </c>
      <c r="L123" s="153"/>
      <c r="M123" s="154" t="s">
        <v>3</v>
      </c>
      <c r="N123" s="155" t="s">
        <v>46</v>
      </c>
      <c r="O123" s="28"/>
      <c r="P123" s="116">
        <f t="shared" si="11"/>
        <v>0</v>
      </c>
      <c r="Q123" s="116">
        <v>0</v>
      </c>
      <c r="R123" s="116">
        <f t="shared" si="12"/>
        <v>0</v>
      </c>
      <c r="S123" s="116">
        <v>0</v>
      </c>
      <c r="T123" s="117">
        <f t="shared" si="13"/>
        <v>0</v>
      </c>
      <c r="AR123" s="16" t="s">
        <v>384</v>
      </c>
      <c r="AT123" s="16" t="s">
        <v>330</v>
      </c>
      <c r="AU123" s="16" t="s">
        <v>83</v>
      </c>
      <c r="AY123" s="16" t="s">
        <v>143</v>
      </c>
      <c r="BE123" s="118">
        <f t="shared" si="14"/>
        <v>0</v>
      </c>
      <c r="BF123" s="118">
        <f t="shared" si="15"/>
        <v>0</v>
      </c>
      <c r="BG123" s="118">
        <f t="shared" si="16"/>
        <v>0</v>
      </c>
      <c r="BH123" s="118">
        <f t="shared" si="17"/>
        <v>0</v>
      </c>
      <c r="BI123" s="118">
        <f t="shared" si="18"/>
        <v>0</v>
      </c>
      <c r="BJ123" s="16" t="s">
        <v>23</v>
      </c>
      <c r="BK123" s="118">
        <f t="shared" si="19"/>
        <v>0</v>
      </c>
      <c r="BL123" s="16" t="s">
        <v>292</v>
      </c>
      <c r="BM123" s="16" t="s">
        <v>434</v>
      </c>
    </row>
    <row r="124" spans="2:65" s="26" customFormat="1" ht="22.5" customHeight="1">
      <c r="B124" s="27"/>
      <c r="C124" s="108" t="s">
        <v>443</v>
      </c>
      <c r="D124" s="108" t="s">
        <v>145</v>
      </c>
      <c r="E124" s="109" t="s">
        <v>1493</v>
      </c>
      <c r="F124" s="110" t="s">
        <v>1494</v>
      </c>
      <c r="G124" s="111" t="s">
        <v>394</v>
      </c>
      <c r="H124" s="112">
        <v>1</v>
      </c>
      <c r="I124" s="2"/>
      <c r="J124" s="113">
        <f t="shared" si="10"/>
        <v>0</v>
      </c>
      <c r="K124" s="110" t="s">
        <v>3</v>
      </c>
      <c r="L124" s="27"/>
      <c r="M124" s="114" t="s">
        <v>3</v>
      </c>
      <c r="N124" s="115" t="s">
        <v>46</v>
      </c>
      <c r="O124" s="28"/>
      <c r="P124" s="116">
        <f t="shared" si="11"/>
        <v>0</v>
      </c>
      <c r="Q124" s="116">
        <v>0</v>
      </c>
      <c r="R124" s="116">
        <f t="shared" si="12"/>
        <v>0</v>
      </c>
      <c r="S124" s="116">
        <v>0</v>
      </c>
      <c r="T124" s="117">
        <f t="shared" si="13"/>
        <v>0</v>
      </c>
      <c r="AR124" s="16" t="s">
        <v>292</v>
      </c>
      <c r="AT124" s="16" t="s">
        <v>145</v>
      </c>
      <c r="AU124" s="16" t="s">
        <v>83</v>
      </c>
      <c r="AY124" s="16" t="s">
        <v>143</v>
      </c>
      <c r="BE124" s="118">
        <f t="shared" si="14"/>
        <v>0</v>
      </c>
      <c r="BF124" s="118">
        <f t="shared" si="15"/>
        <v>0</v>
      </c>
      <c r="BG124" s="118">
        <f t="shared" si="16"/>
        <v>0</v>
      </c>
      <c r="BH124" s="118">
        <f t="shared" si="17"/>
        <v>0</v>
      </c>
      <c r="BI124" s="118">
        <f t="shared" si="18"/>
        <v>0</v>
      </c>
      <c r="BJ124" s="16" t="s">
        <v>23</v>
      </c>
      <c r="BK124" s="118">
        <f t="shared" si="19"/>
        <v>0</v>
      </c>
      <c r="BL124" s="16" t="s">
        <v>292</v>
      </c>
      <c r="BM124" s="16" t="s">
        <v>443</v>
      </c>
    </row>
    <row r="125" spans="2:65" s="26" customFormat="1" ht="22.5" customHeight="1">
      <c r="B125" s="27"/>
      <c r="C125" s="147" t="s">
        <v>447</v>
      </c>
      <c r="D125" s="147" t="s">
        <v>330</v>
      </c>
      <c r="E125" s="148" t="s">
        <v>1495</v>
      </c>
      <c r="F125" s="149" t="s">
        <v>1496</v>
      </c>
      <c r="G125" s="150" t="s">
        <v>394</v>
      </c>
      <c r="H125" s="151">
        <v>1</v>
      </c>
      <c r="I125" s="6"/>
      <c r="J125" s="152">
        <f t="shared" si="10"/>
        <v>0</v>
      </c>
      <c r="K125" s="149" t="s">
        <v>3</v>
      </c>
      <c r="L125" s="153"/>
      <c r="M125" s="154" t="s">
        <v>3</v>
      </c>
      <c r="N125" s="155" t="s">
        <v>46</v>
      </c>
      <c r="O125" s="28"/>
      <c r="P125" s="116">
        <f t="shared" si="11"/>
        <v>0</v>
      </c>
      <c r="Q125" s="116">
        <v>0</v>
      </c>
      <c r="R125" s="116">
        <f t="shared" si="12"/>
        <v>0</v>
      </c>
      <c r="S125" s="116">
        <v>0</v>
      </c>
      <c r="T125" s="117">
        <f t="shared" si="13"/>
        <v>0</v>
      </c>
      <c r="AR125" s="16" t="s">
        <v>384</v>
      </c>
      <c r="AT125" s="16" t="s">
        <v>330</v>
      </c>
      <c r="AU125" s="16" t="s">
        <v>83</v>
      </c>
      <c r="AY125" s="16" t="s">
        <v>143</v>
      </c>
      <c r="BE125" s="118">
        <f t="shared" si="14"/>
        <v>0</v>
      </c>
      <c r="BF125" s="118">
        <f t="shared" si="15"/>
        <v>0</v>
      </c>
      <c r="BG125" s="118">
        <f t="shared" si="16"/>
        <v>0</v>
      </c>
      <c r="BH125" s="118">
        <f t="shared" si="17"/>
        <v>0</v>
      </c>
      <c r="BI125" s="118">
        <f t="shared" si="18"/>
        <v>0</v>
      </c>
      <c r="BJ125" s="16" t="s">
        <v>23</v>
      </c>
      <c r="BK125" s="118">
        <f t="shared" si="19"/>
        <v>0</v>
      </c>
      <c r="BL125" s="16" t="s">
        <v>292</v>
      </c>
      <c r="BM125" s="16" t="s">
        <v>449</v>
      </c>
    </row>
    <row r="126" spans="2:65" s="26" customFormat="1" ht="22.5" customHeight="1">
      <c r="B126" s="27"/>
      <c r="C126" s="108" t="s">
        <v>418</v>
      </c>
      <c r="D126" s="108" t="s">
        <v>145</v>
      </c>
      <c r="E126" s="109" t="s">
        <v>1497</v>
      </c>
      <c r="F126" s="110" t="s">
        <v>1498</v>
      </c>
      <c r="G126" s="111" t="s">
        <v>394</v>
      </c>
      <c r="H126" s="112">
        <v>1</v>
      </c>
      <c r="I126" s="2"/>
      <c r="J126" s="113">
        <f t="shared" si="10"/>
        <v>0</v>
      </c>
      <c r="K126" s="110" t="s">
        <v>3</v>
      </c>
      <c r="L126" s="27"/>
      <c r="M126" s="114" t="s">
        <v>3</v>
      </c>
      <c r="N126" s="115" t="s">
        <v>46</v>
      </c>
      <c r="O126" s="28"/>
      <c r="P126" s="116">
        <f t="shared" si="11"/>
        <v>0</v>
      </c>
      <c r="Q126" s="116">
        <v>0</v>
      </c>
      <c r="R126" s="116">
        <f t="shared" si="12"/>
        <v>0</v>
      </c>
      <c r="S126" s="116">
        <v>0</v>
      </c>
      <c r="T126" s="117">
        <f t="shared" si="13"/>
        <v>0</v>
      </c>
      <c r="AR126" s="16" t="s">
        <v>292</v>
      </c>
      <c r="AT126" s="16" t="s">
        <v>145</v>
      </c>
      <c r="AU126" s="16" t="s">
        <v>83</v>
      </c>
      <c r="AY126" s="16" t="s">
        <v>143</v>
      </c>
      <c r="BE126" s="118">
        <f t="shared" si="14"/>
        <v>0</v>
      </c>
      <c r="BF126" s="118">
        <f t="shared" si="15"/>
        <v>0</v>
      </c>
      <c r="BG126" s="118">
        <f t="shared" si="16"/>
        <v>0</v>
      </c>
      <c r="BH126" s="118">
        <f t="shared" si="17"/>
        <v>0</v>
      </c>
      <c r="BI126" s="118">
        <f t="shared" si="18"/>
        <v>0</v>
      </c>
      <c r="BJ126" s="16" t="s">
        <v>23</v>
      </c>
      <c r="BK126" s="118">
        <f t="shared" si="19"/>
        <v>0</v>
      </c>
      <c r="BL126" s="16" t="s">
        <v>292</v>
      </c>
      <c r="BM126" s="16" t="s">
        <v>456</v>
      </c>
    </row>
    <row r="127" spans="2:65" s="26" customFormat="1" ht="22.5" customHeight="1">
      <c r="B127" s="27"/>
      <c r="C127" s="147" t="s">
        <v>422</v>
      </c>
      <c r="D127" s="147" t="s">
        <v>330</v>
      </c>
      <c r="E127" s="148" t="s">
        <v>1499</v>
      </c>
      <c r="F127" s="149" t="s">
        <v>1500</v>
      </c>
      <c r="G127" s="150" t="s">
        <v>394</v>
      </c>
      <c r="H127" s="151">
        <v>1</v>
      </c>
      <c r="I127" s="6"/>
      <c r="J127" s="152">
        <f t="shared" si="10"/>
        <v>0</v>
      </c>
      <c r="K127" s="149" t="s">
        <v>3</v>
      </c>
      <c r="L127" s="153"/>
      <c r="M127" s="154" t="s">
        <v>3</v>
      </c>
      <c r="N127" s="155" t="s">
        <v>46</v>
      </c>
      <c r="O127" s="28"/>
      <c r="P127" s="116">
        <f t="shared" si="11"/>
        <v>0</v>
      </c>
      <c r="Q127" s="116">
        <v>0</v>
      </c>
      <c r="R127" s="116">
        <f t="shared" si="12"/>
        <v>0</v>
      </c>
      <c r="S127" s="116">
        <v>0</v>
      </c>
      <c r="T127" s="117">
        <f t="shared" si="13"/>
        <v>0</v>
      </c>
      <c r="AR127" s="16" t="s">
        <v>384</v>
      </c>
      <c r="AT127" s="16" t="s">
        <v>330</v>
      </c>
      <c r="AU127" s="16" t="s">
        <v>83</v>
      </c>
      <c r="AY127" s="16" t="s">
        <v>143</v>
      </c>
      <c r="BE127" s="118">
        <f t="shared" si="14"/>
        <v>0</v>
      </c>
      <c r="BF127" s="118">
        <f t="shared" si="15"/>
        <v>0</v>
      </c>
      <c r="BG127" s="118">
        <f t="shared" si="16"/>
        <v>0</v>
      </c>
      <c r="BH127" s="118">
        <f t="shared" si="17"/>
        <v>0</v>
      </c>
      <c r="BI127" s="118">
        <f t="shared" si="18"/>
        <v>0</v>
      </c>
      <c r="BJ127" s="16" t="s">
        <v>23</v>
      </c>
      <c r="BK127" s="118">
        <f t="shared" si="19"/>
        <v>0</v>
      </c>
      <c r="BL127" s="16" t="s">
        <v>292</v>
      </c>
      <c r="BM127" s="16" t="s">
        <v>464</v>
      </c>
    </row>
    <row r="128" spans="2:63" s="95" customFormat="1" ht="29.85" customHeight="1">
      <c r="B128" s="94"/>
      <c r="D128" s="105" t="s">
        <v>74</v>
      </c>
      <c r="E128" s="106" t="s">
        <v>1501</v>
      </c>
      <c r="F128" s="106" t="s">
        <v>1502</v>
      </c>
      <c r="I128" s="1"/>
      <c r="J128" s="107">
        <f>BK128</f>
        <v>0</v>
      </c>
      <c r="L128" s="94"/>
      <c r="M128" s="99"/>
      <c r="N128" s="100"/>
      <c r="O128" s="100"/>
      <c r="P128" s="101">
        <f>SUM(P129:P130)</f>
        <v>0</v>
      </c>
      <c r="Q128" s="100"/>
      <c r="R128" s="101">
        <f>SUM(R129:R130)</f>
        <v>0</v>
      </c>
      <c r="S128" s="100"/>
      <c r="T128" s="102">
        <f>SUM(T129:T130)</f>
        <v>0</v>
      </c>
      <c r="AR128" s="96" t="s">
        <v>83</v>
      </c>
      <c r="AT128" s="103" t="s">
        <v>74</v>
      </c>
      <c r="AU128" s="103" t="s">
        <v>23</v>
      </c>
      <c r="AY128" s="96" t="s">
        <v>143</v>
      </c>
      <c r="BK128" s="104">
        <f>SUM(BK129:BK130)</f>
        <v>0</v>
      </c>
    </row>
    <row r="129" spans="2:65" s="26" customFormat="1" ht="22.5" customHeight="1">
      <c r="B129" s="27"/>
      <c r="C129" s="108" t="s">
        <v>308</v>
      </c>
      <c r="D129" s="108" t="s">
        <v>145</v>
      </c>
      <c r="E129" s="109" t="s">
        <v>1503</v>
      </c>
      <c r="F129" s="110" t="s">
        <v>1504</v>
      </c>
      <c r="G129" s="111" t="s">
        <v>394</v>
      </c>
      <c r="H129" s="112">
        <v>1</v>
      </c>
      <c r="I129" s="2"/>
      <c r="J129" s="113">
        <f>ROUND(I129*H129,2)</f>
        <v>0</v>
      </c>
      <c r="K129" s="110" t="s">
        <v>3</v>
      </c>
      <c r="L129" s="27"/>
      <c r="M129" s="114" t="s">
        <v>3</v>
      </c>
      <c r="N129" s="115" t="s">
        <v>46</v>
      </c>
      <c r="O129" s="28"/>
      <c r="P129" s="116">
        <f>O129*H129</f>
        <v>0</v>
      </c>
      <c r="Q129" s="116">
        <v>0</v>
      </c>
      <c r="R129" s="116">
        <f>Q129*H129</f>
        <v>0</v>
      </c>
      <c r="S129" s="116">
        <v>0</v>
      </c>
      <c r="T129" s="117">
        <f>S129*H129</f>
        <v>0</v>
      </c>
      <c r="AR129" s="16" t="s">
        <v>292</v>
      </c>
      <c r="AT129" s="16" t="s">
        <v>145</v>
      </c>
      <c r="AU129" s="16" t="s">
        <v>83</v>
      </c>
      <c r="AY129" s="16" t="s">
        <v>143</v>
      </c>
      <c r="BE129" s="118">
        <f>IF(N129="základní",J129,0)</f>
        <v>0</v>
      </c>
      <c r="BF129" s="118">
        <f>IF(N129="snížená",J129,0)</f>
        <v>0</v>
      </c>
      <c r="BG129" s="118">
        <f>IF(N129="zákl. přenesená",J129,0)</f>
        <v>0</v>
      </c>
      <c r="BH129" s="118">
        <f>IF(N129="sníž. přenesená",J129,0)</f>
        <v>0</v>
      </c>
      <c r="BI129" s="118">
        <f>IF(N129="nulová",J129,0)</f>
        <v>0</v>
      </c>
      <c r="BJ129" s="16" t="s">
        <v>23</v>
      </c>
      <c r="BK129" s="118">
        <f>ROUND(I129*H129,2)</f>
        <v>0</v>
      </c>
      <c r="BL129" s="16" t="s">
        <v>292</v>
      </c>
      <c r="BM129" s="16" t="s">
        <v>475</v>
      </c>
    </row>
    <row r="130" spans="2:65" s="26" customFormat="1" ht="22.5" customHeight="1">
      <c r="B130" s="27"/>
      <c r="C130" s="147" t="s">
        <v>413</v>
      </c>
      <c r="D130" s="147" t="s">
        <v>330</v>
      </c>
      <c r="E130" s="148" t="s">
        <v>1505</v>
      </c>
      <c r="F130" s="149" t="s">
        <v>1506</v>
      </c>
      <c r="G130" s="150" t="s">
        <v>394</v>
      </c>
      <c r="H130" s="151">
        <v>1</v>
      </c>
      <c r="I130" s="6"/>
      <c r="J130" s="152">
        <f>ROUND(I130*H130,2)</f>
        <v>0</v>
      </c>
      <c r="K130" s="149" t="s">
        <v>3</v>
      </c>
      <c r="L130" s="153"/>
      <c r="M130" s="154" t="s">
        <v>3</v>
      </c>
      <c r="N130" s="155" t="s">
        <v>46</v>
      </c>
      <c r="O130" s="28"/>
      <c r="P130" s="116">
        <f>O130*H130</f>
        <v>0</v>
      </c>
      <c r="Q130" s="116">
        <v>0</v>
      </c>
      <c r="R130" s="116">
        <f>Q130*H130</f>
        <v>0</v>
      </c>
      <c r="S130" s="116">
        <v>0</v>
      </c>
      <c r="T130" s="117">
        <f>S130*H130</f>
        <v>0</v>
      </c>
      <c r="AR130" s="16" t="s">
        <v>384</v>
      </c>
      <c r="AT130" s="16" t="s">
        <v>330</v>
      </c>
      <c r="AU130" s="16" t="s">
        <v>83</v>
      </c>
      <c r="AY130" s="16" t="s">
        <v>143</v>
      </c>
      <c r="BE130" s="118">
        <f>IF(N130="základní",J130,0)</f>
        <v>0</v>
      </c>
      <c r="BF130" s="118">
        <f>IF(N130="snížená",J130,0)</f>
        <v>0</v>
      </c>
      <c r="BG130" s="118">
        <f>IF(N130="zákl. přenesená",J130,0)</f>
        <v>0</v>
      </c>
      <c r="BH130" s="118">
        <f>IF(N130="sníž. přenesená",J130,0)</f>
        <v>0</v>
      </c>
      <c r="BI130" s="118">
        <f>IF(N130="nulová",J130,0)</f>
        <v>0</v>
      </c>
      <c r="BJ130" s="16" t="s">
        <v>23</v>
      </c>
      <c r="BK130" s="118">
        <f>ROUND(I130*H130,2)</f>
        <v>0</v>
      </c>
      <c r="BL130" s="16" t="s">
        <v>292</v>
      </c>
      <c r="BM130" s="16" t="s">
        <v>486</v>
      </c>
    </row>
    <row r="131" spans="2:63" s="95" customFormat="1" ht="29.85" customHeight="1">
      <c r="B131" s="94"/>
      <c r="D131" s="105" t="s">
        <v>74</v>
      </c>
      <c r="E131" s="106" t="s">
        <v>1507</v>
      </c>
      <c r="F131" s="106" t="s">
        <v>1508</v>
      </c>
      <c r="I131" s="1"/>
      <c r="J131" s="107">
        <f>BK131</f>
        <v>0</v>
      </c>
      <c r="L131" s="94"/>
      <c r="M131" s="99"/>
      <c r="N131" s="100"/>
      <c r="O131" s="100"/>
      <c r="P131" s="101">
        <f>SUM(P132:P133)</f>
        <v>0</v>
      </c>
      <c r="Q131" s="100"/>
      <c r="R131" s="101">
        <f>SUM(R132:R133)</f>
        <v>0</v>
      </c>
      <c r="S131" s="100"/>
      <c r="T131" s="102">
        <f>SUM(T132:T133)</f>
        <v>0</v>
      </c>
      <c r="AR131" s="96" t="s">
        <v>83</v>
      </c>
      <c r="AT131" s="103" t="s">
        <v>74</v>
      </c>
      <c r="AU131" s="103" t="s">
        <v>23</v>
      </c>
      <c r="AY131" s="96" t="s">
        <v>143</v>
      </c>
      <c r="BK131" s="104">
        <f>SUM(BK132:BK133)</f>
        <v>0</v>
      </c>
    </row>
    <row r="132" spans="2:65" s="26" customFormat="1" ht="22.5" customHeight="1">
      <c r="B132" s="27"/>
      <c r="C132" s="108" t="s">
        <v>449</v>
      </c>
      <c r="D132" s="108" t="s">
        <v>145</v>
      </c>
      <c r="E132" s="109" t="s">
        <v>1509</v>
      </c>
      <c r="F132" s="110" t="s">
        <v>1510</v>
      </c>
      <c r="G132" s="111" t="s">
        <v>394</v>
      </c>
      <c r="H132" s="112">
        <v>1</v>
      </c>
      <c r="I132" s="2"/>
      <c r="J132" s="113">
        <f>ROUND(I132*H132,2)</f>
        <v>0</v>
      </c>
      <c r="K132" s="110" t="s">
        <v>3</v>
      </c>
      <c r="L132" s="27"/>
      <c r="M132" s="114" t="s">
        <v>3</v>
      </c>
      <c r="N132" s="115" t="s">
        <v>46</v>
      </c>
      <c r="O132" s="28"/>
      <c r="P132" s="116">
        <f>O132*H132</f>
        <v>0</v>
      </c>
      <c r="Q132" s="116">
        <v>0</v>
      </c>
      <c r="R132" s="116">
        <f>Q132*H132</f>
        <v>0</v>
      </c>
      <c r="S132" s="116">
        <v>0</v>
      </c>
      <c r="T132" s="117">
        <f>S132*H132</f>
        <v>0</v>
      </c>
      <c r="AR132" s="16" t="s">
        <v>292</v>
      </c>
      <c r="AT132" s="16" t="s">
        <v>145</v>
      </c>
      <c r="AU132" s="16" t="s">
        <v>83</v>
      </c>
      <c r="AY132" s="16" t="s">
        <v>143</v>
      </c>
      <c r="BE132" s="118">
        <f>IF(N132="základní",J132,0)</f>
        <v>0</v>
      </c>
      <c r="BF132" s="118">
        <f>IF(N132="snížená",J132,0)</f>
        <v>0</v>
      </c>
      <c r="BG132" s="118">
        <f>IF(N132="zákl. přenesená",J132,0)</f>
        <v>0</v>
      </c>
      <c r="BH132" s="118">
        <f>IF(N132="sníž. přenesená",J132,0)</f>
        <v>0</v>
      </c>
      <c r="BI132" s="118">
        <f>IF(N132="nulová",J132,0)</f>
        <v>0</v>
      </c>
      <c r="BJ132" s="16" t="s">
        <v>23</v>
      </c>
      <c r="BK132" s="118">
        <f>ROUND(I132*H132,2)</f>
        <v>0</v>
      </c>
      <c r="BL132" s="16" t="s">
        <v>292</v>
      </c>
      <c r="BM132" s="16" t="s">
        <v>495</v>
      </c>
    </row>
    <row r="133" spans="2:65" s="26" customFormat="1" ht="22.5" customHeight="1">
      <c r="B133" s="27"/>
      <c r="C133" s="147" t="s">
        <v>453</v>
      </c>
      <c r="D133" s="147" t="s">
        <v>330</v>
      </c>
      <c r="E133" s="148" t="s">
        <v>1511</v>
      </c>
      <c r="F133" s="149" t="s">
        <v>1512</v>
      </c>
      <c r="G133" s="150" t="s">
        <v>394</v>
      </c>
      <c r="H133" s="151">
        <v>1</v>
      </c>
      <c r="I133" s="6"/>
      <c r="J133" s="152">
        <f>ROUND(I133*H133,2)</f>
        <v>0</v>
      </c>
      <c r="K133" s="149" t="s">
        <v>3</v>
      </c>
      <c r="L133" s="153"/>
      <c r="M133" s="154" t="s">
        <v>3</v>
      </c>
      <c r="N133" s="155" t="s">
        <v>46</v>
      </c>
      <c r="O133" s="28"/>
      <c r="P133" s="116">
        <f>O133*H133</f>
        <v>0</v>
      </c>
      <c r="Q133" s="116">
        <v>0</v>
      </c>
      <c r="R133" s="116">
        <f>Q133*H133</f>
        <v>0</v>
      </c>
      <c r="S133" s="116">
        <v>0</v>
      </c>
      <c r="T133" s="117">
        <f>S133*H133</f>
        <v>0</v>
      </c>
      <c r="AR133" s="16" t="s">
        <v>384</v>
      </c>
      <c r="AT133" s="16" t="s">
        <v>330</v>
      </c>
      <c r="AU133" s="16" t="s">
        <v>83</v>
      </c>
      <c r="AY133" s="16" t="s">
        <v>143</v>
      </c>
      <c r="BE133" s="118">
        <f>IF(N133="základní",J133,0)</f>
        <v>0</v>
      </c>
      <c r="BF133" s="118">
        <f>IF(N133="snížená",J133,0)</f>
        <v>0</v>
      </c>
      <c r="BG133" s="118">
        <f>IF(N133="zákl. přenesená",J133,0)</f>
        <v>0</v>
      </c>
      <c r="BH133" s="118">
        <f>IF(N133="sníž. přenesená",J133,0)</f>
        <v>0</v>
      </c>
      <c r="BI133" s="118">
        <f>IF(N133="nulová",J133,0)</f>
        <v>0</v>
      </c>
      <c r="BJ133" s="16" t="s">
        <v>23</v>
      </c>
      <c r="BK133" s="118">
        <f>ROUND(I133*H133,2)</f>
        <v>0</v>
      </c>
      <c r="BL133" s="16" t="s">
        <v>292</v>
      </c>
      <c r="BM133" s="16" t="s">
        <v>503</v>
      </c>
    </row>
    <row r="134" spans="2:63" s="95" customFormat="1" ht="37.35" customHeight="1">
      <c r="B134" s="94"/>
      <c r="D134" s="96" t="s">
        <v>74</v>
      </c>
      <c r="E134" s="97" t="s">
        <v>330</v>
      </c>
      <c r="F134" s="97" t="s">
        <v>667</v>
      </c>
      <c r="I134" s="1"/>
      <c r="J134" s="98">
        <f>BK134</f>
        <v>0</v>
      </c>
      <c r="L134" s="94"/>
      <c r="M134" s="99"/>
      <c r="N134" s="100"/>
      <c r="O134" s="100"/>
      <c r="P134" s="101">
        <f>P135+P146+P149</f>
        <v>0</v>
      </c>
      <c r="Q134" s="100"/>
      <c r="R134" s="101">
        <f>R135+R146+R149</f>
        <v>0</v>
      </c>
      <c r="S134" s="100"/>
      <c r="T134" s="102">
        <f>T135+T146+T149</f>
        <v>0</v>
      </c>
      <c r="AR134" s="96" t="s">
        <v>159</v>
      </c>
      <c r="AT134" s="103" t="s">
        <v>74</v>
      </c>
      <c r="AU134" s="103" t="s">
        <v>75</v>
      </c>
      <c r="AY134" s="96" t="s">
        <v>143</v>
      </c>
      <c r="BK134" s="104">
        <f>BK135+BK146+BK149</f>
        <v>0</v>
      </c>
    </row>
    <row r="135" spans="2:63" s="95" customFormat="1" ht="19.95" customHeight="1">
      <c r="B135" s="94"/>
      <c r="D135" s="105" t="s">
        <v>74</v>
      </c>
      <c r="E135" s="106" t="s">
        <v>668</v>
      </c>
      <c r="F135" s="106" t="s">
        <v>669</v>
      </c>
      <c r="I135" s="1"/>
      <c r="J135" s="107">
        <f>BK135</f>
        <v>0</v>
      </c>
      <c r="L135" s="94"/>
      <c r="M135" s="99"/>
      <c r="N135" s="100"/>
      <c r="O135" s="100"/>
      <c r="P135" s="101">
        <f>SUM(P136:P145)</f>
        <v>0</v>
      </c>
      <c r="Q135" s="100"/>
      <c r="R135" s="101">
        <f>SUM(R136:R145)</f>
        <v>0</v>
      </c>
      <c r="S135" s="100"/>
      <c r="T135" s="102">
        <f>SUM(T136:T145)</f>
        <v>0</v>
      </c>
      <c r="AR135" s="96" t="s">
        <v>159</v>
      </c>
      <c r="AT135" s="103" t="s">
        <v>74</v>
      </c>
      <c r="AU135" s="103" t="s">
        <v>23</v>
      </c>
      <c r="AY135" s="96" t="s">
        <v>143</v>
      </c>
      <c r="BK135" s="104">
        <f>SUM(BK136:BK145)</f>
        <v>0</v>
      </c>
    </row>
    <row r="136" spans="2:65" s="26" customFormat="1" ht="22.5" customHeight="1">
      <c r="B136" s="27"/>
      <c r="C136" s="108" t="s">
        <v>297</v>
      </c>
      <c r="D136" s="108" t="s">
        <v>145</v>
      </c>
      <c r="E136" s="109" t="s">
        <v>1513</v>
      </c>
      <c r="F136" s="110" t="s">
        <v>1514</v>
      </c>
      <c r="G136" s="111" t="s">
        <v>394</v>
      </c>
      <c r="H136" s="112">
        <v>1</v>
      </c>
      <c r="I136" s="2"/>
      <c r="J136" s="113">
        <f aca="true" t="shared" si="20" ref="J136:J145">ROUND(I136*H136,2)</f>
        <v>0</v>
      </c>
      <c r="K136" s="110" t="s">
        <v>3</v>
      </c>
      <c r="L136" s="27"/>
      <c r="M136" s="114" t="s">
        <v>3</v>
      </c>
      <c r="N136" s="115" t="s">
        <v>46</v>
      </c>
      <c r="O136" s="28"/>
      <c r="P136" s="116">
        <f aca="true" t="shared" si="21" ref="P136:P145">O136*H136</f>
        <v>0</v>
      </c>
      <c r="Q136" s="116">
        <v>0</v>
      </c>
      <c r="R136" s="116">
        <f aca="true" t="shared" si="22" ref="R136:R145">Q136*H136</f>
        <v>0</v>
      </c>
      <c r="S136" s="116">
        <v>0</v>
      </c>
      <c r="T136" s="117">
        <f aca="true" t="shared" si="23" ref="T136:T145">S136*H136</f>
        <v>0</v>
      </c>
      <c r="AR136" s="16" t="s">
        <v>528</v>
      </c>
      <c r="AT136" s="16" t="s">
        <v>145</v>
      </c>
      <c r="AU136" s="16" t="s">
        <v>83</v>
      </c>
      <c r="AY136" s="16" t="s">
        <v>143</v>
      </c>
      <c r="BE136" s="118">
        <f aca="true" t="shared" si="24" ref="BE136:BE145">IF(N136="základní",J136,0)</f>
        <v>0</v>
      </c>
      <c r="BF136" s="118">
        <f aca="true" t="shared" si="25" ref="BF136:BF145">IF(N136="snížená",J136,0)</f>
        <v>0</v>
      </c>
      <c r="BG136" s="118">
        <f aca="true" t="shared" si="26" ref="BG136:BG145">IF(N136="zákl. přenesená",J136,0)</f>
        <v>0</v>
      </c>
      <c r="BH136" s="118">
        <f aca="true" t="shared" si="27" ref="BH136:BH145">IF(N136="sníž. přenesená",J136,0)</f>
        <v>0</v>
      </c>
      <c r="BI136" s="118">
        <f aca="true" t="shared" si="28" ref="BI136:BI145">IF(N136="nulová",J136,0)</f>
        <v>0</v>
      </c>
      <c r="BJ136" s="16" t="s">
        <v>23</v>
      </c>
      <c r="BK136" s="118">
        <f aca="true" t="shared" si="29" ref="BK136:BK145">ROUND(I136*H136,2)</f>
        <v>0</v>
      </c>
      <c r="BL136" s="16" t="s">
        <v>528</v>
      </c>
      <c r="BM136" s="16" t="s">
        <v>511</v>
      </c>
    </row>
    <row r="137" spans="2:65" s="26" customFormat="1" ht="22.5" customHeight="1">
      <c r="B137" s="27"/>
      <c r="C137" s="147" t="s">
        <v>456</v>
      </c>
      <c r="D137" s="147" t="s">
        <v>330</v>
      </c>
      <c r="E137" s="148" t="s">
        <v>1515</v>
      </c>
      <c r="F137" s="149" t="s">
        <v>1516</v>
      </c>
      <c r="G137" s="150" t="s">
        <v>394</v>
      </c>
      <c r="H137" s="151">
        <v>1</v>
      </c>
      <c r="I137" s="6"/>
      <c r="J137" s="152">
        <f t="shared" si="20"/>
        <v>0</v>
      </c>
      <c r="K137" s="149" t="s">
        <v>3</v>
      </c>
      <c r="L137" s="153"/>
      <c r="M137" s="154" t="s">
        <v>3</v>
      </c>
      <c r="N137" s="155" t="s">
        <v>46</v>
      </c>
      <c r="O137" s="28"/>
      <c r="P137" s="116">
        <f t="shared" si="21"/>
        <v>0</v>
      </c>
      <c r="Q137" s="116">
        <v>0</v>
      </c>
      <c r="R137" s="116">
        <f t="shared" si="22"/>
        <v>0</v>
      </c>
      <c r="S137" s="116">
        <v>0</v>
      </c>
      <c r="T137" s="117">
        <f t="shared" si="23"/>
        <v>0</v>
      </c>
      <c r="AR137" s="16" t="s">
        <v>1517</v>
      </c>
      <c r="AT137" s="16" t="s">
        <v>330</v>
      </c>
      <c r="AU137" s="16" t="s">
        <v>83</v>
      </c>
      <c r="AY137" s="16" t="s">
        <v>143</v>
      </c>
      <c r="BE137" s="118">
        <f t="shared" si="24"/>
        <v>0</v>
      </c>
      <c r="BF137" s="118">
        <f t="shared" si="25"/>
        <v>0</v>
      </c>
      <c r="BG137" s="118">
        <f t="shared" si="26"/>
        <v>0</v>
      </c>
      <c r="BH137" s="118">
        <f t="shared" si="27"/>
        <v>0</v>
      </c>
      <c r="BI137" s="118">
        <f t="shared" si="28"/>
        <v>0</v>
      </c>
      <c r="BJ137" s="16" t="s">
        <v>23</v>
      </c>
      <c r="BK137" s="118">
        <f t="shared" si="29"/>
        <v>0</v>
      </c>
      <c r="BL137" s="16" t="s">
        <v>528</v>
      </c>
      <c r="BM137" s="16" t="s">
        <v>519</v>
      </c>
    </row>
    <row r="138" spans="2:65" s="26" customFormat="1" ht="22.5" customHeight="1">
      <c r="B138" s="27"/>
      <c r="C138" s="108" t="s">
        <v>8</v>
      </c>
      <c r="D138" s="108" t="s">
        <v>145</v>
      </c>
      <c r="E138" s="109" t="s">
        <v>1518</v>
      </c>
      <c r="F138" s="110" t="s">
        <v>1519</v>
      </c>
      <c r="G138" s="111" t="s">
        <v>394</v>
      </c>
      <c r="H138" s="112">
        <v>13</v>
      </c>
      <c r="I138" s="2"/>
      <c r="J138" s="113">
        <f t="shared" si="20"/>
        <v>0</v>
      </c>
      <c r="K138" s="110" t="s">
        <v>3</v>
      </c>
      <c r="L138" s="27"/>
      <c r="M138" s="114" t="s">
        <v>3</v>
      </c>
      <c r="N138" s="115" t="s">
        <v>46</v>
      </c>
      <c r="O138" s="28"/>
      <c r="P138" s="116">
        <f t="shared" si="21"/>
        <v>0</v>
      </c>
      <c r="Q138" s="116">
        <v>0</v>
      </c>
      <c r="R138" s="116">
        <f t="shared" si="22"/>
        <v>0</v>
      </c>
      <c r="S138" s="116">
        <v>0</v>
      </c>
      <c r="T138" s="117">
        <f t="shared" si="23"/>
        <v>0</v>
      </c>
      <c r="AR138" s="16" t="s">
        <v>528</v>
      </c>
      <c r="AT138" s="16" t="s">
        <v>145</v>
      </c>
      <c r="AU138" s="16" t="s">
        <v>83</v>
      </c>
      <c r="AY138" s="16" t="s">
        <v>143</v>
      </c>
      <c r="BE138" s="118">
        <f t="shared" si="24"/>
        <v>0</v>
      </c>
      <c r="BF138" s="118">
        <f t="shared" si="25"/>
        <v>0</v>
      </c>
      <c r="BG138" s="118">
        <f t="shared" si="26"/>
        <v>0</v>
      </c>
      <c r="BH138" s="118">
        <f t="shared" si="27"/>
        <v>0</v>
      </c>
      <c r="BI138" s="118">
        <f t="shared" si="28"/>
        <v>0</v>
      </c>
      <c r="BJ138" s="16" t="s">
        <v>23</v>
      </c>
      <c r="BK138" s="118">
        <f t="shared" si="29"/>
        <v>0</v>
      </c>
      <c r="BL138" s="16" t="s">
        <v>528</v>
      </c>
      <c r="BM138" s="16" t="s">
        <v>528</v>
      </c>
    </row>
    <row r="139" spans="2:65" s="26" customFormat="1" ht="22.5" customHeight="1">
      <c r="B139" s="27"/>
      <c r="C139" s="108" t="s">
        <v>323</v>
      </c>
      <c r="D139" s="108" t="s">
        <v>145</v>
      </c>
      <c r="E139" s="109" t="s">
        <v>1520</v>
      </c>
      <c r="F139" s="110" t="s">
        <v>1521</v>
      </c>
      <c r="G139" s="111" t="s">
        <v>394</v>
      </c>
      <c r="H139" s="112">
        <v>4</v>
      </c>
      <c r="I139" s="2"/>
      <c r="J139" s="113">
        <f t="shared" si="20"/>
        <v>0</v>
      </c>
      <c r="K139" s="110" t="s">
        <v>3</v>
      </c>
      <c r="L139" s="27"/>
      <c r="M139" s="114" t="s">
        <v>3</v>
      </c>
      <c r="N139" s="115" t="s">
        <v>46</v>
      </c>
      <c r="O139" s="28"/>
      <c r="P139" s="116">
        <f t="shared" si="21"/>
        <v>0</v>
      </c>
      <c r="Q139" s="116">
        <v>0</v>
      </c>
      <c r="R139" s="116">
        <f t="shared" si="22"/>
        <v>0</v>
      </c>
      <c r="S139" s="116">
        <v>0</v>
      </c>
      <c r="T139" s="117">
        <f t="shared" si="23"/>
        <v>0</v>
      </c>
      <c r="AR139" s="16" t="s">
        <v>528</v>
      </c>
      <c r="AT139" s="16" t="s">
        <v>145</v>
      </c>
      <c r="AU139" s="16" t="s">
        <v>83</v>
      </c>
      <c r="AY139" s="16" t="s">
        <v>143</v>
      </c>
      <c r="BE139" s="118">
        <f t="shared" si="24"/>
        <v>0</v>
      </c>
      <c r="BF139" s="118">
        <f t="shared" si="25"/>
        <v>0</v>
      </c>
      <c r="BG139" s="118">
        <f t="shared" si="26"/>
        <v>0</v>
      </c>
      <c r="BH139" s="118">
        <f t="shared" si="27"/>
        <v>0</v>
      </c>
      <c r="BI139" s="118">
        <f t="shared" si="28"/>
        <v>0</v>
      </c>
      <c r="BJ139" s="16" t="s">
        <v>23</v>
      </c>
      <c r="BK139" s="118">
        <f t="shared" si="29"/>
        <v>0</v>
      </c>
      <c r="BL139" s="16" t="s">
        <v>528</v>
      </c>
      <c r="BM139" s="16" t="s">
        <v>539</v>
      </c>
    </row>
    <row r="140" spans="2:65" s="26" customFormat="1" ht="22.5" customHeight="1">
      <c r="B140" s="27"/>
      <c r="C140" s="108" t="s">
        <v>338</v>
      </c>
      <c r="D140" s="108" t="s">
        <v>145</v>
      </c>
      <c r="E140" s="109" t="s">
        <v>1522</v>
      </c>
      <c r="F140" s="110" t="s">
        <v>1523</v>
      </c>
      <c r="G140" s="111" t="s">
        <v>394</v>
      </c>
      <c r="H140" s="112">
        <v>3</v>
      </c>
      <c r="I140" s="2"/>
      <c r="J140" s="113">
        <f t="shared" si="20"/>
        <v>0</v>
      </c>
      <c r="K140" s="110" t="s">
        <v>3</v>
      </c>
      <c r="L140" s="27"/>
      <c r="M140" s="114" t="s">
        <v>3</v>
      </c>
      <c r="N140" s="115" t="s">
        <v>46</v>
      </c>
      <c r="O140" s="28"/>
      <c r="P140" s="116">
        <f t="shared" si="21"/>
        <v>0</v>
      </c>
      <c r="Q140" s="116">
        <v>0</v>
      </c>
      <c r="R140" s="116">
        <f t="shared" si="22"/>
        <v>0</v>
      </c>
      <c r="S140" s="116">
        <v>0</v>
      </c>
      <c r="T140" s="117">
        <f t="shared" si="23"/>
        <v>0</v>
      </c>
      <c r="AR140" s="16" t="s">
        <v>528</v>
      </c>
      <c r="AT140" s="16" t="s">
        <v>145</v>
      </c>
      <c r="AU140" s="16" t="s">
        <v>83</v>
      </c>
      <c r="AY140" s="16" t="s">
        <v>143</v>
      </c>
      <c r="BE140" s="118">
        <f t="shared" si="24"/>
        <v>0</v>
      </c>
      <c r="BF140" s="118">
        <f t="shared" si="25"/>
        <v>0</v>
      </c>
      <c r="BG140" s="118">
        <f t="shared" si="26"/>
        <v>0</v>
      </c>
      <c r="BH140" s="118">
        <f t="shared" si="27"/>
        <v>0</v>
      </c>
      <c r="BI140" s="118">
        <f t="shared" si="28"/>
        <v>0</v>
      </c>
      <c r="BJ140" s="16" t="s">
        <v>23</v>
      </c>
      <c r="BK140" s="118">
        <f t="shared" si="29"/>
        <v>0</v>
      </c>
      <c r="BL140" s="16" t="s">
        <v>528</v>
      </c>
      <c r="BM140" s="16" t="s">
        <v>548</v>
      </c>
    </row>
    <row r="141" spans="2:65" s="26" customFormat="1" ht="22.5" customHeight="1">
      <c r="B141" s="27"/>
      <c r="C141" s="147" t="s">
        <v>353</v>
      </c>
      <c r="D141" s="147" t="s">
        <v>330</v>
      </c>
      <c r="E141" s="148" t="s">
        <v>1524</v>
      </c>
      <c r="F141" s="149" t="s">
        <v>1525</v>
      </c>
      <c r="G141" s="150" t="s">
        <v>394</v>
      </c>
      <c r="H141" s="151">
        <v>1</v>
      </c>
      <c r="I141" s="6"/>
      <c r="J141" s="152">
        <f t="shared" si="20"/>
        <v>0</v>
      </c>
      <c r="K141" s="149" t="s">
        <v>3</v>
      </c>
      <c r="L141" s="153"/>
      <c r="M141" s="154" t="s">
        <v>3</v>
      </c>
      <c r="N141" s="155" t="s">
        <v>46</v>
      </c>
      <c r="O141" s="28"/>
      <c r="P141" s="116">
        <f t="shared" si="21"/>
        <v>0</v>
      </c>
      <c r="Q141" s="116">
        <v>0</v>
      </c>
      <c r="R141" s="116">
        <f t="shared" si="22"/>
        <v>0</v>
      </c>
      <c r="S141" s="116">
        <v>0</v>
      </c>
      <c r="T141" s="117">
        <f t="shared" si="23"/>
        <v>0</v>
      </c>
      <c r="AR141" s="16" t="s">
        <v>1517</v>
      </c>
      <c r="AT141" s="16" t="s">
        <v>330</v>
      </c>
      <c r="AU141" s="16" t="s">
        <v>83</v>
      </c>
      <c r="AY141" s="16" t="s">
        <v>143</v>
      </c>
      <c r="BE141" s="118">
        <f t="shared" si="24"/>
        <v>0</v>
      </c>
      <c r="BF141" s="118">
        <f t="shared" si="25"/>
        <v>0</v>
      </c>
      <c r="BG141" s="118">
        <f t="shared" si="26"/>
        <v>0</v>
      </c>
      <c r="BH141" s="118">
        <f t="shared" si="27"/>
        <v>0</v>
      </c>
      <c r="BI141" s="118">
        <f t="shared" si="28"/>
        <v>0</v>
      </c>
      <c r="BJ141" s="16" t="s">
        <v>23</v>
      </c>
      <c r="BK141" s="118">
        <f t="shared" si="29"/>
        <v>0</v>
      </c>
      <c r="BL141" s="16" t="s">
        <v>528</v>
      </c>
      <c r="BM141" s="16" t="s">
        <v>557</v>
      </c>
    </row>
    <row r="142" spans="2:65" s="26" customFormat="1" ht="22.5" customHeight="1">
      <c r="B142" s="27"/>
      <c r="C142" s="147" t="s">
        <v>359</v>
      </c>
      <c r="D142" s="147" t="s">
        <v>330</v>
      </c>
      <c r="E142" s="148" t="s">
        <v>1526</v>
      </c>
      <c r="F142" s="149" t="s">
        <v>1527</v>
      </c>
      <c r="G142" s="150" t="s">
        <v>394</v>
      </c>
      <c r="H142" s="151">
        <v>1</v>
      </c>
      <c r="I142" s="6"/>
      <c r="J142" s="152">
        <f t="shared" si="20"/>
        <v>0</v>
      </c>
      <c r="K142" s="149" t="s">
        <v>3</v>
      </c>
      <c r="L142" s="153"/>
      <c r="M142" s="154" t="s">
        <v>3</v>
      </c>
      <c r="N142" s="155" t="s">
        <v>46</v>
      </c>
      <c r="O142" s="28"/>
      <c r="P142" s="116">
        <f t="shared" si="21"/>
        <v>0</v>
      </c>
      <c r="Q142" s="116">
        <v>0</v>
      </c>
      <c r="R142" s="116">
        <f t="shared" si="22"/>
        <v>0</v>
      </c>
      <c r="S142" s="116">
        <v>0</v>
      </c>
      <c r="T142" s="117">
        <f t="shared" si="23"/>
        <v>0</v>
      </c>
      <c r="AR142" s="16" t="s">
        <v>1517</v>
      </c>
      <c r="AT142" s="16" t="s">
        <v>330</v>
      </c>
      <c r="AU142" s="16" t="s">
        <v>83</v>
      </c>
      <c r="AY142" s="16" t="s">
        <v>143</v>
      </c>
      <c r="BE142" s="118">
        <f t="shared" si="24"/>
        <v>0</v>
      </c>
      <c r="BF142" s="118">
        <f t="shared" si="25"/>
        <v>0</v>
      </c>
      <c r="BG142" s="118">
        <f t="shared" si="26"/>
        <v>0</v>
      </c>
      <c r="BH142" s="118">
        <f t="shared" si="27"/>
        <v>0</v>
      </c>
      <c r="BI142" s="118">
        <f t="shared" si="28"/>
        <v>0</v>
      </c>
      <c r="BJ142" s="16" t="s">
        <v>23</v>
      </c>
      <c r="BK142" s="118">
        <f t="shared" si="29"/>
        <v>0</v>
      </c>
      <c r="BL142" s="16" t="s">
        <v>528</v>
      </c>
      <c r="BM142" s="16" t="s">
        <v>566</v>
      </c>
    </row>
    <row r="143" spans="2:65" s="26" customFormat="1" ht="22.5" customHeight="1">
      <c r="B143" s="27"/>
      <c r="C143" s="108" t="s">
        <v>365</v>
      </c>
      <c r="D143" s="108" t="s">
        <v>145</v>
      </c>
      <c r="E143" s="109" t="s">
        <v>1528</v>
      </c>
      <c r="F143" s="110" t="s">
        <v>1529</v>
      </c>
      <c r="G143" s="111" t="s">
        <v>394</v>
      </c>
      <c r="H143" s="112">
        <v>2</v>
      </c>
      <c r="I143" s="2"/>
      <c r="J143" s="113">
        <f t="shared" si="20"/>
        <v>0</v>
      </c>
      <c r="K143" s="110" t="s">
        <v>3</v>
      </c>
      <c r="L143" s="27"/>
      <c r="M143" s="114" t="s">
        <v>3</v>
      </c>
      <c r="N143" s="115" t="s">
        <v>46</v>
      </c>
      <c r="O143" s="28"/>
      <c r="P143" s="116">
        <f t="shared" si="21"/>
        <v>0</v>
      </c>
      <c r="Q143" s="116">
        <v>0</v>
      </c>
      <c r="R143" s="116">
        <f t="shared" si="22"/>
        <v>0</v>
      </c>
      <c r="S143" s="116">
        <v>0</v>
      </c>
      <c r="T143" s="117">
        <f t="shared" si="23"/>
        <v>0</v>
      </c>
      <c r="AR143" s="16" t="s">
        <v>528</v>
      </c>
      <c r="AT143" s="16" t="s">
        <v>145</v>
      </c>
      <c r="AU143" s="16" t="s">
        <v>83</v>
      </c>
      <c r="AY143" s="16" t="s">
        <v>143</v>
      </c>
      <c r="BE143" s="118">
        <f t="shared" si="24"/>
        <v>0</v>
      </c>
      <c r="BF143" s="118">
        <f t="shared" si="25"/>
        <v>0</v>
      </c>
      <c r="BG143" s="118">
        <f t="shared" si="26"/>
        <v>0</v>
      </c>
      <c r="BH143" s="118">
        <f t="shared" si="27"/>
        <v>0</v>
      </c>
      <c r="BI143" s="118">
        <f t="shared" si="28"/>
        <v>0</v>
      </c>
      <c r="BJ143" s="16" t="s">
        <v>23</v>
      </c>
      <c r="BK143" s="118">
        <f t="shared" si="29"/>
        <v>0</v>
      </c>
      <c r="BL143" s="16" t="s">
        <v>528</v>
      </c>
      <c r="BM143" s="16" t="s">
        <v>576</v>
      </c>
    </row>
    <row r="144" spans="2:65" s="26" customFormat="1" ht="22.5" customHeight="1">
      <c r="B144" s="27"/>
      <c r="C144" s="108" t="s">
        <v>375</v>
      </c>
      <c r="D144" s="108" t="s">
        <v>145</v>
      </c>
      <c r="E144" s="109" t="s">
        <v>1530</v>
      </c>
      <c r="F144" s="110" t="s">
        <v>1531</v>
      </c>
      <c r="G144" s="111" t="s">
        <v>394</v>
      </c>
      <c r="H144" s="112">
        <v>1</v>
      </c>
      <c r="I144" s="2"/>
      <c r="J144" s="113">
        <f t="shared" si="20"/>
        <v>0</v>
      </c>
      <c r="K144" s="110" t="s">
        <v>3</v>
      </c>
      <c r="L144" s="27"/>
      <c r="M144" s="114" t="s">
        <v>3</v>
      </c>
      <c r="N144" s="115" t="s">
        <v>46</v>
      </c>
      <c r="O144" s="28"/>
      <c r="P144" s="116">
        <f t="shared" si="21"/>
        <v>0</v>
      </c>
      <c r="Q144" s="116">
        <v>0</v>
      </c>
      <c r="R144" s="116">
        <f t="shared" si="22"/>
        <v>0</v>
      </c>
      <c r="S144" s="116">
        <v>0</v>
      </c>
      <c r="T144" s="117">
        <f t="shared" si="23"/>
        <v>0</v>
      </c>
      <c r="AR144" s="16" t="s">
        <v>528</v>
      </c>
      <c r="AT144" s="16" t="s">
        <v>145</v>
      </c>
      <c r="AU144" s="16" t="s">
        <v>83</v>
      </c>
      <c r="AY144" s="16" t="s">
        <v>143</v>
      </c>
      <c r="BE144" s="118">
        <f t="shared" si="24"/>
        <v>0</v>
      </c>
      <c r="BF144" s="118">
        <f t="shared" si="25"/>
        <v>0</v>
      </c>
      <c r="BG144" s="118">
        <f t="shared" si="26"/>
        <v>0</v>
      </c>
      <c r="BH144" s="118">
        <f t="shared" si="27"/>
        <v>0</v>
      </c>
      <c r="BI144" s="118">
        <f t="shared" si="28"/>
        <v>0</v>
      </c>
      <c r="BJ144" s="16" t="s">
        <v>23</v>
      </c>
      <c r="BK144" s="118">
        <f t="shared" si="29"/>
        <v>0</v>
      </c>
      <c r="BL144" s="16" t="s">
        <v>528</v>
      </c>
      <c r="BM144" s="16" t="s">
        <v>586</v>
      </c>
    </row>
    <row r="145" spans="2:65" s="26" customFormat="1" ht="22.5" customHeight="1">
      <c r="B145" s="27"/>
      <c r="C145" s="147" t="s">
        <v>460</v>
      </c>
      <c r="D145" s="147" t="s">
        <v>330</v>
      </c>
      <c r="E145" s="148" t="s">
        <v>1532</v>
      </c>
      <c r="F145" s="149" t="s">
        <v>1533</v>
      </c>
      <c r="G145" s="150" t="s">
        <v>394</v>
      </c>
      <c r="H145" s="151">
        <v>1</v>
      </c>
      <c r="I145" s="6"/>
      <c r="J145" s="152">
        <f t="shared" si="20"/>
        <v>0</v>
      </c>
      <c r="K145" s="149" t="s">
        <v>3</v>
      </c>
      <c r="L145" s="153"/>
      <c r="M145" s="154" t="s">
        <v>3</v>
      </c>
      <c r="N145" s="155" t="s">
        <v>46</v>
      </c>
      <c r="O145" s="28"/>
      <c r="P145" s="116">
        <f t="shared" si="21"/>
        <v>0</v>
      </c>
      <c r="Q145" s="116">
        <v>0</v>
      </c>
      <c r="R145" s="116">
        <f t="shared" si="22"/>
        <v>0</v>
      </c>
      <c r="S145" s="116">
        <v>0</v>
      </c>
      <c r="T145" s="117">
        <f t="shared" si="23"/>
        <v>0</v>
      </c>
      <c r="AR145" s="16" t="s">
        <v>1517</v>
      </c>
      <c r="AT145" s="16" t="s">
        <v>330</v>
      </c>
      <c r="AU145" s="16" t="s">
        <v>83</v>
      </c>
      <c r="AY145" s="16" t="s">
        <v>143</v>
      </c>
      <c r="BE145" s="118">
        <f t="shared" si="24"/>
        <v>0</v>
      </c>
      <c r="BF145" s="118">
        <f t="shared" si="25"/>
        <v>0</v>
      </c>
      <c r="BG145" s="118">
        <f t="shared" si="26"/>
        <v>0</v>
      </c>
      <c r="BH145" s="118">
        <f t="shared" si="27"/>
        <v>0</v>
      </c>
      <c r="BI145" s="118">
        <f t="shared" si="28"/>
        <v>0</v>
      </c>
      <c r="BJ145" s="16" t="s">
        <v>23</v>
      </c>
      <c r="BK145" s="118">
        <f t="shared" si="29"/>
        <v>0</v>
      </c>
      <c r="BL145" s="16" t="s">
        <v>528</v>
      </c>
      <c r="BM145" s="16" t="s">
        <v>597</v>
      </c>
    </row>
    <row r="146" spans="2:63" s="95" customFormat="1" ht="29.85" customHeight="1">
      <c r="B146" s="94"/>
      <c r="D146" s="105" t="s">
        <v>74</v>
      </c>
      <c r="E146" s="106" t="s">
        <v>1534</v>
      </c>
      <c r="F146" s="106" t="s">
        <v>1535</v>
      </c>
      <c r="I146" s="1"/>
      <c r="J146" s="107">
        <f>BK146</f>
        <v>0</v>
      </c>
      <c r="L146" s="94"/>
      <c r="M146" s="99"/>
      <c r="N146" s="100"/>
      <c r="O146" s="100"/>
      <c r="P146" s="101">
        <f>SUM(P147:P148)</f>
        <v>0</v>
      </c>
      <c r="Q146" s="100"/>
      <c r="R146" s="101">
        <f>SUM(R147:R148)</f>
        <v>0</v>
      </c>
      <c r="S146" s="100"/>
      <c r="T146" s="102">
        <f>SUM(T147:T148)</f>
        <v>0</v>
      </c>
      <c r="AR146" s="96" t="s">
        <v>159</v>
      </c>
      <c r="AT146" s="103" t="s">
        <v>74</v>
      </c>
      <c r="AU146" s="103" t="s">
        <v>23</v>
      </c>
      <c r="AY146" s="96" t="s">
        <v>143</v>
      </c>
      <c r="BK146" s="104">
        <f>SUM(BK147:BK148)</f>
        <v>0</v>
      </c>
    </row>
    <row r="147" spans="2:65" s="26" customFormat="1" ht="22.5" customHeight="1">
      <c r="B147" s="27"/>
      <c r="C147" s="108" t="s">
        <v>439</v>
      </c>
      <c r="D147" s="108" t="s">
        <v>145</v>
      </c>
      <c r="E147" s="109" t="s">
        <v>1536</v>
      </c>
      <c r="F147" s="110" t="s">
        <v>1537</v>
      </c>
      <c r="G147" s="111" t="s">
        <v>394</v>
      </c>
      <c r="H147" s="112">
        <v>1</v>
      </c>
      <c r="I147" s="2"/>
      <c r="J147" s="113">
        <f>ROUND(I147*H147,2)</f>
        <v>0</v>
      </c>
      <c r="K147" s="110" t="s">
        <v>3</v>
      </c>
      <c r="L147" s="27"/>
      <c r="M147" s="114" t="s">
        <v>3</v>
      </c>
      <c r="N147" s="115" t="s">
        <v>46</v>
      </c>
      <c r="O147" s="28"/>
      <c r="P147" s="116">
        <f>O147*H147</f>
        <v>0</v>
      </c>
      <c r="Q147" s="116">
        <v>0</v>
      </c>
      <c r="R147" s="116">
        <f>Q147*H147</f>
        <v>0</v>
      </c>
      <c r="S147" s="116">
        <v>0</v>
      </c>
      <c r="T147" s="117">
        <f>S147*H147</f>
        <v>0</v>
      </c>
      <c r="AR147" s="16" t="s">
        <v>528</v>
      </c>
      <c r="AT147" s="16" t="s">
        <v>145</v>
      </c>
      <c r="AU147" s="16" t="s">
        <v>83</v>
      </c>
      <c r="AY147" s="16" t="s">
        <v>143</v>
      </c>
      <c r="BE147" s="118">
        <f>IF(N147="základní",J147,0)</f>
        <v>0</v>
      </c>
      <c r="BF147" s="118">
        <f>IF(N147="snížená",J147,0)</f>
        <v>0</v>
      </c>
      <c r="BG147" s="118">
        <f>IF(N147="zákl. přenesená",J147,0)</f>
        <v>0</v>
      </c>
      <c r="BH147" s="118">
        <f>IF(N147="sníž. přenesená",J147,0)</f>
        <v>0</v>
      </c>
      <c r="BI147" s="118">
        <f>IF(N147="nulová",J147,0)</f>
        <v>0</v>
      </c>
      <c r="BJ147" s="16" t="s">
        <v>23</v>
      </c>
      <c r="BK147" s="118">
        <f>ROUND(I147*H147,2)</f>
        <v>0</v>
      </c>
      <c r="BL147" s="16" t="s">
        <v>528</v>
      </c>
      <c r="BM147" s="16" t="s">
        <v>606</v>
      </c>
    </row>
    <row r="148" spans="2:65" s="26" customFormat="1" ht="22.5" customHeight="1">
      <c r="B148" s="27"/>
      <c r="C148" s="147" t="s">
        <v>430</v>
      </c>
      <c r="D148" s="147" t="s">
        <v>330</v>
      </c>
      <c r="E148" s="148" t="s">
        <v>1538</v>
      </c>
      <c r="F148" s="149" t="s">
        <v>1539</v>
      </c>
      <c r="G148" s="150" t="s">
        <v>394</v>
      </c>
      <c r="H148" s="151">
        <v>1</v>
      </c>
      <c r="I148" s="6"/>
      <c r="J148" s="152">
        <f>ROUND(I148*H148,2)</f>
        <v>0</v>
      </c>
      <c r="K148" s="149" t="s">
        <v>3</v>
      </c>
      <c r="L148" s="153"/>
      <c r="M148" s="154" t="s">
        <v>3</v>
      </c>
      <c r="N148" s="155" t="s">
        <v>46</v>
      </c>
      <c r="O148" s="28"/>
      <c r="P148" s="116">
        <f>O148*H148</f>
        <v>0</v>
      </c>
      <c r="Q148" s="116">
        <v>0</v>
      </c>
      <c r="R148" s="116">
        <f>Q148*H148</f>
        <v>0</v>
      </c>
      <c r="S148" s="116">
        <v>0</v>
      </c>
      <c r="T148" s="117">
        <f>S148*H148</f>
        <v>0</v>
      </c>
      <c r="AR148" s="16" t="s">
        <v>1517</v>
      </c>
      <c r="AT148" s="16" t="s">
        <v>330</v>
      </c>
      <c r="AU148" s="16" t="s">
        <v>83</v>
      </c>
      <c r="AY148" s="16" t="s">
        <v>143</v>
      </c>
      <c r="BE148" s="118">
        <f>IF(N148="základní",J148,0)</f>
        <v>0</v>
      </c>
      <c r="BF148" s="118">
        <f>IF(N148="snížená",J148,0)</f>
        <v>0</v>
      </c>
      <c r="BG148" s="118">
        <f>IF(N148="zákl. přenesená",J148,0)</f>
        <v>0</v>
      </c>
      <c r="BH148" s="118">
        <f>IF(N148="sníž. přenesená",J148,0)</f>
        <v>0</v>
      </c>
      <c r="BI148" s="118">
        <f>IF(N148="nulová",J148,0)</f>
        <v>0</v>
      </c>
      <c r="BJ148" s="16" t="s">
        <v>23</v>
      </c>
      <c r="BK148" s="118">
        <f>ROUND(I148*H148,2)</f>
        <v>0</v>
      </c>
      <c r="BL148" s="16" t="s">
        <v>528</v>
      </c>
      <c r="BM148" s="16" t="s">
        <v>614</v>
      </c>
    </row>
    <row r="149" spans="2:63" s="95" customFormat="1" ht="29.85" customHeight="1">
      <c r="B149" s="94"/>
      <c r="D149" s="105" t="s">
        <v>74</v>
      </c>
      <c r="E149" s="106" t="s">
        <v>1540</v>
      </c>
      <c r="F149" s="106" t="s">
        <v>1541</v>
      </c>
      <c r="I149" s="1"/>
      <c r="J149" s="107">
        <f>BK149</f>
        <v>0</v>
      </c>
      <c r="L149" s="94"/>
      <c r="M149" s="99"/>
      <c r="N149" s="100"/>
      <c r="O149" s="100"/>
      <c r="P149" s="101">
        <f>SUM(P150:P155)</f>
        <v>0</v>
      </c>
      <c r="Q149" s="100"/>
      <c r="R149" s="101">
        <f>SUM(R150:R155)</f>
        <v>0</v>
      </c>
      <c r="S149" s="100"/>
      <c r="T149" s="102">
        <f>SUM(T150:T155)</f>
        <v>0</v>
      </c>
      <c r="AR149" s="96" t="s">
        <v>159</v>
      </c>
      <c r="AT149" s="103" t="s">
        <v>74</v>
      </c>
      <c r="AU149" s="103" t="s">
        <v>23</v>
      </c>
      <c r="AY149" s="96" t="s">
        <v>143</v>
      </c>
      <c r="BK149" s="104">
        <f>SUM(BK150:BK155)</f>
        <v>0</v>
      </c>
    </row>
    <row r="150" spans="2:65" s="26" customFormat="1" ht="22.5" customHeight="1">
      <c r="B150" s="27"/>
      <c r="C150" s="108" t="s">
        <v>491</v>
      </c>
      <c r="D150" s="108" t="s">
        <v>145</v>
      </c>
      <c r="E150" s="109" t="s">
        <v>1542</v>
      </c>
      <c r="F150" s="110" t="s">
        <v>1543</v>
      </c>
      <c r="G150" s="111" t="s">
        <v>394</v>
      </c>
      <c r="H150" s="112">
        <v>1</v>
      </c>
      <c r="I150" s="2"/>
      <c r="J150" s="113">
        <f aca="true" t="shared" si="30" ref="J150:J155">ROUND(I150*H150,2)</f>
        <v>0</v>
      </c>
      <c r="K150" s="110" t="s">
        <v>3</v>
      </c>
      <c r="L150" s="27"/>
      <c r="M150" s="114" t="s">
        <v>3</v>
      </c>
      <c r="N150" s="115" t="s">
        <v>46</v>
      </c>
      <c r="O150" s="28"/>
      <c r="P150" s="116">
        <f aca="true" t="shared" si="31" ref="P150:P155">O150*H150</f>
        <v>0</v>
      </c>
      <c r="Q150" s="116">
        <v>0</v>
      </c>
      <c r="R150" s="116">
        <f aca="true" t="shared" si="32" ref="R150:R155">Q150*H150</f>
        <v>0</v>
      </c>
      <c r="S150" s="116">
        <v>0</v>
      </c>
      <c r="T150" s="117">
        <f aca="true" t="shared" si="33" ref="T150:T155">S150*H150</f>
        <v>0</v>
      </c>
      <c r="AR150" s="16" t="s">
        <v>528</v>
      </c>
      <c r="AT150" s="16" t="s">
        <v>145</v>
      </c>
      <c r="AU150" s="16" t="s">
        <v>83</v>
      </c>
      <c r="AY150" s="16" t="s">
        <v>143</v>
      </c>
      <c r="BE150" s="118">
        <f aca="true" t="shared" si="34" ref="BE150:BE155">IF(N150="základní",J150,0)</f>
        <v>0</v>
      </c>
      <c r="BF150" s="118">
        <f aca="true" t="shared" si="35" ref="BF150:BF155">IF(N150="snížená",J150,0)</f>
        <v>0</v>
      </c>
      <c r="BG150" s="118">
        <f aca="true" t="shared" si="36" ref="BG150:BG155">IF(N150="zákl. přenesená",J150,0)</f>
        <v>0</v>
      </c>
      <c r="BH150" s="118">
        <f aca="true" t="shared" si="37" ref="BH150:BH155">IF(N150="sníž. přenesená",J150,0)</f>
        <v>0</v>
      </c>
      <c r="BI150" s="118">
        <f aca="true" t="shared" si="38" ref="BI150:BI155">IF(N150="nulová",J150,0)</f>
        <v>0</v>
      </c>
      <c r="BJ150" s="16" t="s">
        <v>23</v>
      </c>
      <c r="BK150" s="118">
        <f aca="true" t="shared" si="39" ref="BK150:BK155">ROUND(I150*H150,2)</f>
        <v>0</v>
      </c>
      <c r="BL150" s="16" t="s">
        <v>528</v>
      </c>
      <c r="BM150" s="16" t="s">
        <v>624</v>
      </c>
    </row>
    <row r="151" spans="2:65" s="26" customFormat="1" ht="22.5" customHeight="1">
      <c r="B151" s="27"/>
      <c r="C151" s="108" t="s">
        <v>495</v>
      </c>
      <c r="D151" s="108" t="s">
        <v>145</v>
      </c>
      <c r="E151" s="109" t="s">
        <v>1544</v>
      </c>
      <c r="F151" s="110" t="s">
        <v>1545</v>
      </c>
      <c r="G151" s="111" t="s">
        <v>168</v>
      </c>
      <c r="H151" s="112">
        <v>0.5</v>
      </c>
      <c r="I151" s="2"/>
      <c r="J151" s="113">
        <f t="shared" si="30"/>
        <v>0</v>
      </c>
      <c r="K151" s="110" t="s">
        <v>3</v>
      </c>
      <c r="L151" s="27"/>
      <c r="M151" s="114" t="s">
        <v>3</v>
      </c>
      <c r="N151" s="115" t="s">
        <v>46</v>
      </c>
      <c r="O151" s="28"/>
      <c r="P151" s="116">
        <f t="shared" si="31"/>
        <v>0</v>
      </c>
      <c r="Q151" s="116">
        <v>0</v>
      </c>
      <c r="R151" s="116">
        <f t="shared" si="32"/>
        <v>0</v>
      </c>
      <c r="S151" s="116">
        <v>0</v>
      </c>
      <c r="T151" s="117">
        <f t="shared" si="33"/>
        <v>0</v>
      </c>
      <c r="AR151" s="16" t="s">
        <v>528</v>
      </c>
      <c r="AT151" s="16" t="s">
        <v>145</v>
      </c>
      <c r="AU151" s="16" t="s">
        <v>83</v>
      </c>
      <c r="AY151" s="16" t="s">
        <v>143</v>
      </c>
      <c r="BE151" s="118">
        <f t="shared" si="34"/>
        <v>0</v>
      </c>
      <c r="BF151" s="118">
        <f t="shared" si="35"/>
        <v>0</v>
      </c>
      <c r="BG151" s="118">
        <f t="shared" si="36"/>
        <v>0</v>
      </c>
      <c r="BH151" s="118">
        <f t="shared" si="37"/>
        <v>0</v>
      </c>
      <c r="BI151" s="118">
        <f t="shared" si="38"/>
        <v>0</v>
      </c>
      <c r="BJ151" s="16" t="s">
        <v>23</v>
      </c>
      <c r="BK151" s="118">
        <f t="shared" si="39"/>
        <v>0</v>
      </c>
      <c r="BL151" s="16" t="s">
        <v>528</v>
      </c>
      <c r="BM151" s="16" t="s">
        <v>637</v>
      </c>
    </row>
    <row r="152" spans="2:65" s="26" customFormat="1" ht="22.5" customHeight="1">
      <c r="B152" s="27"/>
      <c r="C152" s="108" t="s">
        <v>511</v>
      </c>
      <c r="D152" s="108" t="s">
        <v>145</v>
      </c>
      <c r="E152" s="109" t="s">
        <v>1546</v>
      </c>
      <c r="F152" s="110" t="s">
        <v>1547</v>
      </c>
      <c r="G152" s="111" t="s">
        <v>162</v>
      </c>
      <c r="H152" s="112">
        <v>3</v>
      </c>
      <c r="I152" s="2"/>
      <c r="J152" s="113">
        <f t="shared" si="30"/>
        <v>0</v>
      </c>
      <c r="K152" s="110" t="s">
        <v>3</v>
      </c>
      <c r="L152" s="27"/>
      <c r="M152" s="114" t="s">
        <v>3</v>
      </c>
      <c r="N152" s="115" t="s">
        <v>46</v>
      </c>
      <c r="O152" s="28"/>
      <c r="P152" s="116">
        <f t="shared" si="31"/>
        <v>0</v>
      </c>
      <c r="Q152" s="116">
        <v>0</v>
      </c>
      <c r="R152" s="116">
        <f t="shared" si="32"/>
        <v>0</v>
      </c>
      <c r="S152" s="116">
        <v>0</v>
      </c>
      <c r="T152" s="117">
        <f t="shared" si="33"/>
        <v>0</v>
      </c>
      <c r="AR152" s="16" t="s">
        <v>528</v>
      </c>
      <c r="AT152" s="16" t="s">
        <v>145</v>
      </c>
      <c r="AU152" s="16" t="s">
        <v>83</v>
      </c>
      <c r="AY152" s="16" t="s">
        <v>143</v>
      </c>
      <c r="BE152" s="118">
        <f t="shared" si="34"/>
        <v>0</v>
      </c>
      <c r="BF152" s="118">
        <f t="shared" si="35"/>
        <v>0</v>
      </c>
      <c r="BG152" s="118">
        <f t="shared" si="36"/>
        <v>0</v>
      </c>
      <c r="BH152" s="118">
        <f t="shared" si="37"/>
        <v>0</v>
      </c>
      <c r="BI152" s="118">
        <f t="shared" si="38"/>
        <v>0</v>
      </c>
      <c r="BJ152" s="16" t="s">
        <v>23</v>
      </c>
      <c r="BK152" s="118">
        <f t="shared" si="39"/>
        <v>0</v>
      </c>
      <c r="BL152" s="16" t="s">
        <v>528</v>
      </c>
      <c r="BM152" s="16" t="s">
        <v>647</v>
      </c>
    </row>
    <row r="153" spans="2:65" s="26" customFormat="1" ht="22.5" customHeight="1">
      <c r="B153" s="27"/>
      <c r="C153" s="108" t="s">
        <v>503</v>
      </c>
      <c r="D153" s="108" t="s">
        <v>145</v>
      </c>
      <c r="E153" s="109" t="s">
        <v>1548</v>
      </c>
      <c r="F153" s="110" t="s">
        <v>1549</v>
      </c>
      <c r="G153" s="111" t="s">
        <v>162</v>
      </c>
      <c r="H153" s="112">
        <v>3</v>
      </c>
      <c r="I153" s="2"/>
      <c r="J153" s="113">
        <f t="shared" si="30"/>
        <v>0</v>
      </c>
      <c r="K153" s="110" t="s">
        <v>3</v>
      </c>
      <c r="L153" s="27"/>
      <c r="M153" s="114" t="s">
        <v>3</v>
      </c>
      <c r="N153" s="115" t="s">
        <v>46</v>
      </c>
      <c r="O153" s="28"/>
      <c r="P153" s="116">
        <f t="shared" si="31"/>
        <v>0</v>
      </c>
      <c r="Q153" s="116">
        <v>0</v>
      </c>
      <c r="R153" s="116">
        <f t="shared" si="32"/>
        <v>0</v>
      </c>
      <c r="S153" s="116">
        <v>0</v>
      </c>
      <c r="T153" s="117">
        <f t="shared" si="33"/>
        <v>0</v>
      </c>
      <c r="AR153" s="16" t="s">
        <v>528</v>
      </c>
      <c r="AT153" s="16" t="s">
        <v>145</v>
      </c>
      <c r="AU153" s="16" t="s">
        <v>83</v>
      </c>
      <c r="AY153" s="16" t="s">
        <v>143</v>
      </c>
      <c r="BE153" s="118">
        <f t="shared" si="34"/>
        <v>0</v>
      </c>
      <c r="BF153" s="118">
        <f t="shared" si="35"/>
        <v>0</v>
      </c>
      <c r="BG153" s="118">
        <f t="shared" si="36"/>
        <v>0</v>
      </c>
      <c r="BH153" s="118">
        <f t="shared" si="37"/>
        <v>0</v>
      </c>
      <c r="BI153" s="118">
        <f t="shared" si="38"/>
        <v>0</v>
      </c>
      <c r="BJ153" s="16" t="s">
        <v>23</v>
      </c>
      <c r="BK153" s="118">
        <f t="shared" si="39"/>
        <v>0</v>
      </c>
      <c r="BL153" s="16" t="s">
        <v>528</v>
      </c>
      <c r="BM153" s="16" t="s">
        <v>658</v>
      </c>
    </row>
    <row r="154" spans="2:65" s="26" customFormat="1" ht="22.5" customHeight="1">
      <c r="B154" s="27"/>
      <c r="C154" s="147" t="s">
        <v>507</v>
      </c>
      <c r="D154" s="147" t="s">
        <v>330</v>
      </c>
      <c r="E154" s="148" t="s">
        <v>1550</v>
      </c>
      <c r="F154" s="149" t="s">
        <v>1551</v>
      </c>
      <c r="G154" s="150" t="s">
        <v>162</v>
      </c>
      <c r="H154" s="151">
        <v>3</v>
      </c>
      <c r="I154" s="6"/>
      <c r="J154" s="152">
        <f t="shared" si="30"/>
        <v>0</v>
      </c>
      <c r="K154" s="149" t="s">
        <v>3</v>
      </c>
      <c r="L154" s="153"/>
      <c r="M154" s="154" t="s">
        <v>3</v>
      </c>
      <c r="N154" s="155" t="s">
        <v>46</v>
      </c>
      <c r="O154" s="28"/>
      <c r="P154" s="116">
        <f t="shared" si="31"/>
        <v>0</v>
      </c>
      <c r="Q154" s="116">
        <v>0</v>
      </c>
      <c r="R154" s="116">
        <f t="shared" si="32"/>
        <v>0</v>
      </c>
      <c r="S154" s="116">
        <v>0</v>
      </c>
      <c r="T154" s="117">
        <f t="shared" si="33"/>
        <v>0</v>
      </c>
      <c r="AR154" s="16" t="s">
        <v>1517</v>
      </c>
      <c r="AT154" s="16" t="s">
        <v>330</v>
      </c>
      <c r="AU154" s="16" t="s">
        <v>83</v>
      </c>
      <c r="AY154" s="16" t="s">
        <v>143</v>
      </c>
      <c r="BE154" s="118">
        <f t="shared" si="34"/>
        <v>0</v>
      </c>
      <c r="BF154" s="118">
        <f t="shared" si="35"/>
        <v>0</v>
      </c>
      <c r="BG154" s="118">
        <f t="shared" si="36"/>
        <v>0</v>
      </c>
      <c r="BH154" s="118">
        <f t="shared" si="37"/>
        <v>0</v>
      </c>
      <c r="BI154" s="118">
        <f t="shared" si="38"/>
        <v>0</v>
      </c>
      <c r="BJ154" s="16" t="s">
        <v>23</v>
      </c>
      <c r="BK154" s="118">
        <f t="shared" si="39"/>
        <v>0</v>
      </c>
      <c r="BL154" s="16" t="s">
        <v>528</v>
      </c>
      <c r="BM154" s="16" t="s">
        <v>670</v>
      </c>
    </row>
    <row r="155" spans="2:65" s="26" customFormat="1" ht="22.5" customHeight="1">
      <c r="B155" s="27"/>
      <c r="C155" s="108" t="s">
        <v>499</v>
      </c>
      <c r="D155" s="108" t="s">
        <v>145</v>
      </c>
      <c r="E155" s="109" t="s">
        <v>1552</v>
      </c>
      <c r="F155" s="110" t="s">
        <v>1553</v>
      </c>
      <c r="G155" s="111" t="s">
        <v>148</v>
      </c>
      <c r="H155" s="112">
        <v>3</v>
      </c>
      <c r="I155" s="2"/>
      <c r="J155" s="113">
        <f t="shared" si="30"/>
        <v>0</v>
      </c>
      <c r="K155" s="110" t="s">
        <v>3</v>
      </c>
      <c r="L155" s="27"/>
      <c r="M155" s="114" t="s">
        <v>3</v>
      </c>
      <c r="N155" s="157" t="s">
        <v>46</v>
      </c>
      <c r="O155" s="158"/>
      <c r="P155" s="159">
        <f t="shared" si="31"/>
        <v>0</v>
      </c>
      <c r="Q155" s="159">
        <v>0</v>
      </c>
      <c r="R155" s="159">
        <f t="shared" si="32"/>
        <v>0</v>
      </c>
      <c r="S155" s="159">
        <v>0</v>
      </c>
      <c r="T155" s="160">
        <f t="shared" si="33"/>
        <v>0</v>
      </c>
      <c r="AR155" s="16" t="s">
        <v>528</v>
      </c>
      <c r="AT155" s="16" t="s">
        <v>145</v>
      </c>
      <c r="AU155" s="16" t="s">
        <v>83</v>
      </c>
      <c r="AY155" s="16" t="s">
        <v>143</v>
      </c>
      <c r="BE155" s="118">
        <f t="shared" si="34"/>
        <v>0</v>
      </c>
      <c r="BF155" s="118">
        <f t="shared" si="35"/>
        <v>0</v>
      </c>
      <c r="BG155" s="118">
        <f t="shared" si="36"/>
        <v>0</v>
      </c>
      <c r="BH155" s="118">
        <f t="shared" si="37"/>
        <v>0</v>
      </c>
      <c r="BI155" s="118">
        <f t="shared" si="38"/>
        <v>0</v>
      </c>
      <c r="BJ155" s="16" t="s">
        <v>23</v>
      </c>
      <c r="BK155" s="118">
        <f t="shared" si="39"/>
        <v>0</v>
      </c>
      <c r="BL155" s="16" t="s">
        <v>528</v>
      </c>
      <c r="BM155" s="16" t="s">
        <v>1084</v>
      </c>
    </row>
    <row r="156" spans="2:12" s="26" customFormat="1" ht="6.9" customHeight="1">
      <c r="B156" s="51"/>
      <c r="C156" s="52"/>
      <c r="D156" s="52"/>
      <c r="E156" s="52"/>
      <c r="F156" s="52"/>
      <c r="G156" s="52"/>
      <c r="H156" s="52"/>
      <c r="I156" s="52"/>
      <c r="J156" s="52"/>
      <c r="K156" s="52"/>
      <c r="L156" s="27"/>
    </row>
  </sheetData>
  <sheetProtection password="C6B9" sheet="1" objects="1" scenarios="1" formatRows="0" selectLockedCells="1"/>
  <autoFilter ref="C94:K94"/>
  <mergeCells count="12">
    <mergeCell ref="E85:H85"/>
    <mergeCell ref="E87:H87"/>
    <mergeCell ref="E7:H7"/>
    <mergeCell ref="E9:H9"/>
    <mergeCell ref="E11:H11"/>
    <mergeCell ref="E26:H26"/>
    <mergeCell ref="E47:H47"/>
    <mergeCell ref="G1:H1"/>
    <mergeCell ref="L2:V2"/>
    <mergeCell ref="E49:H49"/>
    <mergeCell ref="E51:H51"/>
    <mergeCell ref="E83:H83"/>
  </mergeCells>
  <hyperlinks>
    <hyperlink ref="F1:G1" location="C2" tooltip="Krycí list soupisu" display="1) Krycí list soupisu"/>
    <hyperlink ref="G1:H1" location="C58" tooltip="Rekapitulace" display="2) Rekapitulace"/>
    <hyperlink ref="J1" location="C94"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1"/>
  <sheetViews>
    <sheetView workbookViewId="0" topLeftCell="A73">
      <selection activeCell="I91" sqref="I91"/>
    </sheetView>
  </sheetViews>
  <sheetFormatPr defaultColWidth="9.33203125" defaultRowHeight="13.5"/>
  <cols>
    <col min="1" max="1" width="8.33203125" style="15" customWidth="1"/>
    <col min="2" max="2" width="1.66796875" style="15" customWidth="1"/>
    <col min="3" max="3" width="4.16015625" style="15" customWidth="1"/>
    <col min="4" max="4" width="4.33203125" style="15" customWidth="1"/>
    <col min="5" max="5" width="17.16015625" style="15" customWidth="1"/>
    <col min="6" max="6" width="75" style="15" customWidth="1"/>
    <col min="7" max="7" width="8.66015625" style="15" customWidth="1"/>
    <col min="8" max="8" width="11.16015625" style="15" customWidth="1"/>
    <col min="9" max="9" width="12.66015625" style="15" customWidth="1"/>
    <col min="10" max="10" width="23.5" style="15" customWidth="1"/>
    <col min="11" max="11" width="15.5" style="15" customWidth="1"/>
    <col min="12" max="12" width="9.16015625" style="15" customWidth="1"/>
    <col min="13" max="18" width="9.33203125" style="15" hidden="1" customWidth="1"/>
    <col min="19" max="19" width="8.16015625" style="15" hidden="1" customWidth="1"/>
    <col min="20" max="20" width="29.66015625" style="15" hidden="1" customWidth="1"/>
    <col min="21" max="21" width="16.33203125" style="15" hidden="1" customWidth="1"/>
    <col min="22" max="22" width="12.33203125" style="15" customWidth="1"/>
    <col min="23" max="23" width="16.33203125" style="15" customWidth="1"/>
    <col min="24" max="24" width="12.33203125" style="15" customWidth="1"/>
    <col min="25" max="25" width="15" style="15" customWidth="1"/>
    <col min="26" max="26" width="11" style="15" customWidth="1"/>
    <col min="27" max="27" width="15" style="15" customWidth="1"/>
    <col min="28" max="28" width="16.33203125" style="15" customWidth="1"/>
    <col min="29" max="29" width="11" style="15" customWidth="1"/>
    <col min="30" max="30" width="15" style="15" customWidth="1"/>
    <col min="31" max="31" width="16.33203125" style="15" customWidth="1"/>
    <col min="32" max="43" width="9.16015625" style="15" customWidth="1"/>
    <col min="44" max="65" width="9.33203125" style="15" hidden="1" customWidth="1"/>
    <col min="66" max="16384" width="9.16015625" style="15" customWidth="1"/>
  </cols>
  <sheetData>
    <row r="1" spans="1:70" ht="21.75" customHeight="1">
      <c r="A1" s="14"/>
      <c r="B1" s="11"/>
      <c r="C1" s="11"/>
      <c r="D1" s="12" t="s">
        <v>1</v>
      </c>
      <c r="E1" s="11"/>
      <c r="F1" s="13" t="s">
        <v>1635</v>
      </c>
      <c r="G1" s="182" t="s">
        <v>1636</v>
      </c>
      <c r="H1" s="182"/>
      <c r="I1" s="11"/>
      <c r="J1" s="13" t="s">
        <v>1637</v>
      </c>
      <c r="K1" s="12" t="s">
        <v>105</v>
      </c>
      <c r="L1" s="13" t="s">
        <v>1638</v>
      </c>
      <c r="M1" s="13"/>
      <c r="N1" s="13"/>
      <c r="O1" s="13"/>
      <c r="P1" s="13"/>
      <c r="Q1" s="13"/>
      <c r="R1" s="13"/>
      <c r="S1" s="13"/>
      <c r="T1" s="13"/>
      <c r="U1" s="8"/>
      <c r="V1" s="8"/>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3:46" ht="36.9" customHeight="1">
      <c r="L2" s="183" t="s">
        <v>6</v>
      </c>
      <c r="M2" s="184"/>
      <c r="N2" s="184"/>
      <c r="O2" s="184"/>
      <c r="P2" s="184"/>
      <c r="Q2" s="184"/>
      <c r="R2" s="184"/>
      <c r="S2" s="184"/>
      <c r="T2" s="184"/>
      <c r="U2" s="184"/>
      <c r="V2" s="184"/>
      <c r="AT2" s="16" t="s">
        <v>101</v>
      </c>
    </row>
    <row r="3" spans="2:46" ht="6.9" customHeight="1">
      <c r="B3" s="17"/>
      <c r="C3" s="18"/>
      <c r="D3" s="18"/>
      <c r="E3" s="18"/>
      <c r="F3" s="18"/>
      <c r="G3" s="18"/>
      <c r="H3" s="18"/>
      <c r="I3" s="18"/>
      <c r="J3" s="18"/>
      <c r="K3" s="19"/>
      <c r="AT3" s="16" t="s">
        <v>83</v>
      </c>
    </row>
    <row r="4" spans="2:46" ht="36.9" customHeight="1">
      <c r="B4" s="20"/>
      <c r="C4" s="21"/>
      <c r="D4" s="22" t="s">
        <v>106</v>
      </c>
      <c r="E4" s="21"/>
      <c r="F4" s="21"/>
      <c r="G4" s="21"/>
      <c r="H4" s="21"/>
      <c r="I4" s="21"/>
      <c r="J4" s="21"/>
      <c r="K4" s="23"/>
      <c r="M4" s="24" t="s">
        <v>11</v>
      </c>
      <c r="AT4" s="16" t="s">
        <v>4</v>
      </c>
    </row>
    <row r="5" spans="2:11" ht="6.9" customHeight="1">
      <c r="B5" s="20"/>
      <c r="C5" s="21"/>
      <c r="D5" s="21"/>
      <c r="E5" s="21"/>
      <c r="F5" s="21"/>
      <c r="G5" s="21"/>
      <c r="H5" s="21"/>
      <c r="I5" s="21"/>
      <c r="J5" s="21"/>
      <c r="K5" s="23"/>
    </row>
    <row r="6" spans="2:11" ht="13.2">
      <c r="B6" s="20"/>
      <c r="C6" s="21"/>
      <c r="D6" s="25" t="s">
        <v>17</v>
      </c>
      <c r="E6" s="21"/>
      <c r="F6" s="21"/>
      <c r="G6" s="21"/>
      <c r="H6" s="21"/>
      <c r="I6" s="21"/>
      <c r="J6" s="21"/>
      <c r="K6" s="23"/>
    </row>
    <row r="7" spans="2:11" ht="22.5" customHeight="1">
      <c r="B7" s="20"/>
      <c r="C7" s="21"/>
      <c r="D7" s="21"/>
      <c r="E7" s="185" t="str">
        <f>'Rekapitulace stavby'!K6</f>
        <v>Vodovod Hostkovice - Lipolec</v>
      </c>
      <c r="F7" s="191"/>
      <c r="G7" s="191"/>
      <c r="H7" s="191"/>
      <c r="I7" s="21"/>
      <c r="J7" s="21"/>
      <c r="K7" s="23"/>
    </row>
    <row r="8" spans="2:11" ht="13.2">
      <c r="B8" s="20"/>
      <c r="C8" s="21"/>
      <c r="D8" s="25" t="s">
        <v>107</v>
      </c>
      <c r="E8" s="21"/>
      <c r="F8" s="21"/>
      <c r="G8" s="21"/>
      <c r="H8" s="21"/>
      <c r="I8" s="21"/>
      <c r="J8" s="21"/>
      <c r="K8" s="23"/>
    </row>
    <row r="9" spans="2:11" s="26" customFormat="1" ht="22.5" customHeight="1">
      <c r="B9" s="27"/>
      <c r="C9" s="28"/>
      <c r="D9" s="28"/>
      <c r="E9" s="185" t="s">
        <v>1427</v>
      </c>
      <c r="F9" s="186"/>
      <c r="G9" s="186"/>
      <c r="H9" s="186"/>
      <c r="I9" s="28"/>
      <c r="J9" s="28"/>
      <c r="K9" s="29"/>
    </row>
    <row r="10" spans="2:11" s="26" customFormat="1" ht="13.2">
      <c r="B10" s="27"/>
      <c r="C10" s="28"/>
      <c r="D10" s="25" t="s">
        <v>109</v>
      </c>
      <c r="E10" s="28"/>
      <c r="F10" s="28"/>
      <c r="G10" s="28"/>
      <c r="H10" s="28"/>
      <c r="I10" s="28"/>
      <c r="J10" s="28"/>
      <c r="K10" s="29"/>
    </row>
    <row r="11" spans="2:11" s="26" customFormat="1" ht="36.9" customHeight="1">
      <c r="B11" s="27"/>
      <c r="C11" s="28"/>
      <c r="D11" s="28"/>
      <c r="E11" s="187" t="s">
        <v>1554</v>
      </c>
      <c r="F11" s="186"/>
      <c r="G11" s="186"/>
      <c r="H11" s="186"/>
      <c r="I11" s="28"/>
      <c r="J11" s="28"/>
      <c r="K11" s="29"/>
    </row>
    <row r="12" spans="2:11" s="26" customFormat="1" ht="13.5">
      <c r="B12" s="27"/>
      <c r="C12" s="28"/>
      <c r="D12" s="28"/>
      <c r="E12" s="28"/>
      <c r="F12" s="28"/>
      <c r="G12" s="28"/>
      <c r="H12" s="28"/>
      <c r="I12" s="28"/>
      <c r="J12" s="28"/>
      <c r="K12" s="29"/>
    </row>
    <row r="13" spans="2:11" s="26" customFormat="1" ht="14.4" customHeight="1">
      <c r="B13" s="27"/>
      <c r="C13" s="28"/>
      <c r="D13" s="25" t="s">
        <v>20</v>
      </c>
      <c r="E13" s="28"/>
      <c r="F13" s="30" t="s">
        <v>3</v>
      </c>
      <c r="G13" s="28"/>
      <c r="H13" s="28"/>
      <c r="I13" s="25" t="s">
        <v>22</v>
      </c>
      <c r="J13" s="30" t="s">
        <v>3</v>
      </c>
      <c r="K13" s="29"/>
    </row>
    <row r="14" spans="2:11" s="26" customFormat="1" ht="14.4" customHeight="1">
      <c r="B14" s="27"/>
      <c r="C14" s="28"/>
      <c r="D14" s="25" t="s">
        <v>24</v>
      </c>
      <c r="E14" s="28"/>
      <c r="F14" s="30" t="s">
        <v>25</v>
      </c>
      <c r="G14" s="28"/>
      <c r="H14" s="28"/>
      <c r="I14" s="25" t="s">
        <v>26</v>
      </c>
      <c r="J14" s="31" t="str">
        <f>'Rekapitulace stavby'!AN8</f>
        <v>vyplň údaj v rekapitulaci stavby</v>
      </c>
      <c r="K14" s="29"/>
    </row>
    <row r="15" spans="2:11" s="26" customFormat="1" ht="10.95" customHeight="1">
      <c r="B15" s="27"/>
      <c r="C15" s="28"/>
      <c r="D15" s="28"/>
      <c r="E15" s="28"/>
      <c r="F15" s="28"/>
      <c r="G15" s="28"/>
      <c r="H15" s="28"/>
      <c r="I15" s="28"/>
      <c r="J15" s="28"/>
      <c r="K15" s="29"/>
    </row>
    <row r="16" spans="2:11" s="26" customFormat="1" ht="14.4" customHeight="1">
      <c r="B16" s="27"/>
      <c r="C16" s="28"/>
      <c r="D16" s="25" t="s">
        <v>29</v>
      </c>
      <c r="E16" s="28"/>
      <c r="F16" s="28"/>
      <c r="G16" s="28"/>
      <c r="H16" s="28"/>
      <c r="I16" s="25" t="s">
        <v>30</v>
      </c>
      <c r="J16" s="30" t="str">
        <f>IF('Rekapitulace stavby'!AN10="","",'Rekapitulace stavby'!AN10)</f>
        <v/>
      </c>
      <c r="K16" s="29"/>
    </row>
    <row r="17" spans="2:11" s="26" customFormat="1" ht="18" customHeight="1">
      <c r="B17" s="27"/>
      <c r="C17" s="28"/>
      <c r="D17" s="28"/>
      <c r="E17" s="30" t="str">
        <f>IF('Rekapitulace stavby'!E11="","",'Rekapitulace stavby'!E11)</f>
        <v xml:space="preserve"> </v>
      </c>
      <c r="F17" s="28"/>
      <c r="G17" s="28"/>
      <c r="H17" s="28"/>
      <c r="I17" s="25" t="s">
        <v>32</v>
      </c>
      <c r="J17" s="30" t="str">
        <f>IF('Rekapitulace stavby'!AN11="","",'Rekapitulace stavby'!AN11)</f>
        <v/>
      </c>
      <c r="K17" s="29"/>
    </row>
    <row r="18" spans="2:11" s="26" customFormat="1" ht="6.9" customHeight="1">
      <c r="B18" s="27"/>
      <c r="C18" s="28"/>
      <c r="D18" s="28"/>
      <c r="E18" s="28"/>
      <c r="F18" s="28"/>
      <c r="G18" s="28"/>
      <c r="H18" s="28"/>
      <c r="I18" s="28"/>
      <c r="J18" s="28"/>
      <c r="K18" s="29"/>
    </row>
    <row r="19" spans="2:11" s="26" customFormat="1" ht="14.4" customHeight="1">
      <c r="B19" s="27"/>
      <c r="C19" s="28"/>
      <c r="D19" s="25" t="s">
        <v>33</v>
      </c>
      <c r="E19" s="28"/>
      <c r="F19" s="28"/>
      <c r="G19" s="28"/>
      <c r="H19" s="28"/>
      <c r="I19" s="25" t="s">
        <v>30</v>
      </c>
      <c r="J19" s="30" t="str">
        <f>IF('Rekapitulace stavby'!AN13="Vyplň údaj","",IF('Rekapitulace stavby'!AN13="","",'Rekapitulace stavby'!AN13))</f>
        <v/>
      </c>
      <c r="K19" s="29"/>
    </row>
    <row r="20" spans="2:11" s="26" customFormat="1" ht="18" customHeight="1">
      <c r="B20" s="27"/>
      <c r="C20" s="28"/>
      <c r="D20" s="28"/>
      <c r="E20" s="30" t="str">
        <f>IF('Rekapitulace stavby'!E14="Vyplň údaj","",IF('Rekapitulace stavby'!E14="","",'Rekapitulace stavby'!E14))</f>
        <v/>
      </c>
      <c r="F20" s="28"/>
      <c r="G20" s="28"/>
      <c r="H20" s="28"/>
      <c r="I20" s="25" t="s">
        <v>32</v>
      </c>
      <c r="J20" s="30" t="str">
        <f>IF('Rekapitulace stavby'!AN14="Vyplň údaj","",IF('Rekapitulace stavby'!AN14="","",'Rekapitulace stavby'!AN14))</f>
        <v/>
      </c>
      <c r="K20" s="29"/>
    </row>
    <row r="21" spans="2:11" s="26" customFormat="1" ht="6.9" customHeight="1">
      <c r="B21" s="27"/>
      <c r="C21" s="28"/>
      <c r="D21" s="28"/>
      <c r="E21" s="28"/>
      <c r="F21" s="28"/>
      <c r="G21" s="28"/>
      <c r="H21" s="28"/>
      <c r="I21" s="28"/>
      <c r="J21" s="28"/>
      <c r="K21" s="29"/>
    </row>
    <row r="22" spans="2:11" s="26" customFormat="1" ht="14.4" customHeight="1">
      <c r="B22" s="27"/>
      <c r="C22" s="28"/>
      <c r="D22" s="25" t="s">
        <v>35</v>
      </c>
      <c r="E22" s="28"/>
      <c r="F22" s="28"/>
      <c r="G22" s="28"/>
      <c r="H22" s="28"/>
      <c r="I22" s="25" t="s">
        <v>30</v>
      </c>
      <c r="J22" s="30" t="s">
        <v>36</v>
      </c>
      <c r="K22" s="29"/>
    </row>
    <row r="23" spans="2:11" s="26" customFormat="1" ht="18" customHeight="1">
      <c r="B23" s="27"/>
      <c r="C23" s="28"/>
      <c r="D23" s="28"/>
      <c r="E23" s="30" t="s">
        <v>37</v>
      </c>
      <c r="F23" s="28"/>
      <c r="G23" s="28"/>
      <c r="H23" s="28"/>
      <c r="I23" s="25" t="s">
        <v>32</v>
      </c>
      <c r="J23" s="30" t="s">
        <v>3</v>
      </c>
      <c r="K23" s="29"/>
    </row>
    <row r="24" spans="2:11" s="26" customFormat="1" ht="6.9" customHeight="1">
      <c r="B24" s="27"/>
      <c r="C24" s="28"/>
      <c r="D24" s="28"/>
      <c r="E24" s="28"/>
      <c r="F24" s="28"/>
      <c r="G24" s="28"/>
      <c r="H24" s="28"/>
      <c r="I24" s="28"/>
      <c r="J24" s="28"/>
      <c r="K24" s="29"/>
    </row>
    <row r="25" spans="2:11" s="26" customFormat="1" ht="14.4" customHeight="1">
      <c r="B25" s="27"/>
      <c r="C25" s="28"/>
      <c r="D25" s="25" t="s">
        <v>39</v>
      </c>
      <c r="E25" s="28"/>
      <c r="F25" s="28"/>
      <c r="G25" s="28"/>
      <c r="H25" s="28"/>
      <c r="I25" s="28"/>
      <c r="J25" s="28"/>
      <c r="K25" s="29"/>
    </row>
    <row r="26" spans="2:11" s="35" customFormat="1" ht="63" customHeight="1">
      <c r="B26" s="32"/>
      <c r="C26" s="33"/>
      <c r="D26" s="33"/>
      <c r="E26" s="192" t="s">
        <v>40</v>
      </c>
      <c r="F26" s="193"/>
      <c r="G26" s="193"/>
      <c r="H26" s="193"/>
      <c r="I26" s="33"/>
      <c r="J26" s="33"/>
      <c r="K26" s="34"/>
    </row>
    <row r="27" spans="2:11" s="26" customFormat="1" ht="6.9" customHeight="1">
      <c r="B27" s="27"/>
      <c r="C27" s="28"/>
      <c r="D27" s="28"/>
      <c r="E27" s="28"/>
      <c r="F27" s="28"/>
      <c r="G27" s="28"/>
      <c r="H27" s="28"/>
      <c r="I27" s="28"/>
      <c r="J27" s="28"/>
      <c r="K27" s="29"/>
    </row>
    <row r="28" spans="2:11" s="26" customFormat="1" ht="6.9" customHeight="1">
      <c r="B28" s="27"/>
      <c r="C28" s="28"/>
      <c r="D28" s="36"/>
      <c r="E28" s="36"/>
      <c r="F28" s="36"/>
      <c r="G28" s="36"/>
      <c r="H28" s="36"/>
      <c r="I28" s="36"/>
      <c r="J28" s="36"/>
      <c r="K28" s="37"/>
    </row>
    <row r="29" spans="2:11" s="26" customFormat="1" ht="25.35" customHeight="1">
      <c r="B29" s="27"/>
      <c r="C29" s="28"/>
      <c r="D29" s="38" t="s">
        <v>41</v>
      </c>
      <c r="E29" s="28"/>
      <c r="F29" s="28"/>
      <c r="G29" s="28"/>
      <c r="H29" s="28"/>
      <c r="I29" s="28"/>
      <c r="J29" s="39">
        <f>ROUND(J88,2)</f>
        <v>0</v>
      </c>
      <c r="K29" s="29"/>
    </row>
    <row r="30" spans="2:11" s="26" customFormat="1" ht="6.9" customHeight="1">
      <c r="B30" s="27"/>
      <c r="C30" s="28"/>
      <c r="D30" s="36"/>
      <c r="E30" s="36"/>
      <c r="F30" s="36"/>
      <c r="G30" s="36"/>
      <c r="H30" s="36"/>
      <c r="I30" s="36"/>
      <c r="J30" s="36"/>
      <c r="K30" s="37"/>
    </row>
    <row r="31" spans="2:11" s="26" customFormat="1" ht="14.4" customHeight="1">
      <c r="B31" s="27"/>
      <c r="C31" s="28"/>
      <c r="D31" s="28"/>
      <c r="E31" s="28"/>
      <c r="F31" s="40" t="s">
        <v>43</v>
      </c>
      <c r="G31" s="28"/>
      <c r="H31" s="28"/>
      <c r="I31" s="40" t="s">
        <v>42</v>
      </c>
      <c r="J31" s="40" t="s">
        <v>44</v>
      </c>
      <c r="K31" s="29"/>
    </row>
    <row r="32" spans="2:11" s="26" customFormat="1" ht="14.4" customHeight="1">
      <c r="B32" s="27"/>
      <c r="C32" s="28"/>
      <c r="D32" s="41" t="s">
        <v>45</v>
      </c>
      <c r="E32" s="41" t="s">
        <v>46</v>
      </c>
      <c r="F32" s="42">
        <f>ROUND(SUM(BE88:BE120),2)</f>
        <v>0</v>
      </c>
      <c r="G32" s="28"/>
      <c r="H32" s="28"/>
      <c r="I32" s="43">
        <v>0.21</v>
      </c>
      <c r="J32" s="42">
        <f>ROUND(ROUND((SUM(BE88:BE120)),2)*I32,2)</f>
        <v>0</v>
      </c>
      <c r="K32" s="29"/>
    </row>
    <row r="33" spans="2:11" s="26" customFormat="1" ht="14.4" customHeight="1">
      <c r="B33" s="27"/>
      <c r="C33" s="28"/>
      <c r="D33" s="28"/>
      <c r="E33" s="41" t="s">
        <v>47</v>
      </c>
      <c r="F33" s="42">
        <f>ROUND(SUM(BF88:BF120),2)</f>
        <v>0</v>
      </c>
      <c r="G33" s="28"/>
      <c r="H33" s="28"/>
      <c r="I33" s="43">
        <v>0.15</v>
      </c>
      <c r="J33" s="42">
        <f>ROUND(ROUND((SUM(BF88:BF120)),2)*I33,2)</f>
        <v>0</v>
      </c>
      <c r="K33" s="29"/>
    </row>
    <row r="34" spans="2:11" s="26" customFormat="1" ht="14.4" customHeight="1" hidden="1">
      <c r="B34" s="27"/>
      <c r="C34" s="28"/>
      <c r="D34" s="28"/>
      <c r="E34" s="41" t="s">
        <v>48</v>
      </c>
      <c r="F34" s="42">
        <f>ROUND(SUM(BG88:BG120),2)</f>
        <v>0</v>
      </c>
      <c r="G34" s="28"/>
      <c r="H34" s="28"/>
      <c r="I34" s="43">
        <v>0.21</v>
      </c>
      <c r="J34" s="42">
        <v>0</v>
      </c>
      <c r="K34" s="29"/>
    </row>
    <row r="35" spans="2:11" s="26" customFormat="1" ht="14.4" customHeight="1" hidden="1">
      <c r="B35" s="27"/>
      <c r="C35" s="28"/>
      <c r="D35" s="28"/>
      <c r="E35" s="41" t="s">
        <v>49</v>
      </c>
      <c r="F35" s="42">
        <f>ROUND(SUM(BH88:BH120),2)</f>
        <v>0</v>
      </c>
      <c r="G35" s="28"/>
      <c r="H35" s="28"/>
      <c r="I35" s="43">
        <v>0.15</v>
      </c>
      <c r="J35" s="42">
        <v>0</v>
      </c>
      <c r="K35" s="29"/>
    </row>
    <row r="36" spans="2:11" s="26" customFormat="1" ht="14.4" customHeight="1" hidden="1">
      <c r="B36" s="27"/>
      <c r="C36" s="28"/>
      <c r="D36" s="28"/>
      <c r="E36" s="41" t="s">
        <v>50</v>
      </c>
      <c r="F36" s="42">
        <f>ROUND(SUM(BI88:BI120),2)</f>
        <v>0</v>
      </c>
      <c r="G36" s="28"/>
      <c r="H36" s="28"/>
      <c r="I36" s="43">
        <v>0</v>
      </c>
      <c r="J36" s="42">
        <v>0</v>
      </c>
      <c r="K36" s="29"/>
    </row>
    <row r="37" spans="2:11" s="26" customFormat="1" ht="6.9" customHeight="1">
      <c r="B37" s="27"/>
      <c r="C37" s="28"/>
      <c r="D37" s="28"/>
      <c r="E37" s="28"/>
      <c r="F37" s="28"/>
      <c r="G37" s="28"/>
      <c r="H37" s="28"/>
      <c r="I37" s="28"/>
      <c r="J37" s="28"/>
      <c r="K37" s="29"/>
    </row>
    <row r="38" spans="2:11" s="26" customFormat="1" ht="25.35" customHeight="1">
      <c r="B38" s="27"/>
      <c r="C38" s="44"/>
      <c r="D38" s="45" t="s">
        <v>51</v>
      </c>
      <c r="E38" s="46"/>
      <c r="F38" s="46"/>
      <c r="G38" s="47" t="s">
        <v>52</v>
      </c>
      <c r="H38" s="48" t="s">
        <v>53</v>
      </c>
      <c r="I38" s="46"/>
      <c r="J38" s="49">
        <f>SUM(J29:J36)</f>
        <v>0</v>
      </c>
      <c r="K38" s="50"/>
    </row>
    <row r="39" spans="2:11" s="26" customFormat="1" ht="14.4" customHeight="1">
      <c r="B39" s="51"/>
      <c r="C39" s="52"/>
      <c r="D39" s="52"/>
      <c r="E39" s="52"/>
      <c r="F39" s="52"/>
      <c r="G39" s="52"/>
      <c r="H39" s="52"/>
      <c r="I39" s="52"/>
      <c r="J39" s="52"/>
      <c r="K39" s="53"/>
    </row>
    <row r="43" spans="2:11" s="26" customFormat="1" ht="6.9" customHeight="1">
      <c r="B43" s="54"/>
      <c r="C43" s="55"/>
      <c r="D43" s="55"/>
      <c r="E43" s="55"/>
      <c r="F43" s="55"/>
      <c r="G43" s="55"/>
      <c r="H43" s="55"/>
      <c r="I43" s="55"/>
      <c r="J43" s="55"/>
      <c r="K43" s="56"/>
    </row>
    <row r="44" spans="2:11" s="26" customFormat="1" ht="36.9" customHeight="1">
      <c r="B44" s="27"/>
      <c r="C44" s="22" t="s">
        <v>111</v>
      </c>
      <c r="D44" s="28"/>
      <c r="E44" s="28"/>
      <c r="F44" s="28"/>
      <c r="G44" s="28"/>
      <c r="H44" s="28"/>
      <c r="I44" s="28"/>
      <c r="J44" s="28"/>
      <c r="K44" s="29"/>
    </row>
    <row r="45" spans="2:11" s="26" customFormat="1" ht="6.9" customHeight="1">
      <c r="B45" s="27"/>
      <c r="C45" s="28"/>
      <c r="D45" s="28"/>
      <c r="E45" s="28"/>
      <c r="F45" s="28"/>
      <c r="G45" s="28"/>
      <c r="H45" s="28"/>
      <c r="I45" s="28"/>
      <c r="J45" s="28"/>
      <c r="K45" s="29"/>
    </row>
    <row r="46" spans="2:11" s="26" customFormat="1" ht="14.4" customHeight="1">
      <c r="B46" s="27"/>
      <c r="C46" s="25" t="s">
        <v>17</v>
      </c>
      <c r="D46" s="28"/>
      <c r="E46" s="28"/>
      <c r="F46" s="28"/>
      <c r="G46" s="28"/>
      <c r="H46" s="28"/>
      <c r="I46" s="28"/>
      <c r="J46" s="28"/>
      <c r="K46" s="29"/>
    </row>
    <row r="47" spans="2:11" s="26" customFormat="1" ht="22.5" customHeight="1">
      <c r="B47" s="27"/>
      <c r="C47" s="28"/>
      <c r="D47" s="28"/>
      <c r="E47" s="185" t="str">
        <f>E7</f>
        <v>Vodovod Hostkovice - Lipolec</v>
      </c>
      <c r="F47" s="186"/>
      <c r="G47" s="186"/>
      <c r="H47" s="186"/>
      <c r="I47" s="28"/>
      <c r="J47" s="28"/>
      <c r="K47" s="29"/>
    </row>
    <row r="48" spans="2:11" ht="13.2">
      <c r="B48" s="20"/>
      <c r="C48" s="25" t="s">
        <v>107</v>
      </c>
      <c r="D48" s="21"/>
      <c r="E48" s="21"/>
      <c r="F48" s="21"/>
      <c r="G48" s="21"/>
      <c r="H48" s="21"/>
      <c r="I48" s="21"/>
      <c r="J48" s="21"/>
      <c r="K48" s="23"/>
    </row>
    <row r="49" spans="2:11" s="26" customFormat="1" ht="22.5" customHeight="1">
      <c r="B49" s="27"/>
      <c r="C49" s="28"/>
      <c r="D49" s="28"/>
      <c r="E49" s="185" t="s">
        <v>1427</v>
      </c>
      <c r="F49" s="186"/>
      <c r="G49" s="186"/>
      <c r="H49" s="186"/>
      <c r="I49" s="28"/>
      <c r="J49" s="28"/>
      <c r="K49" s="29"/>
    </row>
    <row r="50" spans="2:11" s="26" customFormat="1" ht="14.4" customHeight="1">
      <c r="B50" s="27"/>
      <c r="C50" s="25" t="s">
        <v>109</v>
      </c>
      <c r="D50" s="28"/>
      <c r="E50" s="28"/>
      <c r="F50" s="28"/>
      <c r="G50" s="28"/>
      <c r="H50" s="28"/>
      <c r="I50" s="28"/>
      <c r="J50" s="28"/>
      <c r="K50" s="29"/>
    </row>
    <row r="51" spans="2:11" s="26" customFormat="1" ht="23.25" customHeight="1">
      <c r="B51" s="27"/>
      <c r="C51" s="28"/>
      <c r="D51" s="28"/>
      <c r="E51" s="187" t="str">
        <f>E11</f>
        <v>02 - Přípojka vodojem</v>
      </c>
      <c r="F51" s="186"/>
      <c r="G51" s="186"/>
      <c r="H51" s="186"/>
      <c r="I51" s="28"/>
      <c r="J51" s="28"/>
      <c r="K51" s="29"/>
    </row>
    <row r="52" spans="2:11" s="26" customFormat="1" ht="6.9" customHeight="1">
      <c r="B52" s="27"/>
      <c r="C52" s="28"/>
      <c r="D52" s="28"/>
      <c r="E52" s="28"/>
      <c r="F52" s="28"/>
      <c r="G52" s="28"/>
      <c r="H52" s="28"/>
      <c r="I52" s="28"/>
      <c r="J52" s="28"/>
      <c r="K52" s="29"/>
    </row>
    <row r="53" spans="2:11" s="26" customFormat="1" ht="18" customHeight="1">
      <c r="B53" s="27"/>
      <c r="C53" s="25" t="s">
        <v>24</v>
      </c>
      <c r="D53" s="28"/>
      <c r="E53" s="28"/>
      <c r="F53" s="30" t="str">
        <f>F14</f>
        <v>Hostkovice, Lipolec</v>
      </c>
      <c r="G53" s="28"/>
      <c r="H53" s="28"/>
      <c r="I53" s="25" t="s">
        <v>26</v>
      </c>
      <c r="J53" s="31" t="str">
        <f>IF(J14="","",J14)</f>
        <v>vyplň údaj v rekapitulaci stavby</v>
      </c>
      <c r="K53" s="29"/>
    </row>
    <row r="54" spans="2:11" s="26" customFormat="1" ht="6.9" customHeight="1">
      <c r="B54" s="27"/>
      <c r="C54" s="28"/>
      <c r="D54" s="28"/>
      <c r="E54" s="28"/>
      <c r="F54" s="28"/>
      <c r="G54" s="28"/>
      <c r="H54" s="28"/>
      <c r="I54" s="28"/>
      <c r="J54" s="28"/>
      <c r="K54" s="29"/>
    </row>
    <row r="55" spans="2:11" s="26" customFormat="1" ht="13.2">
      <c r="B55" s="27"/>
      <c r="C55" s="25" t="s">
        <v>29</v>
      </c>
      <c r="D55" s="28"/>
      <c r="E55" s="28"/>
      <c r="F55" s="30" t="str">
        <f>E17</f>
        <v xml:space="preserve"> </v>
      </c>
      <c r="G55" s="28"/>
      <c r="H55" s="28"/>
      <c r="I55" s="25" t="s">
        <v>35</v>
      </c>
      <c r="J55" s="30" t="str">
        <f>E23</f>
        <v>Ing. Zděněk Hejtman</v>
      </c>
      <c r="K55" s="29"/>
    </row>
    <row r="56" spans="2:11" s="26" customFormat="1" ht="14.4" customHeight="1">
      <c r="B56" s="27"/>
      <c r="C56" s="25" t="s">
        <v>33</v>
      </c>
      <c r="D56" s="28"/>
      <c r="E56" s="28"/>
      <c r="F56" s="30" t="str">
        <f>IF(E20="","",E20)</f>
        <v/>
      </c>
      <c r="G56" s="28"/>
      <c r="H56" s="28"/>
      <c r="I56" s="28"/>
      <c r="J56" s="28"/>
      <c r="K56" s="29"/>
    </row>
    <row r="57" spans="2:11" s="26" customFormat="1" ht="10.35" customHeight="1">
      <c r="B57" s="27"/>
      <c r="C57" s="28"/>
      <c r="D57" s="28"/>
      <c r="E57" s="28"/>
      <c r="F57" s="28"/>
      <c r="G57" s="28"/>
      <c r="H57" s="28"/>
      <c r="I57" s="28"/>
      <c r="J57" s="28"/>
      <c r="K57" s="29"/>
    </row>
    <row r="58" spans="2:11" s="26" customFormat="1" ht="29.25" customHeight="1">
      <c r="B58" s="27"/>
      <c r="C58" s="57" t="s">
        <v>112</v>
      </c>
      <c r="D58" s="44"/>
      <c r="E58" s="44"/>
      <c r="F58" s="44"/>
      <c r="G58" s="44"/>
      <c r="H58" s="44"/>
      <c r="I58" s="44"/>
      <c r="J58" s="58" t="s">
        <v>113</v>
      </c>
      <c r="K58" s="59"/>
    </row>
    <row r="59" spans="2:11" s="26" customFormat="1" ht="10.35" customHeight="1">
      <c r="B59" s="27"/>
      <c r="C59" s="28"/>
      <c r="D59" s="28"/>
      <c r="E59" s="28"/>
      <c r="F59" s="28"/>
      <c r="G59" s="28"/>
      <c r="H59" s="28"/>
      <c r="I59" s="28"/>
      <c r="J59" s="28"/>
      <c r="K59" s="29"/>
    </row>
    <row r="60" spans="2:47" s="26" customFormat="1" ht="29.25" customHeight="1">
      <c r="B60" s="27"/>
      <c r="C60" s="60" t="s">
        <v>114</v>
      </c>
      <c r="D60" s="28"/>
      <c r="E60" s="28"/>
      <c r="F60" s="28"/>
      <c r="G60" s="28"/>
      <c r="H60" s="28"/>
      <c r="I60" s="28"/>
      <c r="J60" s="39">
        <f>J88</f>
        <v>0</v>
      </c>
      <c r="K60" s="29"/>
      <c r="AU60" s="16" t="s">
        <v>115</v>
      </c>
    </row>
    <row r="61" spans="2:11" s="67" customFormat="1" ht="24.9" customHeight="1">
      <c r="B61" s="61"/>
      <c r="C61" s="62"/>
      <c r="D61" s="63" t="s">
        <v>676</v>
      </c>
      <c r="E61" s="64"/>
      <c r="F61" s="64"/>
      <c r="G61" s="64"/>
      <c r="H61" s="64"/>
      <c r="I61" s="64"/>
      <c r="J61" s="65">
        <f>J89</f>
        <v>0</v>
      </c>
      <c r="K61" s="66"/>
    </row>
    <row r="62" spans="2:11" s="74" customFormat="1" ht="19.95" customHeight="1">
      <c r="B62" s="68"/>
      <c r="C62" s="69"/>
      <c r="D62" s="70" t="s">
        <v>1429</v>
      </c>
      <c r="E62" s="71"/>
      <c r="F62" s="71"/>
      <c r="G62" s="71"/>
      <c r="H62" s="71"/>
      <c r="I62" s="71"/>
      <c r="J62" s="72">
        <f>J90</f>
        <v>0</v>
      </c>
      <c r="K62" s="73"/>
    </row>
    <row r="63" spans="2:11" s="67" customFormat="1" ht="24.9" customHeight="1">
      <c r="B63" s="61"/>
      <c r="C63" s="62"/>
      <c r="D63" s="63" t="s">
        <v>125</v>
      </c>
      <c r="E63" s="64"/>
      <c r="F63" s="64"/>
      <c r="G63" s="64"/>
      <c r="H63" s="64"/>
      <c r="I63" s="64"/>
      <c r="J63" s="65">
        <f>J92</f>
        <v>0</v>
      </c>
      <c r="K63" s="66"/>
    </row>
    <row r="64" spans="2:11" s="74" customFormat="1" ht="19.95" customHeight="1">
      <c r="B64" s="68"/>
      <c r="C64" s="69"/>
      <c r="D64" s="70" t="s">
        <v>126</v>
      </c>
      <c r="E64" s="71"/>
      <c r="F64" s="71"/>
      <c r="G64" s="71"/>
      <c r="H64" s="71"/>
      <c r="I64" s="71"/>
      <c r="J64" s="72">
        <f>J93</f>
        <v>0</v>
      </c>
      <c r="K64" s="73"/>
    </row>
    <row r="65" spans="2:11" s="74" customFormat="1" ht="19.95" customHeight="1">
      <c r="B65" s="68"/>
      <c r="C65" s="69"/>
      <c r="D65" s="70" t="s">
        <v>1438</v>
      </c>
      <c r="E65" s="71"/>
      <c r="F65" s="71"/>
      <c r="G65" s="71"/>
      <c r="H65" s="71"/>
      <c r="I65" s="71"/>
      <c r="J65" s="72">
        <f>J102</f>
        <v>0</v>
      </c>
      <c r="K65" s="73"/>
    </row>
    <row r="66" spans="2:11" s="67" customFormat="1" ht="24.9" customHeight="1">
      <c r="B66" s="61"/>
      <c r="C66" s="62"/>
      <c r="D66" s="63" t="s">
        <v>1555</v>
      </c>
      <c r="E66" s="64"/>
      <c r="F66" s="64"/>
      <c r="G66" s="64"/>
      <c r="H66" s="64"/>
      <c r="I66" s="64"/>
      <c r="J66" s="65">
        <f>J119</f>
        <v>0</v>
      </c>
      <c r="K66" s="66"/>
    </row>
    <row r="67" spans="2:11" s="26" customFormat="1" ht="21.75" customHeight="1">
      <c r="B67" s="27"/>
      <c r="C67" s="28"/>
      <c r="D67" s="28"/>
      <c r="E67" s="28"/>
      <c r="F67" s="28"/>
      <c r="G67" s="28"/>
      <c r="H67" s="28"/>
      <c r="I67" s="28"/>
      <c r="J67" s="28"/>
      <c r="K67" s="29"/>
    </row>
    <row r="68" spans="2:11" s="26" customFormat="1" ht="6.9" customHeight="1">
      <c r="B68" s="51"/>
      <c r="C68" s="52"/>
      <c r="D68" s="52"/>
      <c r="E68" s="52"/>
      <c r="F68" s="52"/>
      <c r="G68" s="52"/>
      <c r="H68" s="52"/>
      <c r="I68" s="52"/>
      <c r="J68" s="52"/>
      <c r="K68" s="53"/>
    </row>
    <row r="72" spans="2:12" s="26" customFormat="1" ht="6.9" customHeight="1">
      <c r="B72" s="54"/>
      <c r="C72" s="55"/>
      <c r="D72" s="55"/>
      <c r="E72" s="55"/>
      <c r="F72" s="55"/>
      <c r="G72" s="55"/>
      <c r="H72" s="55"/>
      <c r="I72" s="55"/>
      <c r="J72" s="55"/>
      <c r="K72" s="55"/>
      <c r="L72" s="27"/>
    </row>
    <row r="73" spans="2:12" s="26" customFormat="1" ht="36.9" customHeight="1">
      <c r="B73" s="27"/>
      <c r="C73" s="75" t="s">
        <v>127</v>
      </c>
      <c r="L73" s="27"/>
    </row>
    <row r="74" spans="2:12" s="26" customFormat="1" ht="6.9" customHeight="1">
      <c r="B74" s="27"/>
      <c r="L74" s="27"/>
    </row>
    <row r="75" spans="2:12" s="26" customFormat="1" ht="14.4" customHeight="1">
      <c r="B75" s="27"/>
      <c r="C75" s="76" t="s">
        <v>17</v>
      </c>
      <c r="L75" s="27"/>
    </row>
    <row r="76" spans="2:12" s="26" customFormat="1" ht="22.5" customHeight="1">
      <c r="B76" s="27"/>
      <c r="E76" s="188" t="str">
        <f>E7</f>
        <v>Vodovod Hostkovice - Lipolec</v>
      </c>
      <c r="F76" s="189"/>
      <c r="G76" s="189"/>
      <c r="H76" s="189"/>
      <c r="L76" s="27"/>
    </row>
    <row r="77" spans="2:12" ht="13.2">
      <c r="B77" s="20"/>
      <c r="C77" s="76" t="s">
        <v>107</v>
      </c>
      <c r="L77" s="20"/>
    </row>
    <row r="78" spans="2:12" s="26" customFormat="1" ht="22.5" customHeight="1">
      <c r="B78" s="27"/>
      <c r="E78" s="188" t="s">
        <v>1427</v>
      </c>
      <c r="F78" s="189"/>
      <c r="G78" s="189"/>
      <c r="H78" s="189"/>
      <c r="L78" s="27"/>
    </row>
    <row r="79" spans="2:12" s="26" customFormat="1" ht="14.4" customHeight="1">
      <c r="B79" s="27"/>
      <c r="C79" s="76" t="s">
        <v>109</v>
      </c>
      <c r="L79" s="27"/>
    </row>
    <row r="80" spans="2:12" s="26" customFormat="1" ht="23.25" customHeight="1">
      <c r="B80" s="27"/>
      <c r="E80" s="190" t="str">
        <f>E11</f>
        <v>02 - Přípojka vodojem</v>
      </c>
      <c r="F80" s="189"/>
      <c r="G80" s="189"/>
      <c r="H80" s="189"/>
      <c r="L80" s="27"/>
    </row>
    <row r="81" spans="2:12" s="26" customFormat="1" ht="6.9" customHeight="1">
      <c r="B81" s="27"/>
      <c r="L81" s="27"/>
    </row>
    <row r="82" spans="2:12" s="26" customFormat="1" ht="18" customHeight="1">
      <c r="B82" s="27"/>
      <c r="C82" s="76" t="s">
        <v>24</v>
      </c>
      <c r="F82" s="77" t="str">
        <f>F14</f>
        <v>Hostkovice, Lipolec</v>
      </c>
      <c r="I82" s="76" t="s">
        <v>26</v>
      </c>
      <c r="J82" s="78" t="str">
        <f>IF(J14="","",J14)</f>
        <v>vyplň údaj v rekapitulaci stavby</v>
      </c>
      <c r="L82" s="27"/>
    </row>
    <row r="83" spans="2:12" s="26" customFormat="1" ht="6.9" customHeight="1">
      <c r="B83" s="27"/>
      <c r="L83" s="27"/>
    </row>
    <row r="84" spans="2:12" s="26" customFormat="1" ht="13.2">
      <c r="B84" s="27"/>
      <c r="C84" s="76" t="s">
        <v>29</v>
      </c>
      <c r="F84" s="77" t="str">
        <f>E17</f>
        <v xml:space="preserve"> </v>
      </c>
      <c r="I84" s="76" t="s">
        <v>35</v>
      </c>
      <c r="J84" s="77" t="str">
        <f>E23</f>
        <v>Ing. Zděněk Hejtman</v>
      </c>
      <c r="L84" s="27"/>
    </row>
    <row r="85" spans="2:12" s="26" customFormat="1" ht="14.4" customHeight="1">
      <c r="B85" s="27"/>
      <c r="C85" s="76" t="s">
        <v>33</v>
      </c>
      <c r="F85" s="77" t="str">
        <f>IF(E20="","",E20)</f>
        <v/>
      </c>
      <c r="L85" s="27"/>
    </row>
    <row r="86" spans="2:12" s="26" customFormat="1" ht="10.35" customHeight="1">
      <c r="B86" s="27"/>
      <c r="L86" s="27"/>
    </row>
    <row r="87" spans="2:20" s="87" customFormat="1" ht="29.25" customHeight="1">
      <c r="B87" s="79"/>
      <c r="C87" s="80" t="s">
        <v>128</v>
      </c>
      <c r="D87" s="81" t="s">
        <v>60</v>
      </c>
      <c r="E87" s="81" t="s">
        <v>56</v>
      </c>
      <c r="F87" s="81" t="s">
        <v>129</v>
      </c>
      <c r="G87" s="81" t="s">
        <v>130</v>
      </c>
      <c r="H87" s="81" t="s">
        <v>131</v>
      </c>
      <c r="I87" s="82" t="s">
        <v>132</v>
      </c>
      <c r="J87" s="81" t="s">
        <v>113</v>
      </c>
      <c r="K87" s="83" t="s">
        <v>133</v>
      </c>
      <c r="L87" s="79"/>
      <c r="M87" s="84" t="s">
        <v>134</v>
      </c>
      <c r="N87" s="85" t="s">
        <v>45</v>
      </c>
      <c r="O87" s="85" t="s">
        <v>135</v>
      </c>
      <c r="P87" s="85" t="s">
        <v>136</v>
      </c>
      <c r="Q87" s="85" t="s">
        <v>137</v>
      </c>
      <c r="R87" s="85" t="s">
        <v>138</v>
      </c>
      <c r="S87" s="85" t="s">
        <v>139</v>
      </c>
      <c r="T87" s="86" t="s">
        <v>140</v>
      </c>
    </row>
    <row r="88" spans="2:63" s="26" customFormat="1" ht="29.25" customHeight="1">
      <c r="B88" s="27"/>
      <c r="C88" s="88" t="s">
        <v>114</v>
      </c>
      <c r="J88" s="89">
        <f>BK88</f>
        <v>0</v>
      </c>
      <c r="L88" s="27"/>
      <c r="M88" s="90"/>
      <c r="N88" s="36"/>
      <c r="O88" s="36"/>
      <c r="P88" s="91">
        <f>P89+P92+P119</f>
        <v>0</v>
      </c>
      <c r="Q88" s="36"/>
      <c r="R88" s="91">
        <f>R89+R92+R119</f>
        <v>0</v>
      </c>
      <c r="S88" s="36"/>
      <c r="T88" s="92">
        <f>T89+T92+T119</f>
        <v>0</v>
      </c>
      <c r="AT88" s="16" t="s">
        <v>74</v>
      </c>
      <c r="AU88" s="16" t="s">
        <v>115</v>
      </c>
      <c r="BK88" s="93">
        <f>BK89+BK92+BK119</f>
        <v>0</v>
      </c>
    </row>
    <row r="89" spans="2:63" s="95" customFormat="1" ht="37.35" customHeight="1">
      <c r="B89" s="94"/>
      <c r="D89" s="96" t="s">
        <v>74</v>
      </c>
      <c r="E89" s="97" t="s">
        <v>952</v>
      </c>
      <c r="F89" s="97" t="s">
        <v>953</v>
      </c>
      <c r="J89" s="98">
        <f>BK89</f>
        <v>0</v>
      </c>
      <c r="L89" s="94"/>
      <c r="M89" s="99"/>
      <c r="N89" s="100"/>
      <c r="O89" s="100"/>
      <c r="P89" s="101">
        <f>P90</f>
        <v>0</v>
      </c>
      <c r="Q89" s="100"/>
      <c r="R89" s="101">
        <f>R90</f>
        <v>0</v>
      </c>
      <c r="S89" s="100"/>
      <c r="T89" s="102">
        <f>T90</f>
        <v>0</v>
      </c>
      <c r="AR89" s="96" t="s">
        <v>83</v>
      </c>
      <c r="AT89" s="103" t="s">
        <v>74</v>
      </c>
      <c r="AU89" s="103" t="s">
        <v>75</v>
      </c>
      <c r="AY89" s="96" t="s">
        <v>143</v>
      </c>
      <c r="BK89" s="104">
        <f>BK90</f>
        <v>0</v>
      </c>
    </row>
    <row r="90" spans="2:63" s="95" customFormat="1" ht="19.95" customHeight="1">
      <c r="B90" s="94"/>
      <c r="D90" s="105" t="s">
        <v>74</v>
      </c>
      <c r="E90" s="106" t="s">
        <v>1439</v>
      </c>
      <c r="F90" s="106" t="s">
        <v>1440</v>
      </c>
      <c r="J90" s="107">
        <f>BK90</f>
        <v>0</v>
      </c>
      <c r="L90" s="94"/>
      <c r="M90" s="99"/>
      <c r="N90" s="100"/>
      <c r="O90" s="100"/>
      <c r="P90" s="101">
        <f>P91</f>
        <v>0</v>
      </c>
      <c r="Q90" s="100"/>
      <c r="R90" s="101">
        <f>R91</f>
        <v>0</v>
      </c>
      <c r="S90" s="100"/>
      <c r="T90" s="102">
        <f>T91</f>
        <v>0</v>
      </c>
      <c r="AR90" s="96" t="s">
        <v>83</v>
      </c>
      <c r="AT90" s="103" t="s">
        <v>74</v>
      </c>
      <c r="AU90" s="103" t="s">
        <v>23</v>
      </c>
      <c r="AY90" s="96" t="s">
        <v>143</v>
      </c>
      <c r="BK90" s="104">
        <f>BK91</f>
        <v>0</v>
      </c>
    </row>
    <row r="91" spans="2:65" s="26" customFormat="1" ht="22.5" customHeight="1">
      <c r="B91" s="27"/>
      <c r="C91" s="108" t="s">
        <v>408</v>
      </c>
      <c r="D91" s="108" t="s">
        <v>145</v>
      </c>
      <c r="E91" s="109" t="s">
        <v>1441</v>
      </c>
      <c r="F91" s="110" t="s">
        <v>1442</v>
      </c>
      <c r="G91" s="111" t="s">
        <v>394</v>
      </c>
      <c r="H91" s="112">
        <v>1</v>
      </c>
      <c r="I91" s="2"/>
      <c r="J91" s="113">
        <f>ROUND(I91*H91,2)</f>
        <v>0</v>
      </c>
      <c r="K91" s="110" t="s">
        <v>3</v>
      </c>
      <c r="L91" s="27"/>
      <c r="M91" s="114" t="s">
        <v>3</v>
      </c>
      <c r="N91" s="115" t="s">
        <v>46</v>
      </c>
      <c r="O91" s="28"/>
      <c r="P91" s="116">
        <f>O91*H91</f>
        <v>0</v>
      </c>
      <c r="Q91" s="116">
        <v>0</v>
      </c>
      <c r="R91" s="116">
        <f>Q91*H91</f>
        <v>0</v>
      </c>
      <c r="S91" s="116">
        <v>0</v>
      </c>
      <c r="T91" s="117">
        <f>S91*H91</f>
        <v>0</v>
      </c>
      <c r="AR91" s="16" t="s">
        <v>292</v>
      </c>
      <c r="AT91" s="16" t="s">
        <v>145</v>
      </c>
      <c r="AU91" s="16" t="s">
        <v>83</v>
      </c>
      <c r="AY91" s="16" t="s">
        <v>143</v>
      </c>
      <c r="BE91" s="118">
        <f>IF(N91="základní",J91,0)</f>
        <v>0</v>
      </c>
      <c r="BF91" s="118">
        <f>IF(N91="snížená",J91,0)</f>
        <v>0</v>
      </c>
      <c r="BG91" s="118">
        <f>IF(N91="zákl. přenesená",J91,0)</f>
        <v>0</v>
      </c>
      <c r="BH91" s="118">
        <f>IF(N91="sníž. přenesená",J91,0)</f>
        <v>0</v>
      </c>
      <c r="BI91" s="118">
        <f>IF(N91="nulová",J91,0)</f>
        <v>0</v>
      </c>
      <c r="BJ91" s="16" t="s">
        <v>23</v>
      </c>
      <c r="BK91" s="118">
        <f>ROUND(I91*H91,2)</f>
        <v>0</v>
      </c>
      <c r="BL91" s="16" t="s">
        <v>292</v>
      </c>
      <c r="BM91" s="16" t="s">
        <v>83</v>
      </c>
    </row>
    <row r="92" spans="2:63" s="95" customFormat="1" ht="37.35" customHeight="1">
      <c r="B92" s="94"/>
      <c r="D92" s="96" t="s">
        <v>74</v>
      </c>
      <c r="E92" s="97" t="s">
        <v>330</v>
      </c>
      <c r="F92" s="97" t="s">
        <v>667</v>
      </c>
      <c r="I92" s="1"/>
      <c r="J92" s="98">
        <f>BK92</f>
        <v>0</v>
      </c>
      <c r="L92" s="94"/>
      <c r="M92" s="99"/>
      <c r="N92" s="100"/>
      <c r="O92" s="100"/>
      <c r="P92" s="101">
        <f>P93+P102</f>
        <v>0</v>
      </c>
      <c r="Q92" s="100"/>
      <c r="R92" s="101">
        <f>R93+R102</f>
        <v>0</v>
      </c>
      <c r="S92" s="100"/>
      <c r="T92" s="102">
        <f>T93+T102</f>
        <v>0</v>
      </c>
      <c r="AR92" s="96" t="s">
        <v>159</v>
      </c>
      <c r="AT92" s="103" t="s">
        <v>74</v>
      </c>
      <c r="AU92" s="103" t="s">
        <v>75</v>
      </c>
      <c r="AY92" s="96" t="s">
        <v>143</v>
      </c>
      <c r="BK92" s="104">
        <f>BK93+BK102</f>
        <v>0</v>
      </c>
    </row>
    <row r="93" spans="2:63" s="95" customFormat="1" ht="19.95" customHeight="1">
      <c r="B93" s="94"/>
      <c r="D93" s="105" t="s">
        <v>74</v>
      </c>
      <c r="E93" s="106" t="s">
        <v>668</v>
      </c>
      <c r="F93" s="106" t="s">
        <v>669</v>
      </c>
      <c r="I93" s="1"/>
      <c r="J93" s="107">
        <f>BK93</f>
        <v>0</v>
      </c>
      <c r="L93" s="94"/>
      <c r="M93" s="99"/>
      <c r="N93" s="100"/>
      <c r="O93" s="100"/>
      <c r="P93" s="101">
        <f>SUM(P94:P101)</f>
        <v>0</v>
      </c>
      <c r="Q93" s="100"/>
      <c r="R93" s="101">
        <f>SUM(R94:R101)</f>
        <v>0</v>
      </c>
      <c r="S93" s="100"/>
      <c r="T93" s="102">
        <f>SUM(T94:T101)</f>
        <v>0</v>
      </c>
      <c r="AR93" s="96" t="s">
        <v>159</v>
      </c>
      <c r="AT93" s="103" t="s">
        <v>74</v>
      </c>
      <c r="AU93" s="103" t="s">
        <v>23</v>
      </c>
      <c r="AY93" s="96" t="s">
        <v>143</v>
      </c>
      <c r="BK93" s="104">
        <f>SUM(BK94:BK101)</f>
        <v>0</v>
      </c>
    </row>
    <row r="94" spans="2:65" s="26" customFormat="1" ht="31.5" customHeight="1">
      <c r="B94" s="27"/>
      <c r="C94" s="108" t="s">
        <v>375</v>
      </c>
      <c r="D94" s="108" t="s">
        <v>145</v>
      </c>
      <c r="E94" s="109" t="s">
        <v>1556</v>
      </c>
      <c r="F94" s="110" t="s">
        <v>1557</v>
      </c>
      <c r="G94" s="111" t="s">
        <v>394</v>
      </c>
      <c r="H94" s="112">
        <v>2</v>
      </c>
      <c r="I94" s="2"/>
      <c r="J94" s="113">
        <f aca="true" t="shared" si="0" ref="J94:J101">ROUND(I94*H94,2)</f>
        <v>0</v>
      </c>
      <c r="K94" s="110" t="s">
        <v>3</v>
      </c>
      <c r="L94" s="27"/>
      <c r="M94" s="114" t="s">
        <v>3</v>
      </c>
      <c r="N94" s="115" t="s">
        <v>46</v>
      </c>
      <c r="O94" s="28"/>
      <c r="P94" s="116">
        <f aca="true" t="shared" si="1" ref="P94:P101">O94*H94</f>
        <v>0</v>
      </c>
      <c r="Q94" s="116">
        <v>0</v>
      </c>
      <c r="R94" s="116">
        <f aca="true" t="shared" si="2" ref="R94:R101">Q94*H94</f>
        <v>0</v>
      </c>
      <c r="S94" s="116">
        <v>0</v>
      </c>
      <c r="T94" s="117">
        <f aca="true" t="shared" si="3" ref="T94:T101">S94*H94</f>
        <v>0</v>
      </c>
      <c r="AR94" s="16" t="s">
        <v>528</v>
      </c>
      <c r="AT94" s="16" t="s">
        <v>145</v>
      </c>
      <c r="AU94" s="16" t="s">
        <v>83</v>
      </c>
      <c r="AY94" s="16" t="s">
        <v>143</v>
      </c>
      <c r="BE94" s="118">
        <f aca="true" t="shared" si="4" ref="BE94:BE101">IF(N94="základní",J94,0)</f>
        <v>0</v>
      </c>
      <c r="BF94" s="118">
        <f aca="true" t="shared" si="5" ref="BF94:BF101">IF(N94="snížená",J94,0)</f>
        <v>0</v>
      </c>
      <c r="BG94" s="118">
        <f aca="true" t="shared" si="6" ref="BG94:BG101">IF(N94="zákl. přenesená",J94,0)</f>
        <v>0</v>
      </c>
      <c r="BH94" s="118">
        <f aca="true" t="shared" si="7" ref="BH94:BH101">IF(N94="sníž. přenesená",J94,0)</f>
        <v>0</v>
      </c>
      <c r="BI94" s="118">
        <f aca="true" t="shared" si="8" ref="BI94:BI101">IF(N94="nulová",J94,0)</f>
        <v>0</v>
      </c>
      <c r="BJ94" s="16" t="s">
        <v>23</v>
      </c>
      <c r="BK94" s="118">
        <f aca="true" t="shared" si="9" ref="BK94:BK101">ROUND(I94*H94,2)</f>
        <v>0</v>
      </c>
      <c r="BL94" s="16" t="s">
        <v>528</v>
      </c>
      <c r="BM94" s="16" t="s">
        <v>150</v>
      </c>
    </row>
    <row r="95" spans="2:65" s="26" customFormat="1" ht="31.5" customHeight="1">
      <c r="B95" s="27"/>
      <c r="C95" s="108" t="s">
        <v>380</v>
      </c>
      <c r="D95" s="108" t="s">
        <v>145</v>
      </c>
      <c r="E95" s="109" t="s">
        <v>1558</v>
      </c>
      <c r="F95" s="110" t="s">
        <v>1559</v>
      </c>
      <c r="G95" s="111" t="s">
        <v>394</v>
      </c>
      <c r="H95" s="112">
        <v>1</v>
      </c>
      <c r="I95" s="2"/>
      <c r="J95" s="113">
        <f t="shared" si="0"/>
        <v>0</v>
      </c>
      <c r="K95" s="110" t="s">
        <v>3</v>
      </c>
      <c r="L95" s="27"/>
      <c r="M95" s="114" t="s">
        <v>3</v>
      </c>
      <c r="N95" s="115" t="s">
        <v>46</v>
      </c>
      <c r="O95" s="28"/>
      <c r="P95" s="116">
        <f t="shared" si="1"/>
        <v>0</v>
      </c>
      <c r="Q95" s="116">
        <v>0</v>
      </c>
      <c r="R95" s="116">
        <f t="shared" si="2"/>
        <v>0</v>
      </c>
      <c r="S95" s="116">
        <v>0</v>
      </c>
      <c r="T95" s="117">
        <f t="shared" si="3"/>
        <v>0</v>
      </c>
      <c r="AR95" s="16" t="s">
        <v>528</v>
      </c>
      <c r="AT95" s="16" t="s">
        <v>145</v>
      </c>
      <c r="AU95" s="16" t="s">
        <v>83</v>
      </c>
      <c r="AY95" s="16" t="s">
        <v>143</v>
      </c>
      <c r="BE95" s="118">
        <f t="shared" si="4"/>
        <v>0</v>
      </c>
      <c r="BF95" s="118">
        <f t="shared" si="5"/>
        <v>0</v>
      </c>
      <c r="BG95" s="118">
        <f t="shared" si="6"/>
        <v>0</v>
      </c>
      <c r="BH95" s="118">
        <f t="shared" si="7"/>
        <v>0</v>
      </c>
      <c r="BI95" s="118">
        <f t="shared" si="8"/>
        <v>0</v>
      </c>
      <c r="BJ95" s="16" t="s">
        <v>23</v>
      </c>
      <c r="BK95" s="118">
        <f t="shared" si="9"/>
        <v>0</v>
      </c>
      <c r="BL95" s="16" t="s">
        <v>528</v>
      </c>
      <c r="BM95" s="16" t="s">
        <v>178</v>
      </c>
    </row>
    <row r="96" spans="2:65" s="26" customFormat="1" ht="31.5" customHeight="1">
      <c r="B96" s="27"/>
      <c r="C96" s="108" t="s">
        <v>353</v>
      </c>
      <c r="D96" s="108" t="s">
        <v>145</v>
      </c>
      <c r="E96" s="109" t="s">
        <v>1560</v>
      </c>
      <c r="F96" s="110" t="s">
        <v>1561</v>
      </c>
      <c r="G96" s="111" t="s">
        <v>162</v>
      </c>
      <c r="H96" s="112">
        <v>20</v>
      </c>
      <c r="I96" s="2"/>
      <c r="J96" s="113">
        <f t="shared" si="0"/>
        <v>0</v>
      </c>
      <c r="K96" s="110" t="s">
        <v>3</v>
      </c>
      <c r="L96" s="27"/>
      <c r="M96" s="114" t="s">
        <v>3</v>
      </c>
      <c r="N96" s="115" t="s">
        <v>46</v>
      </c>
      <c r="O96" s="28"/>
      <c r="P96" s="116">
        <f t="shared" si="1"/>
        <v>0</v>
      </c>
      <c r="Q96" s="116">
        <v>0</v>
      </c>
      <c r="R96" s="116">
        <f t="shared" si="2"/>
        <v>0</v>
      </c>
      <c r="S96" s="116">
        <v>0</v>
      </c>
      <c r="T96" s="117">
        <f t="shared" si="3"/>
        <v>0</v>
      </c>
      <c r="AR96" s="16" t="s">
        <v>528</v>
      </c>
      <c r="AT96" s="16" t="s">
        <v>145</v>
      </c>
      <c r="AU96" s="16" t="s">
        <v>83</v>
      </c>
      <c r="AY96" s="16" t="s">
        <v>143</v>
      </c>
      <c r="BE96" s="118">
        <f t="shared" si="4"/>
        <v>0</v>
      </c>
      <c r="BF96" s="118">
        <f t="shared" si="5"/>
        <v>0</v>
      </c>
      <c r="BG96" s="118">
        <f t="shared" si="6"/>
        <v>0</v>
      </c>
      <c r="BH96" s="118">
        <f t="shared" si="7"/>
        <v>0</v>
      </c>
      <c r="BI96" s="118">
        <f t="shared" si="8"/>
        <v>0</v>
      </c>
      <c r="BJ96" s="16" t="s">
        <v>23</v>
      </c>
      <c r="BK96" s="118">
        <f t="shared" si="9"/>
        <v>0</v>
      </c>
      <c r="BL96" s="16" t="s">
        <v>528</v>
      </c>
      <c r="BM96" s="16" t="s">
        <v>223</v>
      </c>
    </row>
    <row r="97" spans="2:65" s="26" customFormat="1" ht="22.5" customHeight="1">
      <c r="B97" s="27"/>
      <c r="C97" s="147" t="s">
        <v>359</v>
      </c>
      <c r="D97" s="147" t="s">
        <v>330</v>
      </c>
      <c r="E97" s="148" t="s">
        <v>1562</v>
      </c>
      <c r="F97" s="149" t="s">
        <v>1563</v>
      </c>
      <c r="G97" s="150" t="s">
        <v>333</v>
      </c>
      <c r="H97" s="151">
        <v>20</v>
      </c>
      <c r="I97" s="6"/>
      <c r="J97" s="152">
        <f t="shared" si="0"/>
        <v>0</v>
      </c>
      <c r="K97" s="149" t="s">
        <v>3</v>
      </c>
      <c r="L97" s="153"/>
      <c r="M97" s="154" t="s">
        <v>3</v>
      </c>
      <c r="N97" s="155" t="s">
        <v>46</v>
      </c>
      <c r="O97" s="28"/>
      <c r="P97" s="116">
        <f t="shared" si="1"/>
        <v>0</v>
      </c>
      <c r="Q97" s="116">
        <v>0</v>
      </c>
      <c r="R97" s="116">
        <f t="shared" si="2"/>
        <v>0</v>
      </c>
      <c r="S97" s="116">
        <v>0</v>
      </c>
      <c r="T97" s="117">
        <f t="shared" si="3"/>
        <v>0</v>
      </c>
      <c r="AR97" s="16" t="s">
        <v>1517</v>
      </c>
      <c r="AT97" s="16" t="s">
        <v>330</v>
      </c>
      <c r="AU97" s="16" t="s">
        <v>83</v>
      </c>
      <c r="AY97" s="16" t="s">
        <v>143</v>
      </c>
      <c r="BE97" s="118">
        <f t="shared" si="4"/>
        <v>0</v>
      </c>
      <c r="BF97" s="118">
        <f t="shared" si="5"/>
        <v>0</v>
      </c>
      <c r="BG97" s="118">
        <f t="shared" si="6"/>
        <v>0</v>
      </c>
      <c r="BH97" s="118">
        <f t="shared" si="7"/>
        <v>0</v>
      </c>
      <c r="BI97" s="118">
        <f t="shared" si="8"/>
        <v>0</v>
      </c>
      <c r="BJ97" s="16" t="s">
        <v>23</v>
      </c>
      <c r="BK97" s="118">
        <f t="shared" si="9"/>
        <v>0</v>
      </c>
      <c r="BL97" s="16" t="s">
        <v>528</v>
      </c>
      <c r="BM97" s="16" t="s">
        <v>27</v>
      </c>
    </row>
    <row r="98" spans="2:65" s="26" customFormat="1" ht="22.5" customHeight="1">
      <c r="B98" s="27"/>
      <c r="C98" s="108" t="s">
        <v>365</v>
      </c>
      <c r="D98" s="108" t="s">
        <v>145</v>
      </c>
      <c r="E98" s="109" t="s">
        <v>1564</v>
      </c>
      <c r="F98" s="110" t="s">
        <v>1565</v>
      </c>
      <c r="G98" s="111" t="s">
        <v>394</v>
      </c>
      <c r="H98" s="112">
        <v>20</v>
      </c>
      <c r="I98" s="2"/>
      <c r="J98" s="113">
        <f t="shared" si="0"/>
        <v>0</v>
      </c>
      <c r="K98" s="110" t="s">
        <v>3</v>
      </c>
      <c r="L98" s="27"/>
      <c r="M98" s="114" t="s">
        <v>3</v>
      </c>
      <c r="N98" s="115" t="s">
        <v>46</v>
      </c>
      <c r="O98" s="28"/>
      <c r="P98" s="116">
        <f t="shared" si="1"/>
        <v>0</v>
      </c>
      <c r="Q98" s="116">
        <v>0</v>
      </c>
      <c r="R98" s="116">
        <f t="shared" si="2"/>
        <v>0</v>
      </c>
      <c r="S98" s="116">
        <v>0</v>
      </c>
      <c r="T98" s="117">
        <f t="shared" si="3"/>
        <v>0</v>
      </c>
      <c r="AR98" s="16" t="s">
        <v>528</v>
      </c>
      <c r="AT98" s="16" t="s">
        <v>145</v>
      </c>
      <c r="AU98" s="16" t="s">
        <v>83</v>
      </c>
      <c r="AY98" s="16" t="s">
        <v>143</v>
      </c>
      <c r="BE98" s="118">
        <f t="shared" si="4"/>
        <v>0</v>
      </c>
      <c r="BF98" s="118">
        <f t="shared" si="5"/>
        <v>0</v>
      </c>
      <c r="BG98" s="118">
        <f t="shared" si="6"/>
        <v>0</v>
      </c>
      <c r="BH98" s="118">
        <f t="shared" si="7"/>
        <v>0</v>
      </c>
      <c r="BI98" s="118">
        <f t="shared" si="8"/>
        <v>0</v>
      </c>
      <c r="BJ98" s="16" t="s">
        <v>23</v>
      </c>
      <c r="BK98" s="118">
        <f t="shared" si="9"/>
        <v>0</v>
      </c>
      <c r="BL98" s="16" t="s">
        <v>528</v>
      </c>
      <c r="BM98" s="16" t="s">
        <v>273</v>
      </c>
    </row>
    <row r="99" spans="2:65" s="26" customFormat="1" ht="22.5" customHeight="1">
      <c r="B99" s="27"/>
      <c r="C99" s="147" t="s">
        <v>371</v>
      </c>
      <c r="D99" s="147" t="s">
        <v>330</v>
      </c>
      <c r="E99" s="148" t="s">
        <v>1566</v>
      </c>
      <c r="F99" s="149" t="s">
        <v>1567</v>
      </c>
      <c r="G99" s="150" t="s">
        <v>394</v>
      </c>
      <c r="H99" s="151">
        <v>2</v>
      </c>
      <c r="I99" s="6"/>
      <c r="J99" s="152">
        <f t="shared" si="0"/>
        <v>0</v>
      </c>
      <c r="K99" s="149" t="s">
        <v>3</v>
      </c>
      <c r="L99" s="153"/>
      <c r="M99" s="154" t="s">
        <v>3</v>
      </c>
      <c r="N99" s="155" t="s">
        <v>46</v>
      </c>
      <c r="O99" s="28"/>
      <c r="P99" s="116">
        <f t="shared" si="1"/>
        <v>0</v>
      </c>
      <c r="Q99" s="116">
        <v>0</v>
      </c>
      <c r="R99" s="116">
        <f t="shared" si="2"/>
        <v>0</v>
      </c>
      <c r="S99" s="116">
        <v>0</v>
      </c>
      <c r="T99" s="117">
        <f t="shared" si="3"/>
        <v>0</v>
      </c>
      <c r="AR99" s="16" t="s">
        <v>1517</v>
      </c>
      <c r="AT99" s="16" t="s">
        <v>330</v>
      </c>
      <c r="AU99" s="16" t="s">
        <v>83</v>
      </c>
      <c r="AY99" s="16" t="s">
        <v>143</v>
      </c>
      <c r="BE99" s="118">
        <f t="shared" si="4"/>
        <v>0</v>
      </c>
      <c r="BF99" s="118">
        <f t="shared" si="5"/>
        <v>0</v>
      </c>
      <c r="BG99" s="118">
        <f t="shared" si="6"/>
        <v>0</v>
      </c>
      <c r="BH99" s="118">
        <f t="shared" si="7"/>
        <v>0</v>
      </c>
      <c r="BI99" s="118">
        <f t="shared" si="8"/>
        <v>0</v>
      </c>
      <c r="BJ99" s="16" t="s">
        <v>23</v>
      </c>
      <c r="BK99" s="118">
        <f t="shared" si="9"/>
        <v>0</v>
      </c>
      <c r="BL99" s="16" t="s">
        <v>528</v>
      </c>
      <c r="BM99" s="16" t="s">
        <v>281</v>
      </c>
    </row>
    <row r="100" spans="2:65" s="26" customFormat="1" ht="31.5" customHeight="1">
      <c r="B100" s="27"/>
      <c r="C100" s="108" t="s">
        <v>338</v>
      </c>
      <c r="D100" s="108" t="s">
        <v>145</v>
      </c>
      <c r="E100" s="109" t="s">
        <v>1568</v>
      </c>
      <c r="F100" s="110" t="s">
        <v>1569</v>
      </c>
      <c r="G100" s="111" t="s">
        <v>162</v>
      </c>
      <c r="H100" s="112">
        <v>25</v>
      </c>
      <c r="I100" s="2"/>
      <c r="J100" s="113">
        <f t="shared" si="0"/>
        <v>0</v>
      </c>
      <c r="K100" s="110" t="s">
        <v>3</v>
      </c>
      <c r="L100" s="27"/>
      <c r="M100" s="114" t="s">
        <v>3</v>
      </c>
      <c r="N100" s="115" t="s">
        <v>46</v>
      </c>
      <c r="O100" s="28"/>
      <c r="P100" s="116">
        <f t="shared" si="1"/>
        <v>0</v>
      </c>
      <c r="Q100" s="116">
        <v>0</v>
      </c>
      <c r="R100" s="116">
        <f t="shared" si="2"/>
        <v>0</v>
      </c>
      <c r="S100" s="116">
        <v>0</v>
      </c>
      <c r="T100" s="117">
        <f t="shared" si="3"/>
        <v>0</v>
      </c>
      <c r="AR100" s="16" t="s">
        <v>528</v>
      </c>
      <c r="AT100" s="16" t="s">
        <v>145</v>
      </c>
      <c r="AU100" s="16" t="s">
        <v>83</v>
      </c>
      <c r="AY100" s="16" t="s">
        <v>143</v>
      </c>
      <c r="BE100" s="118">
        <f t="shared" si="4"/>
        <v>0</v>
      </c>
      <c r="BF100" s="118">
        <f t="shared" si="5"/>
        <v>0</v>
      </c>
      <c r="BG100" s="118">
        <f t="shared" si="6"/>
        <v>0</v>
      </c>
      <c r="BH100" s="118">
        <f t="shared" si="7"/>
        <v>0</v>
      </c>
      <c r="BI100" s="118">
        <f t="shared" si="8"/>
        <v>0</v>
      </c>
      <c r="BJ100" s="16" t="s">
        <v>23</v>
      </c>
      <c r="BK100" s="118">
        <f t="shared" si="9"/>
        <v>0</v>
      </c>
      <c r="BL100" s="16" t="s">
        <v>528</v>
      </c>
      <c r="BM100" s="16" t="s">
        <v>292</v>
      </c>
    </row>
    <row r="101" spans="2:65" s="26" customFormat="1" ht="22.5" customHeight="1">
      <c r="B101" s="27"/>
      <c r="C101" s="147" t="s">
        <v>347</v>
      </c>
      <c r="D101" s="147" t="s">
        <v>330</v>
      </c>
      <c r="E101" s="148" t="s">
        <v>1473</v>
      </c>
      <c r="F101" s="149" t="s">
        <v>1474</v>
      </c>
      <c r="G101" s="150" t="s">
        <v>162</v>
      </c>
      <c r="H101" s="151">
        <v>37</v>
      </c>
      <c r="I101" s="6"/>
      <c r="J101" s="152">
        <f t="shared" si="0"/>
        <v>0</v>
      </c>
      <c r="K101" s="149" t="s">
        <v>3</v>
      </c>
      <c r="L101" s="153"/>
      <c r="M101" s="154" t="s">
        <v>3</v>
      </c>
      <c r="N101" s="155" t="s">
        <v>46</v>
      </c>
      <c r="O101" s="28"/>
      <c r="P101" s="116">
        <f t="shared" si="1"/>
        <v>0</v>
      </c>
      <c r="Q101" s="116">
        <v>0</v>
      </c>
      <c r="R101" s="116">
        <f t="shared" si="2"/>
        <v>0</v>
      </c>
      <c r="S101" s="116">
        <v>0</v>
      </c>
      <c r="T101" s="117">
        <f t="shared" si="3"/>
        <v>0</v>
      </c>
      <c r="AR101" s="16" t="s">
        <v>1517</v>
      </c>
      <c r="AT101" s="16" t="s">
        <v>330</v>
      </c>
      <c r="AU101" s="16" t="s">
        <v>83</v>
      </c>
      <c r="AY101" s="16" t="s">
        <v>143</v>
      </c>
      <c r="BE101" s="118">
        <f t="shared" si="4"/>
        <v>0</v>
      </c>
      <c r="BF101" s="118">
        <f t="shared" si="5"/>
        <v>0</v>
      </c>
      <c r="BG101" s="118">
        <f t="shared" si="6"/>
        <v>0</v>
      </c>
      <c r="BH101" s="118">
        <f t="shared" si="7"/>
        <v>0</v>
      </c>
      <c r="BI101" s="118">
        <f t="shared" si="8"/>
        <v>0</v>
      </c>
      <c r="BJ101" s="16" t="s">
        <v>23</v>
      </c>
      <c r="BK101" s="118">
        <f t="shared" si="9"/>
        <v>0</v>
      </c>
      <c r="BL101" s="16" t="s">
        <v>528</v>
      </c>
      <c r="BM101" s="16" t="s">
        <v>302</v>
      </c>
    </row>
    <row r="102" spans="2:63" s="95" customFormat="1" ht="29.85" customHeight="1">
      <c r="B102" s="94"/>
      <c r="D102" s="105" t="s">
        <v>74</v>
      </c>
      <c r="E102" s="106" t="s">
        <v>1540</v>
      </c>
      <c r="F102" s="106" t="s">
        <v>1541</v>
      </c>
      <c r="I102" s="1"/>
      <c r="J102" s="107">
        <f>BK102</f>
        <v>0</v>
      </c>
      <c r="L102" s="94"/>
      <c r="M102" s="99"/>
      <c r="N102" s="100"/>
      <c r="O102" s="100"/>
      <c r="P102" s="101">
        <f>SUM(P103:P118)</f>
        <v>0</v>
      </c>
      <c r="Q102" s="100"/>
      <c r="R102" s="101">
        <f>SUM(R103:R118)</f>
        <v>0</v>
      </c>
      <c r="S102" s="100"/>
      <c r="T102" s="102">
        <f>SUM(T103:T118)</f>
        <v>0</v>
      </c>
      <c r="AR102" s="96" t="s">
        <v>159</v>
      </c>
      <c r="AT102" s="103" t="s">
        <v>74</v>
      </c>
      <c r="AU102" s="103" t="s">
        <v>23</v>
      </c>
      <c r="AY102" s="96" t="s">
        <v>143</v>
      </c>
      <c r="BK102" s="104">
        <f>SUM(BK103:BK118)</f>
        <v>0</v>
      </c>
    </row>
    <row r="103" spans="2:65" s="26" customFormat="1" ht="22.5" customHeight="1">
      <c r="B103" s="27"/>
      <c r="C103" s="108" t="s">
        <v>219</v>
      </c>
      <c r="D103" s="108" t="s">
        <v>145</v>
      </c>
      <c r="E103" s="109" t="s">
        <v>1570</v>
      </c>
      <c r="F103" s="110" t="s">
        <v>1571</v>
      </c>
      <c r="G103" s="111" t="s">
        <v>634</v>
      </c>
      <c r="H103" s="112">
        <v>0.896</v>
      </c>
      <c r="I103" s="2"/>
      <c r="J103" s="113">
        <f aca="true" t="shared" si="10" ref="J103:J118">ROUND(I103*H103,2)</f>
        <v>0</v>
      </c>
      <c r="K103" s="110" t="s">
        <v>3</v>
      </c>
      <c r="L103" s="27"/>
      <c r="M103" s="114" t="s">
        <v>3</v>
      </c>
      <c r="N103" s="115" t="s">
        <v>46</v>
      </c>
      <c r="O103" s="28"/>
      <c r="P103" s="116">
        <f aca="true" t="shared" si="11" ref="P103:P118">O103*H103</f>
        <v>0</v>
      </c>
      <c r="Q103" s="116">
        <v>0</v>
      </c>
      <c r="R103" s="116">
        <f aca="true" t="shared" si="12" ref="R103:R118">Q103*H103</f>
        <v>0</v>
      </c>
      <c r="S103" s="116">
        <v>0</v>
      </c>
      <c r="T103" s="117">
        <f aca="true" t="shared" si="13" ref="T103:T118">S103*H103</f>
        <v>0</v>
      </c>
      <c r="AR103" s="16" t="s">
        <v>528</v>
      </c>
      <c r="AT103" s="16" t="s">
        <v>145</v>
      </c>
      <c r="AU103" s="16" t="s">
        <v>83</v>
      </c>
      <c r="AY103" s="16" t="s">
        <v>143</v>
      </c>
      <c r="BE103" s="118">
        <f aca="true" t="shared" si="14" ref="BE103:BE118">IF(N103="základní",J103,0)</f>
        <v>0</v>
      </c>
      <c r="BF103" s="118">
        <f aca="true" t="shared" si="15" ref="BF103:BF118">IF(N103="snížená",J103,0)</f>
        <v>0</v>
      </c>
      <c r="BG103" s="118">
        <f aca="true" t="shared" si="16" ref="BG103:BG118">IF(N103="zákl. přenesená",J103,0)</f>
        <v>0</v>
      </c>
      <c r="BH103" s="118">
        <f aca="true" t="shared" si="17" ref="BH103:BH118">IF(N103="sníž. přenesená",J103,0)</f>
        <v>0</v>
      </c>
      <c r="BI103" s="118">
        <f aca="true" t="shared" si="18" ref="BI103:BI118">IF(N103="nulová",J103,0)</f>
        <v>0</v>
      </c>
      <c r="BJ103" s="16" t="s">
        <v>23</v>
      </c>
      <c r="BK103" s="118">
        <f aca="true" t="shared" si="19" ref="BK103:BK118">ROUND(I103*H103,2)</f>
        <v>0</v>
      </c>
      <c r="BL103" s="16" t="s">
        <v>528</v>
      </c>
      <c r="BM103" s="16" t="s">
        <v>314</v>
      </c>
    </row>
    <row r="104" spans="2:65" s="26" customFormat="1" ht="22.5" customHeight="1">
      <c r="B104" s="27"/>
      <c r="C104" s="108" t="s">
        <v>223</v>
      </c>
      <c r="D104" s="108" t="s">
        <v>145</v>
      </c>
      <c r="E104" s="109" t="s">
        <v>1572</v>
      </c>
      <c r="F104" s="110" t="s">
        <v>1573</v>
      </c>
      <c r="G104" s="111" t="s">
        <v>1574</v>
      </c>
      <c r="H104" s="112">
        <v>0.025</v>
      </c>
      <c r="I104" s="2"/>
      <c r="J104" s="113">
        <f t="shared" si="10"/>
        <v>0</v>
      </c>
      <c r="K104" s="110" t="s">
        <v>3</v>
      </c>
      <c r="L104" s="27"/>
      <c r="M104" s="114" t="s">
        <v>3</v>
      </c>
      <c r="N104" s="115" t="s">
        <v>46</v>
      </c>
      <c r="O104" s="28"/>
      <c r="P104" s="116">
        <f t="shared" si="11"/>
        <v>0</v>
      </c>
      <c r="Q104" s="116">
        <v>0</v>
      </c>
      <c r="R104" s="116">
        <f t="shared" si="12"/>
        <v>0</v>
      </c>
      <c r="S104" s="116">
        <v>0</v>
      </c>
      <c r="T104" s="117">
        <f t="shared" si="13"/>
        <v>0</v>
      </c>
      <c r="AR104" s="16" t="s">
        <v>528</v>
      </c>
      <c r="AT104" s="16" t="s">
        <v>145</v>
      </c>
      <c r="AU104" s="16" t="s">
        <v>83</v>
      </c>
      <c r="AY104" s="16" t="s">
        <v>143</v>
      </c>
      <c r="BE104" s="118">
        <f t="shared" si="14"/>
        <v>0</v>
      </c>
      <c r="BF104" s="118">
        <f t="shared" si="15"/>
        <v>0</v>
      </c>
      <c r="BG104" s="118">
        <f t="shared" si="16"/>
        <v>0</v>
      </c>
      <c r="BH104" s="118">
        <f t="shared" si="17"/>
        <v>0</v>
      </c>
      <c r="BI104" s="118">
        <f t="shared" si="18"/>
        <v>0</v>
      </c>
      <c r="BJ104" s="16" t="s">
        <v>23</v>
      </c>
      <c r="BK104" s="118">
        <f t="shared" si="19"/>
        <v>0</v>
      </c>
      <c r="BL104" s="16" t="s">
        <v>528</v>
      </c>
      <c r="BM104" s="16" t="s">
        <v>323</v>
      </c>
    </row>
    <row r="105" spans="2:65" s="26" customFormat="1" ht="22.5" customHeight="1">
      <c r="B105" s="27"/>
      <c r="C105" s="108" t="s">
        <v>227</v>
      </c>
      <c r="D105" s="108" t="s">
        <v>145</v>
      </c>
      <c r="E105" s="109" t="s">
        <v>1575</v>
      </c>
      <c r="F105" s="110" t="s">
        <v>1576</v>
      </c>
      <c r="G105" s="111" t="s">
        <v>168</v>
      </c>
      <c r="H105" s="112">
        <v>0.56</v>
      </c>
      <c r="I105" s="2"/>
      <c r="J105" s="113">
        <f t="shared" si="10"/>
        <v>0</v>
      </c>
      <c r="K105" s="110" t="s">
        <v>3</v>
      </c>
      <c r="L105" s="27"/>
      <c r="M105" s="114" t="s">
        <v>3</v>
      </c>
      <c r="N105" s="115" t="s">
        <v>46</v>
      </c>
      <c r="O105" s="28"/>
      <c r="P105" s="116">
        <f t="shared" si="11"/>
        <v>0</v>
      </c>
      <c r="Q105" s="116">
        <v>0</v>
      </c>
      <c r="R105" s="116">
        <f t="shared" si="12"/>
        <v>0</v>
      </c>
      <c r="S105" s="116">
        <v>0</v>
      </c>
      <c r="T105" s="117">
        <f t="shared" si="13"/>
        <v>0</v>
      </c>
      <c r="AR105" s="16" t="s">
        <v>528</v>
      </c>
      <c r="AT105" s="16" t="s">
        <v>145</v>
      </c>
      <c r="AU105" s="16" t="s">
        <v>83</v>
      </c>
      <c r="AY105" s="16" t="s">
        <v>143</v>
      </c>
      <c r="BE105" s="118">
        <f t="shared" si="14"/>
        <v>0</v>
      </c>
      <c r="BF105" s="118">
        <f t="shared" si="15"/>
        <v>0</v>
      </c>
      <c r="BG105" s="118">
        <f t="shared" si="16"/>
        <v>0</v>
      </c>
      <c r="BH105" s="118">
        <f t="shared" si="17"/>
        <v>0</v>
      </c>
      <c r="BI105" s="118">
        <f t="shared" si="18"/>
        <v>0</v>
      </c>
      <c r="BJ105" s="16" t="s">
        <v>23</v>
      </c>
      <c r="BK105" s="118">
        <f t="shared" si="19"/>
        <v>0</v>
      </c>
      <c r="BL105" s="16" t="s">
        <v>528</v>
      </c>
      <c r="BM105" s="16" t="s">
        <v>338</v>
      </c>
    </row>
    <row r="106" spans="2:65" s="26" customFormat="1" ht="22.5" customHeight="1">
      <c r="B106" s="27"/>
      <c r="C106" s="108" t="s">
        <v>8</v>
      </c>
      <c r="D106" s="108" t="s">
        <v>145</v>
      </c>
      <c r="E106" s="109" t="s">
        <v>1577</v>
      </c>
      <c r="F106" s="110" t="s">
        <v>1578</v>
      </c>
      <c r="G106" s="111" t="s">
        <v>162</v>
      </c>
      <c r="H106" s="112">
        <v>25</v>
      </c>
      <c r="I106" s="2"/>
      <c r="J106" s="113">
        <f t="shared" si="10"/>
        <v>0</v>
      </c>
      <c r="K106" s="110" t="s">
        <v>3</v>
      </c>
      <c r="L106" s="27"/>
      <c r="M106" s="114" t="s">
        <v>3</v>
      </c>
      <c r="N106" s="115" t="s">
        <v>46</v>
      </c>
      <c r="O106" s="28"/>
      <c r="P106" s="116">
        <f t="shared" si="11"/>
        <v>0</v>
      </c>
      <c r="Q106" s="116">
        <v>0</v>
      </c>
      <c r="R106" s="116">
        <f t="shared" si="12"/>
        <v>0</v>
      </c>
      <c r="S106" s="116">
        <v>0</v>
      </c>
      <c r="T106" s="117">
        <f t="shared" si="13"/>
        <v>0</v>
      </c>
      <c r="AR106" s="16" t="s">
        <v>528</v>
      </c>
      <c r="AT106" s="16" t="s">
        <v>145</v>
      </c>
      <c r="AU106" s="16" t="s">
        <v>83</v>
      </c>
      <c r="AY106" s="16" t="s">
        <v>143</v>
      </c>
      <c r="BE106" s="118">
        <f t="shared" si="14"/>
        <v>0</v>
      </c>
      <c r="BF106" s="118">
        <f t="shared" si="15"/>
        <v>0</v>
      </c>
      <c r="BG106" s="118">
        <f t="shared" si="16"/>
        <v>0</v>
      </c>
      <c r="BH106" s="118">
        <f t="shared" si="17"/>
        <v>0</v>
      </c>
      <c r="BI106" s="118">
        <f t="shared" si="18"/>
        <v>0</v>
      </c>
      <c r="BJ106" s="16" t="s">
        <v>23</v>
      </c>
      <c r="BK106" s="118">
        <f t="shared" si="19"/>
        <v>0</v>
      </c>
      <c r="BL106" s="16" t="s">
        <v>528</v>
      </c>
      <c r="BM106" s="16" t="s">
        <v>353</v>
      </c>
    </row>
    <row r="107" spans="2:65" s="26" customFormat="1" ht="22.5" customHeight="1">
      <c r="B107" s="27"/>
      <c r="C107" s="108" t="s">
        <v>269</v>
      </c>
      <c r="D107" s="108" t="s">
        <v>145</v>
      </c>
      <c r="E107" s="109" t="s">
        <v>1579</v>
      </c>
      <c r="F107" s="110" t="s">
        <v>1580</v>
      </c>
      <c r="G107" s="111" t="s">
        <v>162</v>
      </c>
      <c r="H107" s="112">
        <v>25</v>
      </c>
      <c r="I107" s="2"/>
      <c r="J107" s="113">
        <f t="shared" si="10"/>
        <v>0</v>
      </c>
      <c r="K107" s="110" t="s">
        <v>3</v>
      </c>
      <c r="L107" s="27"/>
      <c r="M107" s="114" t="s">
        <v>3</v>
      </c>
      <c r="N107" s="115" t="s">
        <v>46</v>
      </c>
      <c r="O107" s="28"/>
      <c r="P107" s="116">
        <f t="shared" si="11"/>
        <v>0</v>
      </c>
      <c r="Q107" s="116">
        <v>0</v>
      </c>
      <c r="R107" s="116">
        <f t="shared" si="12"/>
        <v>0</v>
      </c>
      <c r="S107" s="116">
        <v>0</v>
      </c>
      <c r="T107" s="117">
        <f t="shared" si="13"/>
        <v>0</v>
      </c>
      <c r="AR107" s="16" t="s">
        <v>528</v>
      </c>
      <c r="AT107" s="16" t="s">
        <v>145</v>
      </c>
      <c r="AU107" s="16" t="s">
        <v>83</v>
      </c>
      <c r="AY107" s="16" t="s">
        <v>143</v>
      </c>
      <c r="BE107" s="118">
        <f t="shared" si="14"/>
        <v>0</v>
      </c>
      <c r="BF107" s="118">
        <f t="shared" si="15"/>
        <v>0</v>
      </c>
      <c r="BG107" s="118">
        <f t="shared" si="16"/>
        <v>0</v>
      </c>
      <c r="BH107" s="118">
        <f t="shared" si="17"/>
        <v>0</v>
      </c>
      <c r="BI107" s="118">
        <f t="shared" si="18"/>
        <v>0</v>
      </c>
      <c r="BJ107" s="16" t="s">
        <v>23</v>
      </c>
      <c r="BK107" s="118">
        <f t="shared" si="19"/>
        <v>0</v>
      </c>
      <c r="BL107" s="16" t="s">
        <v>528</v>
      </c>
      <c r="BM107" s="16" t="s">
        <v>365</v>
      </c>
    </row>
    <row r="108" spans="2:65" s="26" customFormat="1" ht="22.5" customHeight="1">
      <c r="B108" s="27"/>
      <c r="C108" s="108" t="s">
        <v>277</v>
      </c>
      <c r="D108" s="108" t="s">
        <v>145</v>
      </c>
      <c r="E108" s="109" t="s">
        <v>1581</v>
      </c>
      <c r="F108" s="110" t="s">
        <v>1582</v>
      </c>
      <c r="G108" s="111" t="s">
        <v>162</v>
      </c>
      <c r="H108" s="112">
        <v>25</v>
      </c>
      <c r="I108" s="2"/>
      <c r="J108" s="113">
        <f t="shared" si="10"/>
        <v>0</v>
      </c>
      <c r="K108" s="110" t="s">
        <v>3</v>
      </c>
      <c r="L108" s="27"/>
      <c r="M108" s="114" t="s">
        <v>3</v>
      </c>
      <c r="N108" s="115" t="s">
        <v>46</v>
      </c>
      <c r="O108" s="28"/>
      <c r="P108" s="116">
        <f t="shared" si="11"/>
        <v>0</v>
      </c>
      <c r="Q108" s="116">
        <v>0</v>
      </c>
      <c r="R108" s="116">
        <f t="shared" si="12"/>
        <v>0</v>
      </c>
      <c r="S108" s="116">
        <v>0</v>
      </c>
      <c r="T108" s="117">
        <f t="shared" si="13"/>
        <v>0</v>
      </c>
      <c r="AR108" s="16" t="s">
        <v>528</v>
      </c>
      <c r="AT108" s="16" t="s">
        <v>145</v>
      </c>
      <c r="AU108" s="16" t="s">
        <v>83</v>
      </c>
      <c r="AY108" s="16" t="s">
        <v>143</v>
      </c>
      <c r="BE108" s="118">
        <f t="shared" si="14"/>
        <v>0</v>
      </c>
      <c r="BF108" s="118">
        <f t="shared" si="15"/>
        <v>0</v>
      </c>
      <c r="BG108" s="118">
        <f t="shared" si="16"/>
        <v>0</v>
      </c>
      <c r="BH108" s="118">
        <f t="shared" si="17"/>
        <v>0</v>
      </c>
      <c r="BI108" s="118">
        <f t="shared" si="18"/>
        <v>0</v>
      </c>
      <c r="BJ108" s="16" t="s">
        <v>23</v>
      </c>
      <c r="BK108" s="118">
        <f t="shared" si="19"/>
        <v>0</v>
      </c>
      <c r="BL108" s="16" t="s">
        <v>528</v>
      </c>
      <c r="BM108" s="16" t="s">
        <v>375</v>
      </c>
    </row>
    <row r="109" spans="2:65" s="26" customFormat="1" ht="22.5" customHeight="1">
      <c r="B109" s="27"/>
      <c r="C109" s="108" t="s">
        <v>281</v>
      </c>
      <c r="D109" s="108" t="s">
        <v>145</v>
      </c>
      <c r="E109" s="109" t="s">
        <v>1546</v>
      </c>
      <c r="F109" s="110" t="s">
        <v>1547</v>
      </c>
      <c r="G109" s="111" t="s">
        <v>162</v>
      </c>
      <c r="H109" s="112">
        <v>25</v>
      </c>
      <c r="I109" s="2"/>
      <c r="J109" s="113">
        <f t="shared" si="10"/>
        <v>0</v>
      </c>
      <c r="K109" s="110" t="s">
        <v>3</v>
      </c>
      <c r="L109" s="27"/>
      <c r="M109" s="114" t="s">
        <v>3</v>
      </c>
      <c r="N109" s="115" t="s">
        <v>46</v>
      </c>
      <c r="O109" s="28"/>
      <c r="P109" s="116">
        <f t="shared" si="11"/>
        <v>0</v>
      </c>
      <c r="Q109" s="116">
        <v>0</v>
      </c>
      <c r="R109" s="116">
        <f t="shared" si="12"/>
        <v>0</v>
      </c>
      <c r="S109" s="116">
        <v>0</v>
      </c>
      <c r="T109" s="117">
        <f t="shared" si="13"/>
        <v>0</v>
      </c>
      <c r="AR109" s="16" t="s">
        <v>528</v>
      </c>
      <c r="AT109" s="16" t="s">
        <v>145</v>
      </c>
      <c r="AU109" s="16" t="s">
        <v>83</v>
      </c>
      <c r="AY109" s="16" t="s">
        <v>143</v>
      </c>
      <c r="BE109" s="118">
        <f t="shared" si="14"/>
        <v>0</v>
      </c>
      <c r="BF109" s="118">
        <f t="shared" si="15"/>
        <v>0</v>
      </c>
      <c r="BG109" s="118">
        <f t="shared" si="16"/>
        <v>0</v>
      </c>
      <c r="BH109" s="118">
        <f t="shared" si="17"/>
        <v>0</v>
      </c>
      <c r="BI109" s="118">
        <f t="shared" si="18"/>
        <v>0</v>
      </c>
      <c r="BJ109" s="16" t="s">
        <v>23</v>
      </c>
      <c r="BK109" s="118">
        <f t="shared" si="19"/>
        <v>0</v>
      </c>
      <c r="BL109" s="16" t="s">
        <v>528</v>
      </c>
      <c r="BM109" s="16" t="s">
        <v>384</v>
      </c>
    </row>
    <row r="110" spans="2:65" s="26" customFormat="1" ht="22.5" customHeight="1">
      <c r="B110" s="27"/>
      <c r="C110" s="108" t="s">
        <v>9</v>
      </c>
      <c r="D110" s="108" t="s">
        <v>145</v>
      </c>
      <c r="E110" s="109" t="s">
        <v>1548</v>
      </c>
      <c r="F110" s="110" t="s">
        <v>1549</v>
      </c>
      <c r="G110" s="111" t="s">
        <v>162</v>
      </c>
      <c r="H110" s="112">
        <v>25</v>
      </c>
      <c r="I110" s="2"/>
      <c r="J110" s="113">
        <f t="shared" si="10"/>
        <v>0</v>
      </c>
      <c r="K110" s="110" t="s">
        <v>3</v>
      </c>
      <c r="L110" s="27"/>
      <c r="M110" s="114" t="s">
        <v>3</v>
      </c>
      <c r="N110" s="115" t="s">
        <v>46</v>
      </c>
      <c r="O110" s="28"/>
      <c r="P110" s="116">
        <f t="shared" si="11"/>
        <v>0</v>
      </c>
      <c r="Q110" s="116">
        <v>0</v>
      </c>
      <c r="R110" s="116">
        <f t="shared" si="12"/>
        <v>0</v>
      </c>
      <c r="S110" s="116">
        <v>0</v>
      </c>
      <c r="T110" s="117">
        <f t="shared" si="13"/>
        <v>0</v>
      </c>
      <c r="AR110" s="16" t="s">
        <v>528</v>
      </c>
      <c r="AT110" s="16" t="s">
        <v>145</v>
      </c>
      <c r="AU110" s="16" t="s">
        <v>83</v>
      </c>
      <c r="AY110" s="16" t="s">
        <v>143</v>
      </c>
      <c r="BE110" s="118">
        <f t="shared" si="14"/>
        <v>0</v>
      </c>
      <c r="BF110" s="118">
        <f t="shared" si="15"/>
        <v>0</v>
      </c>
      <c r="BG110" s="118">
        <f t="shared" si="16"/>
        <v>0</v>
      </c>
      <c r="BH110" s="118">
        <f t="shared" si="17"/>
        <v>0</v>
      </c>
      <c r="BI110" s="118">
        <f t="shared" si="18"/>
        <v>0</v>
      </c>
      <c r="BJ110" s="16" t="s">
        <v>23</v>
      </c>
      <c r="BK110" s="118">
        <f t="shared" si="19"/>
        <v>0</v>
      </c>
      <c r="BL110" s="16" t="s">
        <v>528</v>
      </c>
      <c r="BM110" s="16" t="s">
        <v>398</v>
      </c>
    </row>
    <row r="111" spans="2:65" s="26" customFormat="1" ht="22.5" customHeight="1">
      <c r="B111" s="27"/>
      <c r="C111" s="147" t="s">
        <v>329</v>
      </c>
      <c r="D111" s="147" t="s">
        <v>330</v>
      </c>
      <c r="E111" s="148" t="s">
        <v>1550</v>
      </c>
      <c r="F111" s="149" t="s">
        <v>1583</v>
      </c>
      <c r="G111" s="150" t="s">
        <v>162</v>
      </c>
      <c r="H111" s="151">
        <v>25</v>
      </c>
      <c r="I111" s="6"/>
      <c r="J111" s="152">
        <f t="shared" si="10"/>
        <v>0</v>
      </c>
      <c r="K111" s="149" t="s">
        <v>3</v>
      </c>
      <c r="L111" s="153"/>
      <c r="M111" s="154" t="s">
        <v>3</v>
      </c>
      <c r="N111" s="155" t="s">
        <v>46</v>
      </c>
      <c r="O111" s="28"/>
      <c r="P111" s="116">
        <f t="shared" si="11"/>
        <v>0</v>
      </c>
      <c r="Q111" s="116">
        <v>0</v>
      </c>
      <c r="R111" s="116">
        <f t="shared" si="12"/>
        <v>0</v>
      </c>
      <c r="S111" s="116">
        <v>0</v>
      </c>
      <c r="T111" s="117">
        <f t="shared" si="13"/>
        <v>0</v>
      </c>
      <c r="AR111" s="16" t="s">
        <v>1517</v>
      </c>
      <c r="AT111" s="16" t="s">
        <v>330</v>
      </c>
      <c r="AU111" s="16" t="s">
        <v>83</v>
      </c>
      <c r="AY111" s="16" t="s">
        <v>143</v>
      </c>
      <c r="BE111" s="118">
        <f t="shared" si="14"/>
        <v>0</v>
      </c>
      <c r="BF111" s="118">
        <f t="shared" si="15"/>
        <v>0</v>
      </c>
      <c r="BG111" s="118">
        <f t="shared" si="16"/>
        <v>0</v>
      </c>
      <c r="BH111" s="118">
        <f t="shared" si="17"/>
        <v>0</v>
      </c>
      <c r="BI111" s="118">
        <f t="shared" si="18"/>
        <v>0</v>
      </c>
      <c r="BJ111" s="16" t="s">
        <v>23</v>
      </c>
      <c r="BK111" s="118">
        <f t="shared" si="19"/>
        <v>0</v>
      </c>
      <c r="BL111" s="16" t="s">
        <v>528</v>
      </c>
      <c r="BM111" s="16" t="s">
        <v>408</v>
      </c>
    </row>
    <row r="112" spans="2:65" s="26" customFormat="1" ht="22.5" customHeight="1">
      <c r="B112" s="27"/>
      <c r="C112" s="108" t="s">
        <v>323</v>
      </c>
      <c r="D112" s="108" t="s">
        <v>145</v>
      </c>
      <c r="E112" s="109" t="s">
        <v>1584</v>
      </c>
      <c r="F112" s="110" t="s">
        <v>1585</v>
      </c>
      <c r="G112" s="111" t="s">
        <v>162</v>
      </c>
      <c r="H112" s="112">
        <v>25</v>
      </c>
      <c r="I112" s="2"/>
      <c r="J112" s="113">
        <f t="shared" si="10"/>
        <v>0</v>
      </c>
      <c r="K112" s="110" t="s">
        <v>3</v>
      </c>
      <c r="L112" s="27"/>
      <c r="M112" s="114" t="s">
        <v>3</v>
      </c>
      <c r="N112" s="115" t="s">
        <v>46</v>
      </c>
      <c r="O112" s="28"/>
      <c r="P112" s="116">
        <f t="shared" si="11"/>
        <v>0</v>
      </c>
      <c r="Q112" s="116">
        <v>0</v>
      </c>
      <c r="R112" s="116">
        <f t="shared" si="12"/>
        <v>0</v>
      </c>
      <c r="S112" s="116">
        <v>0</v>
      </c>
      <c r="T112" s="117">
        <f t="shared" si="13"/>
        <v>0</v>
      </c>
      <c r="AR112" s="16" t="s">
        <v>528</v>
      </c>
      <c r="AT112" s="16" t="s">
        <v>145</v>
      </c>
      <c r="AU112" s="16" t="s">
        <v>83</v>
      </c>
      <c r="AY112" s="16" t="s">
        <v>143</v>
      </c>
      <c r="BE112" s="118">
        <f t="shared" si="14"/>
        <v>0</v>
      </c>
      <c r="BF112" s="118">
        <f t="shared" si="15"/>
        <v>0</v>
      </c>
      <c r="BG112" s="118">
        <f t="shared" si="16"/>
        <v>0</v>
      </c>
      <c r="BH112" s="118">
        <f t="shared" si="17"/>
        <v>0</v>
      </c>
      <c r="BI112" s="118">
        <f t="shared" si="18"/>
        <v>0</v>
      </c>
      <c r="BJ112" s="16" t="s">
        <v>23</v>
      </c>
      <c r="BK112" s="118">
        <f t="shared" si="19"/>
        <v>0</v>
      </c>
      <c r="BL112" s="16" t="s">
        <v>528</v>
      </c>
      <c r="BM112" s="16" t="s">
        <v>418</v>
      </c>
    </row>
    <row r="113" spans="2:65" s="26" customFormat="1" ht="22.5" customHeight="1">
      <c r="B113" s="27"/>
      <c r="C113" s="108" t="s">
        <v>297</v>
      </c>
      <c r="D113" s="108" t="s">
        <v>145</v>
      </c>
      <c r="E113" s="109" t="s">
        <v>1586</v>
      </c>
      <c r="F113" s="110" t="s">
        <v>1587</v>
      </c>
      <c r="G113" s="111" t="s">
        <v>168</v>
      </c>
      <c r="H113" s="112">
        <v>0.56</v>
      </c>
      <c r="I113" s="2"/>
      <c r="J113" s="113">
        <f t="shared" si="10"/>
        <v>0</v>
      </c>
      <c r="K113" s="110" t="s">
        <v>3</v>
      </c>
      <c r="L113" s="27"/>
      <c r="M113" s="114" t="s">
        <v>3</v>
      </c>
      <c r="N113" s="115" t="s">
        <v>46</v>
      </c>
      <c r="O113" s="28"/>
      <c r="P113" s="116">
        <f t="shared" si="11"/>
        <v>0</v>
      </c>
      <c r="Q113" s="116">
        <v>0</v>
      </c>
      <c r="R113" s="116">
        <f t="shared" si="12"/>
        <v>0</v>
      </c>
      <c r="S113" s="116">
        <v>0</v>
      </c>
      <c r="T113" s="117">
        <f t="shared" si="13"/>
        <v>0</v>
      </c>
      <c r="AR113" s="16" t="s">
        <v>528</v>
      </c>
      <c r="AT113" s="16" t="s">
        <v>145</v>
      </c>
      <c r="AU113" s="16" t="s">
        <v>83</v>
      </c>
      <c r="AY113" s="16" t="s">
        <v>143</v>
      </c>
      <c r="BE113" s="118">
        <f t="shared" si="14"/>
        <v>0</v>
      </c>
      <c r="BF113" s="118">
        <f t="shared" si="15"/>
        <v>0</v>
      </c>
      <c r="BG113" s="118">
        <f t="shared" si="16"/>
        <v>0</v>
      </c>
      <c r="BH113" s="118">
        <f t="shared" si="17"/>
        <v>0</v>
      </c>
      <c r="BI113" s="118">
        <f t="shared" si="18"/>
        <v>0</v>
      </c>
      <c r="BJ113" s="16" t="s">
        <v>23</v>
      </c>
      <c r="BK113" s="118">
        <f t="shared" si="19"/>
        <v>0</v>
      </c>
      <c r="BL113" s="16" t="s">
        <v>528</v>
      </c>
      <c r="BM113" s="16" t="s">
        <v>426</v>
      </c>
    </row>
    <row r="114" spans="2:65" s="26" customFormat="1" ht="22.5" customHeight="1">
      <c r="B114" s="27"/>
      <c r="C114" s="108" t="s">
        <v>302</v>
      </c>
      <c r="D114" s="108" t="s">
        <v>145</v>
      </c>
      <c r="E114" s="109" t="s">
        <v>1588</v>
      </c>
      <c r="F114" s="110" t="s">
        <v>1589</v>
      </c>
      <c r="G114" s="111" t="s">
        <v>168</v>
      </c>
      <c r="H114" s="112">
        <v>5.6</v>
      </c>
      <c r="I114" s="2"/>
      <c r="J114" s="113">
        <f t="shared" si="10"/>
        <v>0</v>
      </c>
      <c r="K114" s="110" t="s">
        <v>3</v>
      </c>
      <c r="L114" s="27"/>
      <c r="M114" s="114" t="s">
        <v>3</v>
      </c>
      <c r="N114" s="115" t="s">
        <v>46</v>
      </c>
      <c r="O114" s="28"/>
      <c r="P114" s="116">
        <f t="shared" si="11"/>
        <v>0</v>
      </c>
      <c r="Q114" s="116">
        <v>0</v>
      </c>
      <c r="R114" s="116">
        <f t="shared" si="12"/>
        <v>0</v>
      </c>
      <c r="S114" s="116">
        <v>0</v>
      </c>
      <c r="T114" s="117">
        <f t="shared" si="13"/>
        <v>0</v>
      </c>
      <c r="AR114" s="16" t="s">
        <v>528</v>
      </c>
      <c r="AT114" s="16" t="s">
        <v>145</v>
      </c>
      <c r="AU114" s="16" t="s">
        <v>83</v>
      </c>
      <c r="AY114" s="16" t="s">
        <v>143</v>
      </c>
      <c r="BE114" s="118">
        <f t="shared" si="14"/>
        <v>0</v>
      </c>
      <c r="BF114" s="118">
        <f t="shared" si="15"/>
        <v>0</v>
      </c>
      <c r="BG114" s="118">
        <f t="shared" si="16"/>
        <v>0</v>
      </c>
      <c r="BH114" s="118">
        <f t="shared" si="17"/>
        <v>0</v>
      </c>
      <c r="BI114" s="118">
        <f t="shared" si="18"/>
        <v>0</v>
      </c>
      <c r="BJ114" s="16" t="s">
        <v>23</v>
      </c>
      <c r="BK114" s="118">
        <f t="shared" si="19"/>
        <v>0</v>
      </c>
      <c r="BL114" s="16" t="s">
        <v>528</v>
      </c>
      <c r="BM114" s="16" t="s">
        <v>434</v>
      </c>
    </row>
    <row r="115" spans="2:65" s="26" customFormat="1" ht="22.5" customHeight="1">
      <c r="B115" s="27"/>
      <c r="C115" s="108" t="s">
        <v>308</v>
      </c>
      <c r="D115" s="108" t="s">
        <v>145</v>
      </c>
      <c r="E115" s="109" t="s">
        <v>1552</v>
      </c>
      <c r="F115" s="110" t="s">
        <v>1553</v>
      </c>
      <c r="G115" s="111" t="s">
        <v>148</v>
      </c>
      <c r="H115" s="112">
        <v>25</v>
      </c>
      <c r="I115" s="2"/>
      <c r="J115" s="113">
        <f t="shared" si="10"/>
        <v>0</v>
      </c>
      <c r="K115" s="110" t="s">
        <v>3</v>
      </c>
      <c r="L115" s="27"/>
      <c r="M115" s="114" t="s">
        <v>3</v>
      </c>
      <c r="N115" s="115" t="s">
        <v>46</v>
      </c>
      <c r="O115" s="28"/>
      <c r="P115" s="116">
        <f t="shared" si="11"/>
        <v>0</v>
      </c>
      <c r="Q115" s="116">
        <v>0</v>
      </c>
      <c r="R115" s="116">
        <f t="shared" si="12"/>
        <v>0</v>
      </c>
      <c r="S115" s="116">
        <v>0</v>
      </c>
      <c r="T115" s="117">
        <f t="shared" si="13"/>
        <v>0</v>
      </c>
      <c r="AR115" s="16" t="s">
        <v>528</v>
      </c>
      <c r="AT115" s="16" t="s">
        <v>145</v>
      </c>
      <c r="AU115" s="16" t="s">
        <v>83</v>
      </c>
      <c r="AY115" s="16" t="s">
        <v>143</v>
      </c>
      <c r="BE115" s="118">
        <f t="shared" si="14"/>
        <v>0</v>
      </c>
      <c r="BF115" s="118">
        <f t="shared" si="15"/>
        <v>0</v>
      </c>
      <c r="BG115" s="118">
        <f t="shared" si="16"/>
        <v>0</v>
      </c>
      <c r="BH115" s="118">
        <f t="shared" si="17"/>
        <v>0</v>
      </c>
      <c r="BI115" s="118">
        <f t="shared" si="18"/>
        <v>0</v>
      </c>
      <c r="BJ115" s="16" t="s">
        <v>23</v>
      </c>
      <c r="BK115" s="118">
        <f t="shared" si="19"/>
        <v>0</v>
      </c>
      <c r="BL115" s="16" t="s">
        <v>528</v>
      </c>
      <c r="BM115" s="16" t="s">
        <v>443</v>
      </c>
    </row>
    <row r="116" spans="2:65" s="26" customFormat="1" ht="22.5" customHeight="1">
      <c r="B116" s="27"/>
      <c r="C116" s="108" t="s">
        <v>403</v>
      </c>
      <c r="D116" s="108" t="s">
        <v>145</v>
      </c>
      <c r="E116" s="109" t="s">
        <v>1590</v>
      </c>
      <c r="F116" s="110" t="s">
        <v>1591</v>
      </c>
      <c r="G116" s="111" t="s">
        <v>394</v>
      </c>
      <c r="H116" s="112">
        <v>1</v>
      </c>
      <c r="I116" s="2"/>
      <c r="J116" s="113">
        <f t="shared" si="10"/>
        <v>0</v>
      </c>
      <c r="K116" s="110" t="s">
        <v>3</v>
      </c>
      <c r="L116" s="27"/>
      <c r="M116" s="114" t="s">
        <v>3</v>
      </c>
      <c r="N116" s="115" t="s">
        <v>46</v>
      </c>
      <c r="O116" s="28"/>
      <c r="P116" s="116">
        <f t="shared" si="11"/>
        <v>0</v>
      </c>
      <c r="Q116" s="116">
        <v>0</v>
      </c>
      <c r="R116" s="116">
        <f t="shared" si="12"/>
        <v>0</v>
      </c>
      <c r="S116" s="116">
        <v>0</v>
      </c>
      <c r="T116" s="117">
        <f t="shared" si="13"/>
        <v>0</v>
      </c>
      <c r="AR116" s="16" t="s">
        <v>528</v>
      </c>
      <c r="AT116" s="16" t="s">
        <v>145</v>
      </c>
      <c r="AU116" s="16" t="s">
        <v>83</v>
      </c>
      <c r="AY116" s="16" t="s">
        <v>143</v>
      </c>
      <c r="BE116" s="118">
        <f t="shared" si="14"/>
        <v>0</v>
      </c>
      <c r="BF116" s="118">
        <f t="shared" si="15"/>
        <v>0</v>
      </c>
      <c r="BG116" s="118">
        <f t="shared" si="16"/>
        <v>0</v>
      </c>
      <c r="BH116" s="118">
        <f t="shared" si="17"/>
        <v>0</v>
      </c>
      <c r="BI116" s="118">
        <f t="shared" si="18"/>
        <v>0</v>
      </c>
      <c r="BJ116" s="16" t="s">
        <v>23</v>
      </c>
      <c r="BK116" s="118">
        <f t="shared" si="19"/>
        <v>0</v>
      </c>
      <c r="BL116" s="16" t="s">
        <v>528</v>
      </c>
      <c r="BM116" s="16" t="s">
        <v>449</v>
      </c>
    </row>
    <row r="117" spans="2:65" s="26" customFormat="1" ht="31.5" customHeight="1">
      <c r="B117" s="27"/>
      <c r="C117" s="108" t="s">
        <v>391</v>
      </c>
      <c r="D117" s="108" t="s">
        <v>145</v>
      </c>
      <c r="E117" s="109" t="s">
        <v>1592</v>
      </c>
      <c r="F117" s="110" t="s">
        <v>1593</v>
      </c>
      <c r="G117" s="111" t="s">
        <v>162</v>
      </c>
      <c r="H117" s="112">
        <v>1</v>
      </c>
      <c r="I117" s="2"/>
      <c r="J117" s="113">
        <f t="shared" si="10"/>
        <v>0</v>
      </c>
      <c r="K117" s="110" t="s">
        <v>3</v>
      </c>
      <c r="L117" s="27"/>
      <c r="M117" s="114" t="s">
        <v>3</v>
      </c>
      <c r="N117" s="115" t="s">
        <v>46</v>
      </c>
      <c r="O117" s="28"/>
      <c r="P117" s="116">
        <f t="shared" si="11"/>
        <v>0</v>
      </c>
      <c r="Q117" s="116">
        <v>0</v>
      </c>
      <c r="R117" s="116">
        <f t="shared" si="12"/>
        <v>0</v>
      </c>
      <c r="S117" s="116">
        <v>0</v>
      </c>
      <c r="T117" s="117">
        <f t="shared" si="13"/>
        <v>0</v>
      </c>
      <c r="AR117" s="16" t="s">
        <v>528</v>
      </c>
      <c r="AT117" s="16" t="s">
        <v>145</v>
      </c>
      <c r="AU117" s="16" t="s">
        <v>83</v>
      </c>
      <c r="AY117" s="16" t="s">
        <v>143</v>
      </c>
      <c r="BE117" s="118">
        <f t="shared" si="14"/>
        <v>0</v>
      </c>
      <c r="BF117" s="118">
        <f t="shared" si="15"/>
        <v>0</v>
      </c>
      <c r="BG117" s="118">
        <f t="shared" si="16"/>
        <v>0</v>
      </c>
      <c r="BH117" s="118">
        <f t="shared" si="17"/>
        <v>0</v>
      </c>
      <c r="BI117" s="118">
        <f t="shared" si="18"/>
        <v>0</v>
      </c>
      <c r="BJ117" s="16" t="s">
        <v>23</v>
      </c>
      <c r="BK117" s="118">
        <f t="shared" si="19"/>
        <v>0</v>
      </c>
      <c r="BL117" s="16" t="s">
        <v>528</v>
      </c>
      <c r="BM117" s="16" t="s">
        <v>456</v>
      </c>
    </row>
    <row r="118" spans="2:65" s="26" customFormat="1" ht="22.5" customHeight="1">
      <c r="B118" s="27"/>
      <c r="C118" s="108" t="s">
        <v>398</v>
      </c>
      <c r="D118" s="108" t="s">
        <v>145</v>
      </c>
      <c r="E118" s="109" t="s">
        <v>1594</v>
      </c>
      <c r="F118" s="110" t="s">
        <v>1595</v>
      </c>
      <c r="G118" s="111" t="s">
        <v>162</v>
      </c>
      <c r="H118" s="112">
        <v>1</v>
      </c>
      <c r="I118" s="2"/>
      <c r="J118" s="113">
        <f t="shared" si="10"/>
        <v>0</v>
      </c>
      <c r="K118" s="110" t="s">
        <v>3</v>
      </c>
      <c r="L118" s="27"/>
      <c r="M118" s="114" t="s">
        <v>3</v>
      </c>
      <c r="N118" s="115" t="s">
        <v>46</v>
      </c>
      <c r="O118" s="28"/>
      <c r="P118" s="116">
        <f t="shared" si="11"/>
        <v>0</v>
      </c>
      <c r="Q118" s="116">
        <v>0</v>
      </c>
      <c r="R118" s="116">
        <f t="shared" si="12"/>
        <v>0</v>
      </c>
      <c r="S118" s="116">
        <v>0</v>
      </c>
      <c r="T118" s="117">
        <f t="shared" si="13"/>
        <v>0</v>
      </c>
      <c r="AR118" s="16" t="s">
        <v>528</v>
      </c>
      <c r="AT118" s="16" t="s">
        <v>145</v>
      </c>
      <c r="AU118" s="16" t="s">
        <v>83</v>
      </c>
      <c r="AY118" s="16" t="s">
        <v>143</v>
      </c>
      <c r="BE118" s="118">
        <f t="shared" si="14"/>
        <v>0</v>
      </c>
      <c r="BF118" s="118">
        <f t="shared" si="15"/>
        <v>0</v>
      </c>
      <c r="BG118" s="118">
        <f t="shared" si="16"/>
        <v>0</v>
      </c>
      <c r="BH118" s="118">
        <f t="shared" si="17"/>
        <v>0</v>
      </c>
      <c r="BI118" s="118">
        <f t="shared" si="18"/>
        <v>0</v>
      </c>
      <c r="BJ118" s="16" t="s">
        <v>23</v>
      </c>
      <c r="BK118" s="118">
        <f t="shared" si="19"/>
        <v>0</v>
      </c>
      <c r="BL118" s="16" t="s">
        <v>528</v>
      </c>
      <c r="BM118" s="16" t="s">
        <v>464</v>
      </c>
    </row>
    <row r="119" spans="2:63" s="95" customFormat="1" ht="37.35" customHeight="1">
      <c r="B119" s="94"/>
      <c r="D119" s="105" t="s">
        <v>74</v>
      </c>
      <c r="E119" s="172" t="s">
        <v>1596</v>
      </c>
      <c r="F119" s="172" t="s">
        <v>1597</v>
      </c>
      <c r="I119" s="1"/>
      <c r="J119" s="173">
        <f>BK119</f>
        <v>0</v>
      </c>
      <c r="L119" s="94"/>
      <c r="M119" s="99"/>
      <c r="N119" s="100"/>
      <c r="O119" s="100"/>
      <c r="P119" s="101">
        <f>P120</f>
        <v>0</v>
      </c>
      <c r="Q119" s="100"/>
      <c r="R119" s="101">
        <f>R120</f>
        <v>0</v>
      </c>
      <c r="S119" s="100"/>
      <c r="T119" s="102">
        <f>T120</f>
        <v>0</v>
      </c>
      <c r="AR119" s="96" t="s">
        <v>150</v>
      </c>
      <c r="AT119" s="103" t="s">
        <v>74</v>
      </c>
      <c r="AU119" s="103" t="s">
        <v>75</v>
      </c>
      <c r="AY119" s="96" t="s">
        <v>143</v>
      </c>
      <c r="BK119" s="104">
        <f>BK120</f>
        <v>0</v>
      </c>
    </row>
    <row r="120" spans="2:65" s="26" customFormat="1" ht="22.5" customHeight="1">
      <c r="B120" s="27"/>
      <c r="C120" s="108" t="s">
        <v>384</v>
      </c>
      <c r="D120" s="108" t="s">
        <v>145</v>
      </c>
      <c r="E120" s="109" t="s">
        <v>1598</v>
      </c>
      <c r="F120" s="110" t="s">
        <v>1599</v>
      </c>
      <c r="G120" s="111" t="s">
        <v>1600</v>
      </c>
      <c r="H120" s="112">
        <v>2</v>
      </c>
      <c r="I120" s="2"/>
      <c r="J120" s="113">
        <f>ROUND(I120*H120,2)</f>
        <v>0</v>
      </c>
      <c r="K120" s="110" t="s">
        <v>3</v>
      </c>
      <c r="L120" s="27"/>
      <c r="M120" s="114" t="s">
        <v>3</v>
      </c>
      <c r="N120" s="157" t="s">
        <v>46</v>
      </c>
      <c r="O120" s="158"/>
      <c r="P120" s="159">
        <f>O120*H120</f>
        <v>0</v>
      </c>
      <c r="Q120" s="159">
        <v>0</v>
      </c>
      <c r="R120" s="159">
        <f>Q120*H120</f>
        <v>0</v>
      </c>
      <c r="S120" s="159">
        <v>0</v>
      </c>
      <c r="T120" s="160">
        <f>S120*H120</f>
        <v>0</v>
      </c>
      <c r="AR120" s="16" t="s">
        <v>1601</v>
      </c>
      <c r="AT120" s="16" t="s">
        <v>145</v>
      </c>
      <c r="AU120" s="16" t="s">
        <v>23</v>
      </c>
      <c r="AY120" s="16" t="s">
        <v>143</v>
      </c>
      <c r="BE120" s="118">
        <f>IF(N120="základní",J120,0)</f>
        <v>0</v>
      </c>
      <c r="BF120" s="118">
        <f>IF(N120="snížená",J120,0)</f>
        <v>0</v>
      </c>
      <c r="BG120" s="118">
        <f>IF(N120="zákl. přenesená",J120,0)</f>
        <v>0</v>
      </c>
      <c r="BH120" s="118">
        <f>IF(N120="sníž. přenesená",J120,0)</f>
        <v>0</v>
      </c>
      <c r="BI120" s="118">
        <f>IF(N120="nulová",J120,0)</f>
        <v>0</v>
      </c>
      <c r="BJ120" s="16" t="s">
        <v>23</v>
      </c>
      <c r="BK120" s="118">
        <f>ROUND(I120*H120,2)</f>
        <v>0</v>
      </c>
      <c r="BL120" s="16" t="s">
        <v>1601</v>
      </c>
      <c r="BM120" s="16" t="s">
        <v>475</v>
      </c>
    </row>
    <row r="121" spans="2:12" s="26" customFormat="1" ht="6.9" customHeight="1">
      <c r="B121" s="51"/>
      <c r="C121" s="52"/>
      <c r="D121" s="52"/>
      <c r="E121" s="52"/>
      <c r="F121" s="52"/>
      <c r="G121" s="52"/>
      <c r="H121" s="52"/>
      <c r="I121" s="52"/>
      <c r="J121" s="52"/>
      <c r="K121" s="52"/>
      <c r="L121" s="27"/>
    </row>
  </sheetData>
  <sheetProtection password="C6B9" sheet="1" objects="1" scenarios="1" formatRows="0" selectLockedCells="1"/>
  <autoFilter ref="C87:K87"/>
  <mergeCells count="12">
    <mergeCell ref="E78:H78"/>
    <mergeCell ref="E80:H80"/>
    <mergeCell ref="E7:H7"/>
    <mergeCell ref="E9:H9"/>
    <mergeCell ref="E11:H11"/>
    <mergeCell ref="E26:H26"/>
    <mergeCell ref="E47:H47"/>
    <mergeCell ref="G1:H1"/>
    <mergeCell ref="L2:V2"/>
    <mergeCell ref="E49:H49"/>
    <mergeCell ref="E51:H51"/>
    <mergeCell ref="E76:H76"/>
  </mergeCells>
  <hyperlinks>
    <hyperlink ref="F1:G1" location="C2" tooltip="Krycí list soupisu" display="1) Krycí list soupisu"/>
    <hyperlink ref="G1:H1" location="C58" tooltip="Rekapitulace" display="2) Rekapitulace"/>
    <hyperlink ref="J1" location="C8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4"/>
  <sheetViews>
    <sheetView workbookViewId="0" topLeftCell="A1">
      <selection activeCell="I88" sqref="I88"/>
    </sheetView>
  </sheetViews>
  <sheetFormatPr defaultColWidth="9.33203125" defaultRowHeight="13.5"/>
  <cols>
    <col min="1" max="1" width="8.33203125" style="15" customWidth="1"/>
    <col min="2" max="2" width="1.66796875" style="15" customWidth="1"/>
    <col min="3" max="3" width="4.16015625" style="15" customWidth="1"/>
    <col min="4" max="4" width="4.33203125" style="15" customWidth="1"/>
    <col min="5" max="5" width="17.16015625" style="15" customWidth="1"/>
    <col min="6" max="6" width="75" style="15" customWidth="1"/>
    <col min="7" max="7" width="8.66015625" style="15" customWidth="1"/>
    <col min="8" max="8" width="11.16015625" style="15" customWidth="1"/>
    <col min="9" max="9" width="12.66015625" style="15" customWidth="1"/>
    <col min="10" max="10" width="23.5" style="15" customWidth="1"/>
    <col min="11" max="11" width="15.5" style="15" customWidth="1"/>
    <col min="12" max="12" width="9.16015625" style="15" customWidth="1"/>
    <col min="13" max="18" width="9.33203125" style="15" hidden="1" customWidth="1"/>
    <col min="19" max="19" width="8.16015625" style="15" hidden="1" customWidth="1"/>
    <col min="20" max="20" width="29.66015625" style="15" hidden="1" customWidth="1"/>
    <col min="21" max="21" width="16.33203125" style="15" hidden="1" customWidth="1"/>
    <col min="22" max="22" width="12.33203125" style="15" customWidth="1"/>
    <col min="23" max="23" width="16.33203125" style="15" customWidth="1"/>
    <col min="24" max="24" width="12.33203125" style="15" customWidth="1"/>
    <col min="25" max="25" width="15" style="15" customWidth="1"/>
    <col min="26" max="26" width="11" style="15" customWidth="1"/>
    <col min="27" max="27" width="15" style="15" customWidth="1"/>
    <col min="28" max="28" width="16.33203125" style="15" customWidth="1"/>
    <col min="29" max="29" width="11" style="15" customWidth="1"/>
    <col min="30" max="30" width="15" style="15" customWidth="1"/>
    <col min="31" max="31" width="16.33203125" style="15" customWidth="1"/>
    <col min="32" max="43" width="9.16015625" style="15" customWidth="1"/>
    <col min="44" max="65" width="9.33203125" style="15" hidden="1" customWidth="1"/>
    <col min="66" max="16384" width="9.16015625" style="15" customWidth="1"/>
  </cols>
  <sheetData>
    <row r="1" spans="1:70" ht="21.75" customHeight="1">
      <c r="A1" s="14"/>
      <c r="B1" s="11"/>
      <c r="C1" s="11"/>
      <c r="D1" s="12" t="s">
        <v>1</v>
      </c>
      <c r="E1" s="11"/>
      <c r="F1" s="13" t="s">
        <v>1635</v>
      </c>
      <c r="G1" s="182" t="s">
        <v>1636</v>
      </c>
      <c r="H1" s="182"/>
      <c r="I1" s="11"/>
      <c r="J1" s="13" t="s">
        <v>1637</v>
      </c>
      <c r="K1" s="12" t="s">
        <v>105</v>
      </c>
      <c r="L1" s="13" t="s">
        <v>1638</v>
      </c>
      <c r="M1" s="13"/>
      <c r="N1" s="13"/>
      <c r="O1" s="13"/>
      <c r="P1" s="13"/>
      <c r="Q1" s="13"/>
      <c r="R1" s="13"/>
      <c r="S1" s="13"/>
      <c r="T1" s="13"/>
      <c r="U1" s="8"/>
      <c r="V1" s="8"/>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3:46" ht="36.9" customHeight="1">
      <c r="L2" s="183" t="s">
        <v>6</v>
      </c>
      <c r="M2" s="184"/>
      <c r="N2" s="184"/>
      <c r="O2" s="184"/>
      <c r="P2" s="184"/>
      <c r="Q2" s="184"/>
      <c r="R2" s="184"/>
      <c r="S2" s="184"/>
      <c r="T2" s="184"/>
      <c r="U2" s="184"/>
      <c r="V2" s="184"/>
      <c r="AT2" s="16" t="s">
        <v>104</v>
      </c>
    </row>
    <row r="3" spans="2:46" ht="6.9" customHeight="1">
      <c r="B3" s="17"/>
      <c r="C3" s="18"/>
      <c r="D3" s="18"/>
      <c r="E3" s="18"/>
      <c r="F3" s="18"/>
      <c r="G3" s="18"/>
      <c r="H3" s="18"/>
      <c r="I3" s="18"/>
      <c r="J3" s="18"/>
      <c r="K3" s="19"/>
      <c r="AT3" s="16" t="s">
        <v>83</v>
      </c>
    </row>
    <row r="4" spans="2:46" ht="36.9" customHeight="1">
      <c r="B4" s="20"/>
      <c r="C4" s="21"/>
      <c r="D4" s="22" t="s">
        <v>106</v>
      </c>
      <c r="E4" s="21"/>
      <c r="F4" s="21"/>
      <c r="G4" s="21"/>
      <c r="H4" s="21"/>
      <c r="I4" s="21"/>
      <c r="J4" s="21"/>
      <c r="K4" s="23"/>
      <c r="M4" s="24" t="s">
        <v>11</v>
      </c>
      <c r="AT4" s="16" t="s">
        <v>4</v>
      </c>
    </row>
    <row r="5" spans="2:11" ht="6.9" customHeight="1">
      <c r="B5" s="20"/>
      <c r="C5" s="21"/>
      <c r="D5" s="21"/>
      <c r="E5" s="21"/>
      <c r="F5" s="21"/>
      <c r="G5" s="21"/>
      <c r="H5" s="21"/>
      <c r="I5" s="21"/>
      <c r="J5" s="21"/>
      <c r="K5" s="23"/>
    </row>
    <row r="6" spans="2:11" ht="13.2">
      <c r="B6" s="20"/>
      <c r="C6" s="21"/>
      <c r="D6" s="25" t="s">
        <v>17</v>
      </c>
      <c r="E6" s="21"/>
      <c r="F6" s="21"/>
      <c r="G6" s="21"/>
      <c r="H6" s="21"/>
      <c r="I6" s="21"/>
      <c r="J6" s="21"/>
      <c r="K6" s="23"/>
    </row>
    <row r="7" spans="2:11" ht="22.5" customHeight="1">
      <c r="B7" s="20"/>
      <c r="C7" s="21"/>
      <c r="D7" s="21"/>
      <c r="E7" s="185" t="str">
        <f>'Rekapitulace stavby'!K6</f>
        <v>Vodovod Hostkovice - Lipolec</v>
      </c>
      <c r="F7" s="191"/>
      <c r="G7" s="191"/>
      <c r="H7" s="191"/>
      <c r="I7" s="21"/>
      <c r="J7" s="21"/>
      <c r="K7" s="23"/>
    </row>
    <row r="8" spans="2:11" s="26" customFormat="1" ht="13.2">
      <c r="B8" s="27"/>
      <c r="C8" s="28"/>
      <c r="D8" s="25" t="s">
        <v>107</v>
      </c>
      <c r="E8" s="28"/>
      <c r="F8" s="28"/>
      <c r="G8" s="28"/>
      <c r="H8" s="28"/>
      <c r="I8" s="28"/>
      <c r="J8" s="28"/>
      <c r="K8" s="29"/>
    </row>
    <row r="9" spans="2:11" s="26" customFormat="1" ht="36.9" customHeight="1">
      <c r="B9" s="27"/>
      <c r="C9" s="28"/>
      <c r="D9" s="28"/>
      <c r="E9" s="187" t="s">
        <v>1602</v>
      </c>
      <c r="F9" s="186"/>
      <c r="G9" s="186"/>
      <c r="H9" s="186"/>
      <c r="I9" s="28"/>
      <c r="J9" s="28"/>
      <c r="K9" s="29"/>
    </row>
    <row r="10" spans="2:11" s="26" customFormat="1" ht="13.5">
      <c r="B10" s="27"/>
      <c r="C10" s="28"/>
      <c r="D10" s="28"/>
      <c r="E10" s="28"/>
      <c r="F10" s="28"/>
      <c r="G10" s="28"/>
      <c r="H10" s="28"/>
      <c r="I10" s="28"/>
      <c r="J10" s="28"/>
      <c r="K10" s="29"/>
    </row>
    <row r="11" spans="2:11" s="26" customFormat="1" ht="14.4" customHeight="1">
      <c r="B11" s="27"/>
      <c r="C11" s="28"/>
      <c r="D11" s="25" t="s">
        <v>20</v>
      </c>
      <c r="E11" s="28"/>
      <c r="F11" s="30" t="s">
        <v>21</v>
      </c>
      <c r="G11" s="28"/>
      <c r="H11" s="28"/>
      <c r="I11" s="25" t="s">
        <v>22</v>
      </c>
      <c r="J11" s="30" t="s">
        <v>3</v>
      </c>
      <c r="K11" s="29"/>
    </row>
    <row r="12" spans="2:11" s="26" customFormat="1" ht="14.4" customHeight="1">
      <c r="B12" s="27"/>
      <c r="C12" s="28"/>
      <c r="D12" s="25" t="s">
        <v>24</v>
      </c>
      <c r="E12" s="28"/>
      <c r="F12" s="30" t="s">
        <v>25</v>
      </c>
      <c r="G12" s="28"/>
      <c r="H12" s="28"/>
      <c r="I12" s="25" t="s">
        <v>26</v>
      </c>
      <c r="J12" s="31" t="str">
        <f>'Rekapitulace stavby'!AN8</f>
        <v>vyplň údaj v rekapitulaci stavby</v>
      </c>
      <c r="K12" s="29"/>
    </row>
    <row r="13" spans="2:11" s="26" customFormat="1" ht="10.95" customHeight="1">
      <c r="B13" s="27"/>
      <c r="C13" s="28"/>
      <c r="D13" s="28"/>
      <c r="E13" s="28"/>
      <c r="F13" s="28"/>
      <c r="G13" s="28"/>
      <c r="H13" s="28"/>
      <c r="I13" s="28"/>
      <c r="J13" s="28"/>
      <c r="K13" s="29"/>
    </row>
    <row r="14" spans="2:11" s="26" customFormat="1" ht="14.4" customHeight="1">
      <c r="B14" s="27"/>
      <c r="C14" s="28"/>
      <c r="D14" s="25" t="s">
        <v>29</v>
      </c>
      <c r="E14" s="28"/>
      <c r="F14" s="28"/>
      <c r="G14" s="28"/>
      <c r="H14" s="28"/>
      <c r="I14" s="25" t="s">
        <v>30</v>
      </c>
      <c r="J14" s="30" t="str">
        <f>IF('Rekapitulace stavby'!AN10="","",'Rekapitulace stavby'!AN10)</f>
        <v/>
      </c>
      <c r="K14" s="29"/>
    </row>
    <row r="15" spans="2:11" s="26" customFormat="1" ht="18" customHeight="1">
      <c r="B15" s="27"/>
      <c r="C15" s="28"/>
      <c r="D15" s="28"/>
      <c r="E15" s="30" t="str">
        <f>IF('Rekapitulace stavby'!E11="","",'Rekapitulace stavby'!E11)</f>
        <v xml:space="preserve"> </v>
      </c>
      <c r="F15" s="28"/>
      <c r="G15" s="28"/>
      <c r="H15" s="28"/>
      <c r="I15" s="25" t="s">
        <v>32</v>
      </c>
      <c r="J15" s="30" t="str">
        <f>IF('Rekapitulace stavby'!AN11="","",'Rekapitulace stavby'!AN11)</f>
        <v/>
      </c>
      <c r="K15" s="29"/>
    </row>
    <row r="16" spans="2:11" s="26" customFormat="1" ht="6.9" customHeight="1">
      <c r="B16" s="27"/>
      <c r="C16" s="28"/>
      <c r="D16" s="28"/>
      <c r="E16" s="28"/>
      <c r="F16" s="28"/>
      <c r="G16" s="28"/>
      <c r="H16" s="28"/>
      <c r="I16" s="28"/>
      <c r="J16" s="28"/>
      <c r="K16" s="29"/>
    </row>
    <row r="17" spans="2:11" s="26" customFormat="1" ht="14.4" customHeight="1">
      <c r="B17" s="27"/>
      <c r="C17" s="28"/>
      <c r="D17" s="25" t="s">
        <v>33</v>
      </c>
      <c r="E17" s="28"/>
      <c r="F17" s="28"/>
      <c r="G17" s="28"/>
      <c r="H17" s="28"/>
      <c r="I17" s="25" t="s">
        <v>30</v>
      </c>
      <c r="J17" s="30" t="str">
        <f>IF('Rekapitulace stavby'!AN13="Vyplň údaj","",IF('Rekapitulace stavby'!AN13="","",'Rekapitulace stavby'!AN13))</f>
        <v/>
      </c>
      <c r="K17" s="29"/>
    </row>
    <row r="18" spans="2:11" s="26" customFormat="1" ht="18" customHeight="1">
      <c r="B18" s="27"/>
      <c r="C18" s="28"/>
      <c r="D18" s="28"/>
      <c r="E18" s="30" t="str">
        <f>IF('Rekapitulace stavby'!E14="Vyplň údaj","",IF('Rekapitulace stavby'!E14="","",'Rekapitulace stavby'!E14))</f>
        <v/>
      </c>
      <c r="F18" s="28"/>
      <c r="G18" s="28"/>
      <c r="H18" s="28"/>
      <c r="I18" s="25" t="s">
        <v>32</v>
      </c>
      <c r="J18" s="30" t="str">
        <f>IF('Rekapitulace stavby'!AN14="Vyplň údaj","",IF('Rekapitulace stavby'!AN14="","",'Rekapitulace stavby'!AN14))</f>
        <v/>
      </c>
      <c r="K18" s="29"/>
    </row>
    <row r="19" spans="2:11" s="26" customFormat="1" ht="6.9" customHeight="1">
      <c r="B19" s="27"/>
      <c r="C19" s="28"/>
      <c r="D19" s="28"/>
      <c r="E19" s="28"/>
      <c r="F19" s="28"/>
      <c r="G19" s="28"/>
      <c r="H19" s="28"/>
      <c r="I19" s="28"/>
      <c r="J19" s="28"/>
      <c r="K19" s="29"/>
    </row>
    <row r="20" spans="2:11" s="26" customFormat="1" ht="14.4" customHeight="1">
      <c r="B20" s="27"/>
      <c r="C20" s="28"/>
      <c r="D20" s="25" t="s">
        <v>35</v>
      </c>
      <c r="E20" s="28"/>
      <c r="F20" s="28"/>
      <c r="G20" s="28"/>
      <c r="H20" s="28"/>
      <c r="I20" s="25" t="s">
        <v>30</v>
      </c>
      <c r="J20" s="30" t="s">
        <v>36</v>
      </c>
      <c r="K20" s="29"/>
    </row>
    <row r="21" spans="2:11" s="26" customFormat="1" ht="18" customHeight="1">
      <c r="B21" s="27"/>
      <c r="C21" s="28"/>
      <c r="D21" s="28"/>
      <c r="E21" s="30" t="s">
        <v>37</v>
      </c>
      <c r="F21" s="28"/>
      <c r="G21" s="28"/>
      <c r="H21" s="28"/>
      <c r="I21" s="25" t="s">
        <v>32</v>
      </c>
      <c r="J21" s="30" t="s">
        <v>3</v>
      </c>
      <c r="K21" s="29"/>
    </row>
    <row r="22" spans="2:11" s="26" customFormat="1" ht="6.9" customHeight="1">
      <c r="B22" s="27"/>
      <c r="C22" s="28"/>
      <c r="D22" s="28"/>
      <c r="E22" s="28"/>
      <c r="F22" s="28"/>
      <c r="G22" s="28"/>
      <c r="H22" s="28"/>
      <c r="I22" s="28"/>
      <c r="J22" s="28"/>
      <c r="K22" s="29"/>
    </row>
    <row r="23" spans="2:11" s="26" customFormat="1" ht="14.4" customHeight="1">
      <c r="B23" s="27"/>
      <c r="C23" s="28"/>
      <c r="D23" s="25" t="s">
        <v>39</v>
      </c>
      <c r="E23" s="28"/>
      <c r="F23" s="28"/>
      <c r="G23" s="28"/>
      <c r="H23" s="28"/>
      <c r="I23" s="28"/>
      <c r="J23" s="28"/>
      <c r="K23" s="29"/>
    </row>
    <row r="24" spans="2:11" s="35" customFormat="1" ht="63" customHeight="1">
      <c r="B24" s="32"/>
      <c r="C24" s="33"/>
      <c r="D24" s="33"/>
      <c r="E24" s="192" t="s">
        <v>40</v>
      </c>
      <c r="F24" s="193"/>
      <c r="G24" s="193"/>
      <c r="H24" s="193"/>
      <c r="I24" s="33"/>
      <c r="J24" s="33"/>
      <c r="K24" s="34"/>
    </row>
    <row r="25" spans="2:11" s="26" customFormat="1" ht="6.9" customHeight="1">
      <c r="B25" s="27"/>
      <c r="C25" s="28"/>
      <c r="D25" s="28"/>
      <c r="E25" s="28"/>
      <c r="F25" s="28"/>
      <c r="G25" s="28"/>
      <c r="H25" s="28"/>
      <c r="I25" s="28"/>
      <c r="J25" s="28"/>
      <c r="K25" s="29"/>
    </row>
    <row r="26" spans="2:11" s="26" customFormat="1" ht="6.9" customHeight="1">
      <c r="B26" s="27"/>
      <c r="C26" s="28"/>
      <c r="D26" s="36"/>
      <c r="E26" s="36"/>
      <c r="F26" s="36"/>
      <c r="G26" s="36"/>
      <c r="H26" s="36"/>
      <c r="I26" s="36"/>
      <c r="J26" s="36"/>
      <c r="K26" s="37"/>
    </row>
    <row r="27" spans="2:11" s="26" customFormat="1" ht="25.35" customHeight="1">
      <c r="B27" s="27"/>
      <c r="C27" s="28"/>
      <c r="D27" s="38" t="s">
        <v>41</v>
      </c>
      <c r="E27" s="28"/>
      <c r="F27" s="28"/>
      <c r="G27" s="28"/>
      <c r="H27" s="28"/>
      <c r="I27" s="28"/>
      <c r="J27" s="39">
        <f>ROUND(J81,2)</f>
        <v>0</v>
      </c>
      <c r="K27" s="29"/>
    </row>
    <row r="28" spans="2:11" s="26" customFormat="1" ht="6.9" customHeight="1">
      <c r="B28" s="27"/>
      <c r="C28" s="28"/>
      <c r="D28" s="36"/>
      <c r="E28" s="36"/>
      <c r="F28" s="36"/>
      <c r="G28" s="36"/>
      <c r="H28" s="36"/>
      <c r="I28" s="36"/>
      <c r="J28" s="36"/>
      <c r="K28" s="37"/>
    </row>
    <row r="29" spans="2:11" s="26" customFormat="1" ht="14.4" customHeight="1">
      <c r="B29" s="27"/>
      <c r="C29" s="28"/>
      <c r="D29" s="28"/>
      <c r="E29" s="28"/>
      <c r="F29" s="40" t="s">
        <v>43</v>
      </c>
      <c r="G29" s="28"/>
      <c r="H29" s="28"/>
      <c r="I29" s="40" t="s">
        <v>42</v>
      </c>
      <c r="J29" s="40" t="s">
        <v>44</v>
      </c>
      <c r="K29" s="29"/>
    </row>
    <row r="30" spans="2:11" s="26" customFormat="1" ht="14.4" customHeight="1">
      <c r="B30" s="27"/>
      <c r="C30" s="28"/>
      <c r="D30" s="41" t="s">
        <v>45</v>
      </c>
      <c r="E30" s="41" t="s">
        <v>46</v>
      </c>
      <c r="F30" s="42">
        <f>ROUND(SUM(BE81:BE93),2)</f>
        <v>0</v>
      </c>
      <c r="G30" s="28"/>
      <c r="H30" s="28"/>
      <c r="I30" s="43">
        <v>0.21</v>
      </c>
      <c r="J30" s="42">
        <f>ROUND(ROUND((SUM(BE81:BE93)),2)*I30,2)</f>
        <v>0</v>
      </c>
      <c r="K30" s="29"/>
    </row>
    <row r="31" spans="2:11" s="26" customFormat="1" ht="14.4" customHeight="1">
      <c r="B31" s="27"/>
      <c r="C31" s="28"/>
      <c r="D31" s="28"/>
      <c r="E31" s="41" t="s">
        <v>47</v>
      </c>
      <c r="F31" s="42">
        <f>ROUND(SUM(BF81:BF93),2)</f>
        <v>0</v>
      </c>
      <c r="G31" s="28"/>
      <c r="H31" s="28"/>
      <c r="I31" s="43">
        <v>0.15</v>
      </c>
      <c r="J31" s="42">
        <f>ROUND(ROUND((SUM(BF81:BF93)),2)*I31,2)</f>
        <v>0</v>
      </c>
      <c r="K31" s="29"/>
    </row>
    <row r="32" spans="2:11" s="26" customFormat="1" ht="14.4" customHeight="1" hidden="1">
      <c r="B32" s="27"/>
      <c r="C32" s="28"/>
      <c r="D32" s="28"/>
      <c r="E32" s="41" t="s">
        <v>48</v>
      </c>
      <c r="F32" s="42">
        <f>ROUND(SUM(BG81:BG93),2)</f>
        <v>0</v>
      </c>
      <c r="G32" s="28"/>
      <c r="H32" s="28"/>
      <c r="I32" s="43">
        <v>0.21</v>
      </c>
      <c r="J32" s="42">
        <v>0</v>
      </c>
      <c r="K32" s="29"/>
    </row>
    <row r="33" spans="2:11" s="26" customFormat="1" ht="14.4" customHeight="1" hidden="1">
      <c r="B33" s="27"/>
      <c r="C33" s="28"/>
      <c r="D33" s="28"/>
      <c r="E33" s="41" t="s">
        <v>49</v>
      </c>
      <c r="F33" s="42">
        <f>ROUND(SUM(BH81:BH93),2)</f>
        <v>0</v>
      </c>
      <c r="G33" s="28"/>
      <c r="H33" s="28"/>
      <c r="I33" s="43">
        <v>0.15</v>
      </c>
      <c r="J33" s="42">
        <v>0</v>
      </c>
      <c r="K33" s="29"/>
    </row>
    <row r="34" spans="2:11" s="26" customFormat="1" ht="14.4" customHeight="1" hidden="1">
      <c r="B34" s="27"/>
      <c r="C34" s="28"/>
      <c r="D34" s="28"/>
      <c r="E34" s="41" t="s">
        <v>50</v>
      </c>
      <c r="F34" s="42">
        <f>ROUND(SUM(BI81:BI93),2)</f>
        <v>0</v>
      </c>
      <c r="G34" s="28"/>
      <c r="H34" s="28"/>
      <c r="I34" s="43">
        <v>0</v>
      </c>
      <c r="J34" s="42">
        <v>0</v>
      </c>
      <c r="K34" s="29"/>
    </row>
    <row r="35" spans="2:11" s="26" customFormat="1" ht="6.9" customHeight="1">
      <c r="B35" s="27"/>
      <c r="C35" s="28"/>
      <c r="D35" s="28"/>
      <c r="E35" s="28"/>
      <c r="F35" s="28"/>
      <c r="G35" s="28"/>
      <c r="H35" s="28"/>
      <c r="I35" s="28"/>
      <c r="J35" s="28"/>
      <c r="K35" s="29"/>
    </row>
    <row r="36" spans="2:11" s="26" customFormat="1" ht="25.35" customHeight="1">
      <c r="B36" s="27"/>
      <c r="C36" s="44"/>
      <c r="D36" s="45" t="s">
        <v>51</v>
      </c>
      <c r="E36" s="46"/>
      <c r="F36" s="46"/>
      <c r="G36" s="47" t="s">
        <v>52</v>
      </c>
      <c r="H36" s="48" t="s">
        <v>53</v>
      </c>
      <c r="I36" s="46"/>
      <c r="J36" s="49">
        <f>SUM(J27:J34)</f>
        <v>0</v>
      </c>
      <c r="K36" s="50"/>
    </row>
    <row r="37" spans="2:11" s="26" customFormat="1" ht="14.4" customHeight="1">
      <c r="B37" s="51"/>
      <c r="C37" s="52"/>
      <c r="D37" s="52"/>
      <c r="E37" s="52"/>
      <c r="F37" s="52"/>
      <c r="G37" s="52"/>
      <c r="H37" s="52"/>
      <c r="I37" s="52"/>
      <c r="J37" s="52"/>
      <c r="K37" s="53"/>
    </row>
    <row r="41" spans="2:11" s="26" customFormat="1" ht="6.9" customHeight="1">
      <c r="B41" s="54"/>
      <c r="C41" s="55"/>
      <c r="D41" s="55"/>
      <c r="E41" s="55"/>
      <c r="F41" s="55"/>
      <c r="G41" s="55"/>
      <c r="H41" s="55"/>
      <c r="I41" s="55"/>
      <c r="J41" s="55"/>
      <c r="K41" s="56"/>
    </row>
    <row r="42" spans="2:11" s="26" customFormat="1" ht="36.9" customHeight="1">
      <c r="B42" s="27"/>
      <c r="C42" s="22" t="s">
        <v>111</v>
      </c>
      <c r="D42" s="28"/>
      <c r="E42" s="28"/>
      <c r="F42" s="28"/>
      <c r="G42" s="28"/>
      <c r="H42" s="28"/>
      <c r="I42" s="28"/>
      <c r="J42" s="28"/>
      <c r="K42" s="29"/>
    </row>
    <row r="43" spans="2:11" s="26" customFormat="1" ht="6.9" customHeight="1">
      <c r="B43" s="27"/>
      <c r="C43" s="28"/>
      <c r="D43" s="28"/>
      <c r="E43" s="28"/>
      <c r="F43" s="28"/>
      <c r="G43" s="28"/>
      <c r="H43" s="28"/>
      <c r="I43" s="28"/>
      <c r="J43" s="28"/>
      <c r="K43" s="29"/>
    </row>
    <row r="44" spans="2:11" s="26" customFormat="1" ht="14.4" customHeight="1">
      <c r="B44" s="27"/>
      <c r="C44" s="25" t="s">
        <v>17</v>
      </c>
      <c r="D44" s="28"/>
      <c r="E44" s="28"/>
      <c r="F44" s="28"/>
      <c r="G44" s="28"/>
      <c r="H44" s="28"/>
      <c r="I44" s="28"/>
      <c r="J44" s="28"/>
      <c r="K44" s="29"/>
    </row>
    <row r="45" spans="2:11" s="26" customFormat="1" ht="22.5" customHeight="1">
      <c r="B45" s="27"/>
      <c r="C45" s="28"/>
      <c r="D45" s="28"/>
      <c r="E45" s="185" t="str">
        <f>E7</f>
        <v>Vodovod Hostkovice - Lipolec</v>
      </c>
      <c r="F45" s="186"/>
      <c r="G45" s="186"/>
      <c r="H45" s="186"/>
      <c r="I45" s="28"/>
      <c r="J45" s="28"/>
      <c r="K45" s="29"/>
    </row>
    <row r="46" spans="2:11" s="26" customFormat="1" ht="14.4" customHeight="1">
      <c r="B46" s="27"/>
      <c r="C46" s="25" t="s">
        <v>107</v>
      </c>
      <c r="D46" s="28"/>
      <c r="E46" s="28"/>
      <c r="F46" s="28"/>
      <c r="G46" s="28"/>
      <c r="H46" s="28"/>
      <c r="I46" s="28"/>
      <c r="J46" s="28"/>
      <c r="K46" s="29"/>
    </row>
    <row r="47" spans="2:11" s="26" customFormat="1" ht="34.2" customHeight="1">
      <c r="B47" s="27"/>
      <c r="C47" s="28"/>
      <c r="D47" s="28"/>
      <c r="E47" s="187" t="str">
        <f>E9</f>
        <v>VON - Vedlejší a ostatní náklady pro objekty SO 01, SO 02, SO 03 a pro výtlačný řád</v>
      </c>
      <c r="F47" s="186"/>
      <c r="G47" s="186"/>
      <c r="H47" s="186"/>
      <c r="I47" s="28"/>
      <c r="J47" s="28"/>
      <c r="K47" s="29"/>
    </row>
    <row r="48" spans="2:11" s="26" customFormat="1" ht="6.9" customHeight="1">
      <c r="B48" s="27"/>
      <c r="C48" s="28"/>
      <c r="D48" s="28"/>
      <c r="E48" s="28"/>
      <c r="F48" s="28"/>
      <c r="G48" s="28"/>
      <c r="H48" s="28"/>
      <c r="I48" s="28"/>
      <c r="J48" s="28"/>
      <c r="K48" s="29"/>
    </row>
    <row r="49" spans="2:11" s="26" customFormat="1" ht="18" customHeight="1">
      <c r="B49" s="27"/>
      <c r="C49" s="25" t="s">
        <v>24</v>
      </c>
      <c r="D49" s="28"/>
      <c r="E49" s="28"/>
      <c r="F49" s="30" t="str">
        <f>F12</f>
        <v>Hostkovice, Lipolec</v>
      </c>
      <c r="G49" s="28"/>
      <c r="H49" s="28"/>
      <c r="I49" s="25" t="s">
        <v>26</v>
      </c>
      <c r="J49" s="31" t="str">
        <f>IF(J12="","",J12)</f>
        <v>vyplň údaj v rekapitulaci stavby</v>
      </c>
      <c r="K49" s="29"/>
    </row>
    <row r="50" spans="2:11" s="26" customFormat="1" ht="6.9" customHeight="1">
      <c r="B50" s="27"/>
      <c r="C50" s="28"/>
      <c r="D50" s="28"/>
      <c r="E50" s="28"/>
      <c r="F50" s="28"/>
      <c r="G50" s="28"/>
      <c r="H50" s="28"/>
      <c r="I50" s="28"/>
      <c r="J50" s="28"/>
      <c r="K50" s="29"/>
    </row>
    <row r="51" spans="2:11" s="26" customFormat="1" ht="13.2">
      <c r="B51" s="27"/>
      <c r="C51" s="25" t="s">
        <v>29</v>
      </c>
      <c r="D51" s="28"/>
      <c r="E51" s="28"/>
      <c r="F51" s="30" t="str">
        <f>E15</f>
        <v xml:space="preserve"> </v>
      </c>
      <c r="G51" s="28"/>
      <c r="H51" s="28"/>
      <c r="I51" s="25" t="s">
        <v>35</v>
      </c>
      <c r="J51" s="30" t="str">
        <f>E21</f>
        <v>Ing. Zděněk Hejtman</v>
      </c>
      <c r="K51" s="29"/>
    </row>
    <row r="52" spans="2:11" s="26" customFormat="1" ht="14.4" customHeight="1">
      <c r="B52" s="27"/>
      <c r="C52" s="25" t="s">
        <v>33</v>
      </c>
      <c r="D52" s="28"/>
      <c r="E52" s="28"/>
      <c r="F52" s="30" t="str">
        <f>IF(E18="","",E18)</f>
        <v/>
      </c>
      <c r="G52" s="28"/>
      <c r="H52" s="28"/>
      <c r="I52" s="28"/>
      <c r="J52" s="28"/>
      <c r="K52" s="29"/>
    </row>
    <row r="53" spans="2:11" s="26" customFormat="1" ht="10.35" customHeight="1">
      <c r="B53" s="27"/>
      <c r="C53" s="28"/>
      <c r="D53" s="28"/>
      <c r="E53" s="28"/>
      <c r="F53" s="28"/>
      <c r="G53" s="28"/>
      <c r="H53" s="28"/>
      <c r="I53" s="28"/>
      <c r="J53" s="28"/>
      <c r="K53" s="29"/>
    </row>
    <row r="54" spans="2:11" s="26" customFormat="1" ht="29.25" customHeight="1">
      <c r="B54" s="27"/>
      <c r="C54" s="57" t="s">
        <v>112</v>
      </c>
      <c r="D54" s="44"/>
      <c r="E54" s="44"/>
      <c r="F54" s="44"/>
      <c r="G54" s="44"/>
      <c r="H54" s="44"/>
      <c r="I54" s="44"/>
      <c r="J54" s="58" t="s">
        <v>113</v>
      </c>
      <c r="K54" s="59"/>
    </row>
    <row r="55" spans="2:11" s="26" customFormat="1" ht="10.35" customHeight="1">
      <c r="B55" s="27"/>
      <c r="C55" s="28"/>
      <c r="D55" s="28"/>
      <c r="E55" s="28"/>
      <c r="F55" s="28"/>
      <c r="G55" s="28"/>
      <c r="H55" s="28"/>
      <c r="I55" s="28"/>
      <c r="J55" s="28"/>
      <c r="K55" s="29"/>
    </row>
    <row r="56" spans="2:47" s="26" customFormat="1" ht="29.25" customHeight="1">
      <c r="B56" s="27"/>
      <c r="C56" s="60" t="s">
        <v>114</v>
      </c>
      <c r="D56" s="28"/>
      <c r="E56" s="28"/>
      <c r="F56" s="28"/>
      <c r="G56" s="28"/>
      <c r="H56" s="28"/>
      <c r="I56" s="28"/>
      <c r="J56" s="39">
        <f>J81</f>
        <v>0</v>
      </c>
      <c r="K56" s="29"/>
      <c r="AU56" s="16" t="s">
        <v>115</v>
      </c>
    </row>
    <row r="57" spans="2:11" s="67" customFormat="1" ht="24.9" customHeight="1">
      <c r="B57" s="61"/>
      <c r="C57" s="62"/>
      <c r="D57" s="63" t="s">
        <v>1603</v>
      </c>
      <c r="E57" s="64"/>
      <c r="F57" s="64"/>
      <c r="G57" s="64"/>
      <c r="H57" s="64"/>
      <c r="I57" s="64"/>
      <c r="J57" s="65">
        <f>J82</f>
        <v>0</v>
      </c>
      <c r="K57" s="66"/>
    </row>
    <row r="58" spans="2:11" s="74" customFormat="1" ht="19.95" customHeight="1">
      <c r="B58" s="68"/>
      <c r="C58" s="69"/>
      <c r="D58" s="70" t="s">
        <v>1604</v>
      </c>
      <c r="E58" s="71"/>
      <c r="F58" s="71"/>
      <c r="G58" s="71"/>
      <c r="H58" s="71"/>
      <c r="I58" s="71"/>
      <c r="J58" s="72">
        <f>J83</f>
        <v>0</v>
      </c>
      <c r="K58" s="73"/>
    </row>
    <row r="59" spans="2:11" s="74" customFormat="1" ht="19.95" customHeight="1">
      <c r="B59" s="68"/>
      <c r="C59" s="69"/>
      <c r="D59" s="70" t="s">
        <v>1605</v>
      </c>
      <c r="E59" s="71"/>
      <c r="F59" s="71"/>
      <c r="G59" s="71"/>
      <c r="H59" s="71"/>
      <c r="I59" s="71"/>
      <c r="J59" s="72">
        <f>J87</f>
        <v>0</v>
      </c>
      <c r="K59" s="73"/>
    </row>
    <row r="60" spans="2:11" s="74" customFormat="1" ht="19.95" customHeight="1">
      <c r="B60" s="68"/>
      <c r="C60" s="69"/>
      <c r="D60" s="70" t="s">
        <v>1606</v>
      </c>
      <c r="E60" s="71"/>
      <c r="F60" s="71"/>
      <c r="G60" s="71"/>
      <c r="H60" s="71"/>
      <c r="I60" s="71"/>
      <c r="J60" s="72">
        <f>J90</f>
        <v>0</v>
      </c>
      <c r="K60" s="73"/>
    </row>
    <row r="61" spans="2:11" s="74" customFormat="1" ht="19.95" customHeight="1">
      <c r="B61" s="68"/>
      <c r="C61" s="69"/>
      <c r="D61" s="70" t="s">
        <v>1607</v>
      </c>
      <c r="E61" s="71"/>
      <c r="F61" s="71"/>
      <c r="G61" s="71"/>
      <c r="H61" s="71"/>
      <c r="I61" s="71"/>
      <c r="J61" s="72">
        <f>J92</f>
        <v>0</v>
      </c>
      <c r="K61" s="73"/>
    </row>
    <row r="62" spans="2:11" s="26" customFormat="1" ht="21.75" customHeight="1">
      <c r="B62" s="27"/>
      <c r="C62" s="28"/>
      <c r="D62" s="28"/>
      <c r="E62" s="28"/>
      <c r="F62" s="28"/>
      <c r="G62" s="28"/>
      <c r="H62" s="28"/>
      <c r="I62" s="28"/>
      <c r="J62" s="28"/>
      <c r="K62" s="29"/>
    </row>
    <row r="63" spans="2:11" s="26" customFormat="1" ht="6.9" customHeight="1">
      <c r="B63" s="51"/>
      <c r="C63" s="52"/>
      <c r="D63" s="52"/>
      <c r="E63" s="52"/>
      <c r="F63" s="52"/>
      <c r="G63" s="52"/>
      <c r="H63" s="52"/>
      <c r="I63" s="52"/>
      <c r="J63" s="52"/>
      <c r="K63" s="53"/>
    </row>
    <row r="67" spans="2:12" s="26" customFormat="1" ht="6.9" customHeight="1">
      <c r="B67" s="54"/>
      <c r="C67" s="55"/>
      <c r="D67" s="55"/>
      <c r="E67" s="55"/>
      <c r="F67" s="55"/>
      <c r="G67" s="55"/>
      <c r="H67" s="55"/>
      <c r="I67" s="55"/>
      <c r="J67" s="55"/>
      <c r="K67" s="55"/>
      <c r="L67" s="27"/>
    </row>
    <row r="68" spans="2:12" s="26" customFormat="1" ht="36.9" customHeight="1">
      <c r="B68" s="27"/>
      <c r="C68" s="75" t="s">
        <v>127</v>
      </c>
      <c r="L68" s="27"/>
    </row>
    <row r="69" spans="2:12" s="26" customFormat="1" ht="6.9" customHeight="1">
      <c r="B69" s="27"/>
      <c r="L69" s="27"/>
    </row>
    <row r="70" spans="2:12" s="26" customFormat="1" ht="14.4" customHeight="1">
      <c r="B70" s="27"/>
      <c r="C70" s="76" t="s">
        <v>17</v>
      </c>
      <c r="L70" s="27"/>
    </row>
    <row r="71" spans="2:12" s="26" customFormat="1" ht="22.5" customHeight="1">
      <c r="B71" s="27"/>
      <c r="E71" s="188" t="str">
        <f>E7</f>
        <v>Vodovod Hostkovice - Lipolec</v>
      </c>
      <c r="F71" s="189"/>
      <c r="G71" s="189"/>
      <c r="H71" s="189"/>
      <c r="L71" s="27"/>
    </row>
    <row r="72" spans="2:12" s="26" customFormat="1" ht="14.4" customHeight="1">
      <c r="B72" s="27"/>
      <c r="C72" s="76" t="s">
        <v>107</v>
      </c>
      <c r="L72" s="27"/>
    </row>
    <row r="73" spans="2:12" s="26" customFormat="1" ht="30" customHeight="1">
      <c r="B73" s="27"/>
      <c r="E73" s="190" t="str">
        <f>E9</f>
        <v>VON - Vedlejší a ostatní náklady pro objekty SO 01, SO 02, SO 03 a pro výtlačný řád</v>
      </c>
      <c r="F73" s="189"/>
      <c r="G73" s="189"/>
      <c r="H73" s="189"/>
      <c r="L73" s="27"/>
    </row>
    <row r="74" spans="2:12" s="26" customFormat="1" ht="6.9" customHeight="1">
      <c r="B74" s="27"/>
      <c r="L74" s="27"/>
    </row>
    <row r="75" spans="2:12" s="26" customFormat="1" ht="18" customHeight="1">
      <c r="B75" s="27"/>
      <c r="C75" s="76" t="s">
        <v>24</v>
      </c>
      <c r="F75" s="77" t="str">
        <f>F12</f>
        <v>Hostkovice, Lipolec</v>
      </c>
      <c r="I75" s="76" t="s">
        <v>26</v>
      </c>
      <c r="J75" s="78" t="str">
        <f>IF(J12="","",J12)</f>
        <v>vyplň údaj v rekapitulaci stavby</v>
      </c>
      <c r="L75" s="27"/>
    </row>
    <row r="76" spans="2:12" s="26" customFormat="1" ht="6.9" customHeight="1">
      <c r="B76" s="27"/>
      <c r="L76" s="27"/>
    </row>
    <row r="77" spans="2:12" s="26" customFormat="1" ht="13.2">
      <c r="B77" s="27"/>
      <c r="C77" s="76" t="s">
        <v>29</v>
      </c>
      <c r="F77" s="77" t="str">
        <f>E15</f>
        <v xml:space="preserve"> </v>
      </c>
      <c r="I77" s="76" t="s">
        <v>35</v>
      </c>
      <c r="J77" s="77" t="str">
        <f>E21</f>
        <v>Ing. Zděněk Hejtman</v>
      </c>
      <c r="L77" s="27"/>
    </row>
    <row r="78" spans="2:12" s="26" customFormat="1" ht="14.4" customHeight="1">
      <c r="B78" s="27"/>
      <c r="C78" s="76" t="s">
        <v>33</v>
      </c>
      <c r="F78" s="77" t="str">
        <f>IF(E18="","",E18)</f>
        <v/>
      </c>
      <c r="L78" s="27"/>
    </row>
    <row r="79" spans="2:12" s="26" customFormat="1" ht="10.35" customHeight="1">
      <c r="B79" s="27"/>
      <c r="L79" s="27"/>
    </row>
    <row r="80" spans="2:20" s="87" customFormat="1" ht="29.25" customHeight="1">
      <c r="B80" s="79"/>
      <c r="C80" s="80" t="s">
        <v>128</v>
      </c>
      <c r="D80" s="81" t="s">
        <v>60</v>
      </c>
      <c r="E80" s="81" t="s">
        <v>56</v>
      </c>
      <c r="F80" s="81" t="s">
        <v>129</v>
      </c>
      <c r="G80" s="81" t="s">
        <v>130</v>
      </c>
      <c r="H80" s="81" t="s">
        <v>131</v>
      </c>
      <c r="I80" s="82" t="s">
        <v>132</v>
      </c>
      <c r="J80" s="81" t="s">
        <v>113</v>
      </c>
      <c r="K80" s="83" t="s">
        <v>133</v>
      </c>
      <c r="L80" s="79"/>
      <c r="M80" s="84" t="s">
        <v>134</v>
      </c>
      <c r="N80" s="85" t="s">
        <v>45</v>
      </c>
      <c r="O80" s="85" t="s">
        <v>135</v>
      </c>
      <c r="P80" s="85" t="s">
        <v>136</v>
      </c>
      <c r="Q80" s="85" t="s">
        <v>137</v>
      </c>
      <c r="R80" s="85" t="s">
        <v>138</v>
      </c>
      <c r="S80" s="85" t="s">
        <v>139</v>
      </c>
      <c r="T80" s="86" t="s">
        <v>140</v>
      </c>
    </row>
    <row r="81" spans="2:63" s="26" customFormat="1" ht="29.25" customHeight="1">
      <c r="B81" s="27"/>
      <c r="C81" s="88" t="s">
        <v>114</v>
      </c>
      <c r="J81" s="89">
        <f>BK81</f>
        <v>0</v>
      </c>
      <c r="L81" s="27"/>
      <c r="M81" s="90"/>
      <c r="N81" s="36"/>
      <c r="O81" s="36"/>
      <c r="P81" s="91">
        <f>P82</f>
        <v>0</v>
      </c>
      <c r="Q81" s="36"/>
      <c r="R81" s="91">
        <f>R82</f>
        <v>0</v>
      </c>
      <c r="S81" s="36"/>
      <c r="T81" s="92">
        <f>T82</f>
        <v>0</v>
      </c>
      <c r="AT81" s="16" t="s">
        <v>74</v>
      </c>
      <c r="AU81" s="16" t="s">
        <v>115</v>
      </c>
      <c r="BK81" s="93">
        <f>BK82</f>
        <v>0</v>
      </c>
    </row>
    <row r="82" spans="2:63" s="95" customFormat="1" ht="37.35" customHeight="1">
      <c r="B82" s="94"/>
      <c r="D82" s="96" t="s">
        <v>74</v>
      </c>
      <c r="E82" s="97" t="s">
        <v>1608</v>
      </c>
      <c r="F82" s="97" t="s">
        <v>1609</v>
      </c>
      <c r="J82" s="98">
        <f>BK82</f>
        <v>0</v>
      </c>
      <c r="L82" s="94"/>
      <c r="M82" s="99"/>
      <c r="N82" s="100"/>
      <c r="O82" s="100"/>
      <c r="P82" s="101">
        <f>P83+P87+P90+P92</f>
        <v>0</v>
      </c>
      <c r="Q82" s="100"/>
      <c r="R82" s="101">
        <f>R83+R87+R90+R92</f>
        <v>0</v>
      </c>
      <c r="S82" s="100"/>
      <c r="T82" s="102">
        <f>T83+T87+T90+T92</f>
        <v>0</v>
      </c>
      <c r="AR82" s="96" t="s">
        <v>172</v>
      </c>
      <c r="AT82" s="103" t="s">
        <v>74</v>
      </c>
      <c r="AU82" s="103" t="s">
        <v>75</v>
      </c>
      <c r="AY82" s="96" t="s">
        <v>143</v>
      </c>
      <c r="BK82" s="104">
        <f>BK83+BK87+BK90+BK92</f>
        <v>0</v>
      </c>
    </row>
    <row r="83" spans="2:63" s="95" customFormat="1" ht="19.95" customHeight="1">
      <c r="B83" s="94"/>
      <c r="D83" s="105" t="s">
        <v>74</v>
      </c>
      <c r="E83" s="106" t="s">
        <v>1610</v>
      </c>
      <c r="F83" s="106" t="s">
        <v>1611</v>
      </c>
      <c r="J83" s="107">
        <f>BK83</f>
        <v>0</v>
      </c>
      <c r="L83" s="94"/>
      <c r="M83" s="99"/>
      <c r="N83" s="100"/>
      <c r="O83" s="100"/>
      <c r="P83" s="101">
        <f>SUM(P84:P86)</f>
        <v>0</v>
      </c>
      <c r="Q83" s="100"/>
      <c r="R83" s="101">
        <f>SUM(R84:R86)</f>
        <v>0</v>
      </c>
      <c r="S83" s="100"/>
      <c r="T83" s="102">
        <f>SUM(T84:T86)</f>
        <v>0</v>
      </c>
      <c r="AR83" s="96" t="s">
        <v>172</v>
      </c>
      <c r="AT83" s="103" t="s">
        <v>74</v>
      </c>
      <c r="AU83" s="103" t="s">
        <v>23</v>
      </c>
      <c r="AY83" s="96" t="s">
        <v>143</v>
      </c>
      <c r="BK83" s="104">
        <f>SUM(BK84:BK86)</f>
        <v>0</v>
      </c>
    </row>
    <row r="84" spans="2:65" s="26" customFormat="1" ht="24">
      <c r="B84" s="27"/>
      <c r="C84" s="108" t="s">
        <v>23</v>
      </c>
      <c r="D84" s="108" t="s">
        <v>145</v>
      </c>
      <c r="E84" s="109" t="s">
        <v>1612</v>
      </c>
      <c r="F84" s="110" t="s">
        <v>1819</v>
      </c>
      <c r="G84" s="111" t="s">
        <v>1387</v>
      </c>
      <c r="H84" s="112">
        <v>1</v>
      </c>
      <c r="I84" s="2"/>
      <c r="J84" s="113">
        <f>ROUND(I84*H84,2)</f>
        <v>0</v>
      </c>
      <c r="K84" s="110" t="s">
        <v>149</v>
      </c>
      <c r="L84" s="27"/>
      <c r="M84" s="114" t="s">
        <v>3</v>
      </c>
      <c r="N84" s="115" t="s">
        <v>46</v>
      </c>
      <c r="O84" s="28"/>
      <c r="P84" s="116">
        <f>O84*H84</f>
        <v>0</v>
      </c>
      <c r="Q84" s="116">
        <v>0</v>
      </c>
      <c r="R84" s="116">
        <f>Q84*H84</f>
        <v>0</v>
      </c>
      <c r="S84" s="116">
        <v>0</v>
      </c>
      <c r="T84" s="117">
        <f>S84*H84</f>
        <v>0</v>
      </c>
      <c r="AR84" s="16" t="s">
        <v>1613</v>
      </c>
      <c r="AT84" s="16" t="s">
        <v>145</v>
      </c>
      <c r="AU84" s="16" t="s">
        <v>83</v>
      </c>
      <c r="AY84" s="16" t="s">
        <v>143</v>
      </c>
      <c r="BE84" s="118">
        <f>IF(N84="základní",J84,0)</f>
        <v>0</v>
      </c>
      <c r="BF84" s="118">
        <f>IF(N84="snížená",J84,0)</f>
        <v>0</v>
      </c>
      <c r="BG84" s="118">
        <f>IF(N84="zákl. přenesená",J84,0)</f>
        <v>0</v>
      </c>
      <c r="BH84" s="118">
        <f>IF(N84="sníž. přenesená",J84,0)</f>
        <v>0</v>
      </c>
      <c r="BI84" s="118">
        <f>IF(N84="nulová",J84,0)</f>
        <v>0</v>
      </c>
      <c r="BJ84" s="16" t="s">
        <v>23</v>
      </c>
      <c r="BK84" s="118">
        <f>ROUND(I84*H84,2)</f>
        <v>0</v>
      </c>
      <c r="BL84" s="16" t="s">
        <v>1613</v>
      </c>
      <c r="BM84" s="16" t="s">
        <v>1614</v>
      </c>
    </row>
    <row r="85" spans="2:65" s="26" customFormat="1" ht="72">
      <c r="B85" s="27"/>
      <c r="C85" s="108" t="s">
        <v>83</v>
      </c>
      <c r="D85" s="108" t="s">
        <v>145</v>
      </c>
      <c r="E85" s="109" t="s">
        <v>1615</v>
      </c>
      <c r="F85" s="110" t="s">
        <v>1820</v>
      </c>
      <c r="G85" s="111" t="s">
        <v>1387</v>
      </c>
      <c r="H85" s="112">
        <v>1</v>
      </c>
      <c r="I85" s="2"/>
      <c r="J85" s="113">
        <f>ROUND(I85*H85,2)</f>
        <v>0</v>
      </c>
      <c r="K85" s="110" t="s">
        <v>149</v>
      </c>
      <c r="L85" s="27"/>
      <c r="M85" s="114" t="s">
        <v>3</v>
      </c>
      <c r="N85" s="115" t="s">
        <v>46</v>
      </c>
      <c r="O85" s="28"/>
      <c r="P85" s="116">
        <f>O85*H85</f>
        <v>0</v>
      </c>
      <c r="Q85" s="116">
        <v>0</v>
      </c>
      <c r="R85" s="116">
        <f>Q85*H85</f>
        <v>0</v>
      </c>
      <c r="S85" s="116">
        <v>0</v>
      </c>
      <c r="T85" s="117">
        <f>S85*H85</f>
        <v>0</v>
      </c>
      <c r="AR85" s="16" t="s">
        <v>1613</v>
      </c>
      <c r="AT85" s="16" t="s">
        <v>145</v>
      </c>
      <c r="AU85" s="16" t="s">
        <v>83</v>
      </c>
      <c r="AY85" s="16" t="s">
        <v>143</v>
      </c>
      <c r="BE85" s="118">
        <f>IF(N85="základní",J85,0)</f>
        <v>0</v>
      </c>
      <c r="BF85" s="118">
        <f>IF(N85="snížená",J85,0)</f>
        <v>0</v>
      </c>
      <c r="BG85" s="118">
        <f>IF(N85="zákl. přenesená",J85,0)</f>
        <v>0</v>
      </c>
      <c r="BH85" s="118">
        <f>IF(N85="sníž. přenesená",J85,0)</f>
        <v>0</v>
      </c>
      <c r="BI85" s="118">
        <f>IF(N85="nulová",J85,0)</f>
        <v>0</v>
      </c>
      <c r="BJ85" s="16" t="s">
        <v>23</v>
      </c>
      <c r="BK85" s="118">
        <f>ROUND(I85*H85,2)</f>
        <v>0</v>
      </c>
      <c r="BL85" s="16" t="s">
        <v>1613</v>
      </c>
      <c r="BM85" s="16" t="s">
        <v>1616</v>
      </c>
    </row>
    <row r="86" spans="2:65" s="26" customFormat="1" ht="31.5" customHeight="1">
      <c r="B86" s="27"/>
      <c r="C86" s="108" t="s">
        <v>159</v>
      </c>
      <c r="D86" s="108" t="s">
        <v>145</v>
      </c>
      <c r="E86" s="109" t="s">
        <v>1617</v>
      </c>
      <c r="F86" s="110" t="s">
        <v>1821</v>
      </c>
      <c r="G86" s="111" t="s">
        <v>1387</v>
      </c>
      <c r="H86" s="112">
        <v>1</v>
      </c>
      <c r="I86" s="2"/>
      <c r="J86" s="113">
        <f>ROUND(I86*H86,2)</f>
        <v>0</v>
      </c>
      <c r="K86" s="110" t="s">
        <v>149</v>
      </c>
      <c r="L86" s="27"/>
      <c r="M86" s="114" t="s">
        <v>3</v>
      </c>
      <c r="N86" s="115" t="s">
        <v>46</v>
      </c>
      <c r="O86" s="28"/>
      <c r="P86" s="116">
        <f>O86*H86</f>
        <v>0</v>
      </c>
      <c r="Q86" s="116">
        <v>0</v>
      </c>
      <c r="R86" s="116">
        <f>Q86*H86</f>
        <v>0</v>
      </c>
      <c r="S86" s="116">
        <v>0</v>
      </c>
      <c r="T86" s="117">
        <f>S86*H86</f>
        <v>0</v>
      </c>
      <c r="AR86" s="16" t="s">
        <v>1613</v>
      </c>
      <c r="AT86" s="16" t="s">
        <v>145</v>
      </c>
      <c r="AU86" s="16" t="s">
        <v>83</v>
      </c>
      <c r="AY86" s="16" t="s">
        <v>143</v>
      </c>
      <c r="BE86" s="118">
        <f>IF(N86="základní",J86,0)</f>
        <v>0</v>
      </c>
      <c r="BF86" s="118">
        <f>IF(N86="snížená",J86,0)</f>
        <v>0</v>
      </c>
      <c r="BG86" s="118">
        <f>IF(N86="zákl. přenesená",J86,0)</f>
        <v>0</v>
      </c>
      <c r="BH86" s="118">
        <f>IF(N86="sníž. přenesená",J86,0)</f>
        <v>0</v>
      </c>
      <c r="BI86" s="118">
        <f>IF(N86="nulová",J86,0)</f>
        <v>0</v>
      </c>
      <c r="BJ86" s="16" t="s">
        <v>23</v>
      </c>
      <c r="BK86" s="118">
        <f>ROUND(I86*H86,2)</f>
        <v>0</v>
      </c>
      <c r="BL86" s="16" t="s">
        <v>1613</v>
      </c>
      <c r="BM86" s="16" t="s">
        <v>1618</v>
      </c>
    </row>
    <row r="87" spans="2:63" s="95" customFormat="1" ht="29.85" customHeight="1">
      <c r="B87" s="94"/>
      <c r="D87" s="105" t="s">
        <v>74</v>
      </c>
      <c r="E87" s="106" t="s">
        <v>1619</v>
      </c>
      <c r="F87" s="106" t="s">
        <v>1620</v>
      </c>
      <c r="J87" s="107">
        <f>BK87</f>
        <v>0</v>
      </c>
      <c r="L87" s="94"/>
      <c r="M87" s="99"/>
      <c r="N87" s="100"/>
      <c r="O87" s="100"/>
      <c r="P87" s="101">
        <f>SUM(P88:P89)</f>
        <v>0</v>
      </c>
      <c r="Q87" s="100"/>
      <c r="R87" s="101">
        <f>SUM(R88:R89)</f>
        <v>0</v>
      </c>
      <c r="S87" s="100"/>
      <c r="T87" s="102">
        <f>SUM(T88:T89)</f>
        <v>0</v>
      </c>
      <c r="AR87" s="96" t="s">
        <v>172</v>
      </c>
      <c r="AT87" s="103" t="s">
        <v>74</v>
      </c>
      <c r="AU87" s="103" t="s">
        <v>23</v>
      </c>
      <c r="AY87" s="96" t="s">
        <v>143</v>
      </c>
      <c r="BK87" s="104">
        <f>SUM(BK88:BK89)</f>
        <v>0</v>
      </c>
    </row>
    <row r="88" spans="2:65" s="26" customFormat="1" ht="57" customHeight="1">
      <c r="B88" s="27"/>
      <c r="C88" s="108" t="s">
        <v>150</v>
      </c>
      <c r="D88" s="108" t="s">
        <v>145</v>
      </c>
      <c r="E88" s="109" t="s">
        <v>1621</v>
      </c>
      <c r="F88" s="110" t="s">
        <v>1822</v>
      </c>
      <c r="G88" s="111" t="s">
        <v>1387</v>
      </c>
      <c r="H88" s="112">
        <v>1</v>
      </c>
      <c r="I88" s="2"/>
      <c r="J88" s="113">
        <f>ROUND(I88*H88,2)</f>
        <v>0</v>
      </c>
      <c r="K88" s="110" t="s">
        <v>149</v>
      </c>
      <c r="L88" s="27"/>
      <c r="M88" s="114" t="s">
        <v>3</v>
      </c>
      <c r="N88" s="115" t="s">
        <v>46</v>
      </c>
      <c r="O88" s="28"/>
      <c r="P88" s="116">
        <f>O88*H88</f>
        <v>0</v>
      </c>
      <c r="Q88" s="116">
        <v>0</v>
      </c>
      <c r="R88" s="116">
        <f>Q88*H88</f>
        <v>0</v>
      </c>
      <c r="S88" s="116">
        <v>0</v>
      </c>
      <c r="T88" s="117">
        <f>S88*H88</f>
        <v>0</v>
      </c>
      <c r="AR88" s="16" t="s">
        <v>1613</v>
      </c>
      <c r="AT88" s="16" t="s">
        <v>145</v>
      </c>
      <c r="AU88" s="16" t="s">
        <v>83</v>
      </c>
      <c r="AY88" s="16" t="s">
        <v>143</v>
      </c>
      <c r="BE88" s="118">
        <f>IF(N88="základní",J88,0)</f>
        <v>0</v>
      </c>
      <c r="BF88" s="118">
        <f>IF(N88="snížená",J88,0)</f>
        <v>0</v>
      </c>
      <c r="BG88" s="118">
        <f>IF(N88="zákl. přenesená",J88,0)</f>
        <v>0</v>
      </c>
      <c r="BH88" s="118">
        <f>IF(N88="sníž. přenesená",J88,0)</f>
        <v>0</v>
      </c>
      <c r="BI88" s="118">
        <f>IF(N88="nulová",J88,0)</f>
        <v>0</v>
      </c>
      <c r="BJ88" s="16" t="s">
        <v>23</v>
      </c>
      <c r="BK88" s="118">
        <f>ROUND(I88*H88,2)</f>
        <v>0</v>
      </c>
      <c r="BL88" s="16" t="s">
        <v>1613</v>
      </c>
      <c r="BM88" s="16" t="s">
        <v>1622</v>
      </c>
    </row>
    <row r="89" spans="2:47" s="26" customFormat="1" ht="60">
      <c r="B89" s="27"/>
      <c r="D89" s="119" t="s">
        <v>1231</v>
      </c>
      <c r="F89" s="120" t="s">
        <v>1623</v>
      </c>
      <c r="L89" s="27"/>
      <c r="M89" s="121"/>
      <c r="N89" s="28"/>
      <c r="O89" s="28"/>
      <c r="P89" s="28"/>
      <c r="Q89" s="28"/>
      <c r="R89" s="28"/>
      <c r="S89" s="28"/>
      <c r="T89" s="122"/>
      <c r="AT89" s="16" t="s">
        <v>1231</v>
      </c>
      <c r="AU89" s="16" t="s">
        <v>83</v>
      </c>
    </row>
    <row r="90" spans="2:63" s="95" customFormat="1" ht="29.85" customHeight="1">
      <c r="B90" s="94"/>
      <c r="D90" s="105" t="s">
        <v>74</v>
      </c>
      <c r="E90" s="106" t="s">
        <v>1624</v>
      </c>
      <c r="F90" s="106" t="s">
        <v>1625</v>
      </c>
      <c r="J90" s="107">
        <f>BK90</f>
        <v>0</v>
      </c>
      <c r="L90" s="94"/>
      <c r="M90" s="99"/>
      <c r="N90" s="100"/>
      <c r="O90" s="100"/>
      <c r="P90" s="101">
        <f>P91</f>
        <v>0</v>
      </c>
      <c r="Q90" s="100"/>
      <c r="R90" s="101">
        <f>R91</f>
        <v>0</v>
      </c>
      <c r="S90" s="100"/>
      <c r="T90" s="102">
        <f>T91</f>
        <v>0</v>
      </c>
      <c r="AR90" s="96" t="s">
        <v>172</v>
      </c>
      <c r="AT90" s="103" t="s">
        <v>74</v>
      </c>
      <c r="AU90" s="103" t="s">
        <v>23</v>
      </c>
      <c r="AY90" s="96" t="s">
        <v>143</v>
      </c>
      <c r="BK90" s="104">
        <f>BK91</f>
        <v>0</v>
      </c>
    </row>
    <row r="91" spans="2:65" s="26" customFormat="1" ht="31.5" customHeight="1">
      <c r="B91" s="27"/>
      <c r="C91" s="108" t="s">
        <v>172</v>
      </c>
      <c r="D91" s="108" t="s">
        <v>145</v>
      </c>
      <c r="E91" s="109" t="s">
        <v>1626</v>
      </c>
      <c r="F91" s="110" t="s">
        <v>1823</v>
      </c>
      <c r="G91" s="111" t="s">
        <v>1387</v>
      </c>
      <c r="H91" s="112">
        <v>1</v>
      </c>
      <c r="I91" s="2"/>
      <c r="J91" s="113">
        <f>ROUND(I91*H91,2)</f>
        <v>0</v>
      </c>
      <c r="K91" s="110" t="s">
        <v>3</v>
      </c>
      <c r="L91" s="27"/>
      <c r="M91" s="114" t="s">
        <v>3</v>
      </c>
      <c r="N91" s="115" t="s">
        <v>46</v>
      </c>
      <c r="O91" s="28"/>
      <c r="P91" s="116">
        <f>O91*H91</f>
        <v>0</v>
      </c>
      <c r="Q91" s="116">
        <v>0</v>
      </c>
      <c r="R91" s="116">
        <f>Q91*H91</f>
        <v>0</v>
      </c>
      <c r="S91" s="116">
        <v>0</v>
      </c>
      <c r="T91" s="117">
        <f>S91*H91</f>
        <v>0</v>
      </c>
      <c r="AR91" s="16" t="s">
        <v>1613</v>
      </c>
      <c r="AT91" s="16" t="s">
        <v>145</v>
      </c>
      <c r="AU91" s="16" t="s">
        <v>83</v>
      </c>
      <c r="AY91" s="16" t="s">
        <v>143</v>
      </c>
      <c r="BE91" s="118">
        <f>IF(N91="základní",J91,0)</f>
        <v>0</v>
      </c>
      <c r="BF91" s="118">
        <f>IF(N91="snížená",J91,0)</f>
        <v>0</v>
      </c>
      <c r="BG91" s="118">
        <f>IF(N91="zákl. přenesená",J91,0)</f>
        <v>0</v>
      </c>
      <c r="BH91" s="118">
        <f>IF(N91="sníž. přenesená",J91,0)</f>
        <v>0</v>
      </c>
      <c r="BI91" s="118">
        <f>IF(N91="nulová",J91,0)</f>
        <v>0</v>
      </c>
      <c r="BJ91" s="16" t="s">
        <v>23</v>
      </c>
      <c r="BK91" s="118">
        <f>ROUND(I91*H91,2)</f>
        <v>0</v>
      </c>
      <c r="BL91" s="16" t="s">
        <v>1613</v>
      </c>
      <c r="BM91" s="16" t="s">
        <v>1627</v>
      </c>
    </row>
    <row r="92" spans="2:63" s="95" customFormat="1" ht="29.85" customHeight="1">
      <c r="B92" s="94"/>
      <c r="D92" s="105" t="s">
        <v>74</v>
      </c>
      <c r="E92" s="106" t="s">
        <v>1628</v>
      </c>
      <c r="F92" s="106" t="s">
        <v>1629</v>
      </c>
      <c r="J92" s="107">
        <f>BK92</f>
        <v>0</v>
      </c>
      <c r="L92" s="94"/>
      <c r="M92" s="99"/>
      <c r="N92" s="100"/>
      <c r="O92" s="100"/>
      <c r="P92" s="101">
        <f>P93</f>
        <v>0</v>
      </c>
      <c r="Q92" s="100"/>
      <c r="R92" s="101">
        <f>R93</f>
        <v>0</v>
      </c>
      <c r="S92" s="100"/>
      <c r="T92" s="102">
        <f>T93</f>
        <v>0</v>
      </c>
      <c r="AR92" s="96" t="s">
        <v>172</v>
      </c>
      <c r="AT92" s="103" t="s">
        <v>74</v>
      </c>
      <c r="AU92" s="103" t="s">
        <v>23</v>
      </c>
      <c r="AY92" s="96" t="s">
        <v>143</v>
      </c>
      <c r="BK92" s="104">
        <f>BK93</f>
        <v>0</v>
      </c>
    </row>
    <row r="93" spans="2:65" s="26" customFormat="1" ht="31.5" customHeight="1">
      <c r="B93" s="27"/>
      <c r="C93" s="108" t="s">
        <v>178</v>
      </c>
      <c r="D93" s="108" t="s">
        <v>145</v>
      </c>
      <c r="E93" s="109" t="s">
        <v>1630</v>
      </c>
      <c r="F93" s="110" t="s">
        <v>1824</v>
      </c>
      <c r="G93" s="111" t="s">
        <v>1387</v>
      </c>
      <c r="H93" s="112">
        <v>1</v>
      </c>
      <c r="I93" s="2"/>
      <c r="J93" s="113">
        <f>ROUND(I93*H93,2)</f>
        <v>0</v>
      </c>
      <c r="K93" s="110" t="s">
        <v>3</v>
      </c>
      <c r="L93" s="27"/>
      <c r="M93" s="114" t="s">
        <v>3</v>
      </c>
      <c r="N93" s="157" t="s">
        <v>46</v>
      </c>
      <c r="O93" s="158"/>
      <c r="P93" s="159">
        <f>O93*H93</f>
        <v>0</v>
      </c>
      <c r="Q93" s="159">
        <v>0</v>
      </c>
      <c r="R93" s="159">
        <f>Q93*H93</f>
        <v>0</v>
      </c>
      <c r="S93" s="159">
        <v>0</v>
      </c>
      <c r="T93" s="160">
        <f>S93*H93</f>
        <v>0</v>
      </c>
      <c r="AR93" s="16" t="s">
        <v>1613</v>
      </c>
      <c r="AT93" s="16" t="s">
        <v>145</v>
      </c>
      <c r="AU93" s="16" t="s">
        <v>83</v>
      </c>
      <c r="AY93" s="16" t="s">
        <v>143</v>
      </c>
      <c r="BE93" s="118">
        <f>IF(N93="základní",J93,0)</f>
        <v>0</v>
      </c>
      <c r="BF93" s="118">
        <f>IF(N93="snížená",J93,0)</f>
        <v>0</v>
      </c>
      <c r="BG93" s="118">
        <f>IF(N93="zákl. přenesená",J93,0)</f>
        <v>0</v>
      </c>
      <c r="BH93" s="118">
        <f>IF(N93="sníž. přenesená",J93,0)</f>
        <v>0</v>
      </c>
      <c r="BI93" s="118">
        <f>IF(N93="nulová",J93,0)</f>
        <v>0</v>
      </c>
      <c r="BJ93" s="16" t="s">
        <v>23</v>
      </c>
      <c r="BK93" s="118">
        <f>ROUND(I93*H93,2)</f>
        <v>0</v>
      </c>
      <c r="BL93" s="16" t="s">
        <v>1613</v>
      </c>
      <c r="BM93" s="16" t="s">
        <v>1631</v>
      </c>
    </row>
    <row r="94" spans="2:12" s="26" customFormat="1" ht="6.9" customHeight="1">
      <c r="B94" s="51"/>
      <c r="C94" s="52"/>
      <c r="D94" s="52"/>
      <c r="E94" s="52"/>
      <c r="F94" s="52"/>
      <c r="G94" s="52"/>
      <c r="H94" s="52"/>
      <c r="I94" s="52"/>
      <c r="J94" s="52"/>
      <c r="K94" s="52"/>
      <c r="L94" s="27"/>
    </row>
  </sheetData>
  <sheetProtection password="C6B9" sheet="1" objects="1" scenarios="1" formatRows="0" selectLockedCells="1"/>
  <autoFilter ref="C80:K80"/>
  <mergeCells count="9">
    <mergeCell ref="E71:H71"/>
    <mergeCell ref="E73:H73"/>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0"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workbookViewId="0" topLeftCell="A10">
      <selection activeCell="F18" sqref="F18:J18"/>
    </sheetView>
  </sheetViews>
  <sheetFormatPr defaultColWidth="9.33203125" defaultRowHeight="13.5"/>
  <cols>
    <col min="1" max="1" width="8.33203125" style="204" customWidth="1"/>
    <col min="2" max="2" width="1.66796875" style="204" customWidth="1"/>
    <col min="3" max="4" width="5" style="204" customWidth="1"/>
    <col min="5" max="5" width="11.66015625" style="204" customWidth="1"/>
    <col min="6" max="6" width="9.16015625" style="204" customWidth="1"/>
    <col min="7" max="7" width="5" style="204" customWidth="1"/>
    <col min="8" max="8" width="77.83203125" style="204" customWidth="1"/>
    <col min="9" max="10" width="20" style="204" customWidth="1"/>
    <col min="11" max="11" width="1.66796875" style="204" customWidth="1"/>
    <col min="12" max="256" width="9.33203125" style="204" customWidth="1"/>
    <col min="257" max="257" width="8.33203125" style="204" customWidth="1"/>
    <col min="258" max="258" width="1.66796875" style="204" customWidth="1"/>
    <col min="259" max="260" width="5" style="204" customWidth="1"/>
    <col min="261" max="261" width="11.66015625" style="204" customWidth="1"/>
    <col min="262" max="262" width="9.16015625" style="204" customWidth="1"/>
    <col min="263" max="263" width="5" style="204" customWidth="1"/>
    <col min="264" max="264" width="77.83203125" style="204" customWidth="1"/>
    <col min="265" max="266" width="20" style="204" customWidth="1"/>
    <col min="267" max="267" width="1.66796875" style="204" customWidth="1"/>
    <col min="268" max="512" width="9.33203125" style="204" customWidth="1"/>
    <col min="513" max="513" width="8.33203125" style="204" customWidth="1"/>
    <col min="514" max="514" width="1.66796875" style="204" customWidth="1"/>
    <col min="515" max="516" width="5" style="204" customWidth="1"/>
    <col min="517" max="517" width="11.66015625" style="204" customWidth="1"/>
    <col min="518" max="518" width="9.16015625" style="204" customWidth="1"/>
    <col min="519" max="519" width="5" style="204" customWidth="1"/>
    <col min="520" max="520" width="77.83203125" style="204" customWidth="1"/>
    <col min="521" max="522" width="20" style="204" customWidth="1"/>
    <col min="523" max="523" width="1.66796875" style="204" customWidth="1"/>
    <col min="524" max="768" width="9.33203125" style="204" customWidth="1"/>
    <col min="769" max="769" width="8.33203125" style="204" customWidth="1"/>
    <col min="770" max="770" width="1.66796875" style="204" customWidth="1"/>
    <col min="771" max="772" width="5" style="204" customWidth="1"/>
    <col min="773" max="773" width="11.66015625" style="204" customWidth="1"/>
    <col min="774" max="774" width="9.16015625" style="204" customWidth="1"/>
    <col min="775" max="775" width="5" style="204" customWidth="1"/>
    <col min="776" max="776" width="77.83203125" style="204" customWidth="1"/>
    <col min="777" max="778" width="20" style="204" customWidth="1"/>
    <col min="779" max="779" width="1.66796875" style="204" customWidth="1"/>
    <col min="780" max="1024" width="9.33203125" style="204" customWidth="1"/>
    <col min="1025" max="1025" width="8.33203125" style="204" customWidth="1"/>
    <col min="1026" max="1026" width="1.66796875" style="204" customWidth="1"/>
    <col min="1027" max="1028" width="5" style="204" customWidth="1"/>
    <col min="1029" max="1029" width="11.66015625" style="204" customWidth="1"/>
    <col min="1030" max="1030" width="9.16015625" style="204" customWidth="1"/>
    <col min="1031" max="1031" width="5" style="204" customWidth="1"/>
    <col min="1032" max="1032" width="77.83203125" style="204" customWidth="1"/>
    <col min="1033" max="1034" width="20" style="204" customWidth="1"/>
    <col min="1035" max="1035" width="1.66796875" style="204" customWidth="1"/>
    <col min="1036" max="1280" width="9.33203125" style="204" customWidth="1"/>
    <col min="1281" max="1281" width="8.33203125" style="204" customWidth="1"/>
    <col min="1282" max="1282" width="1.66796875" style="204" customWidth="1"/>
    <col min="1283" max="1284" width="5" style="204" customWidth="1"/>
    <col min="1285" max="1285" width="11.66015625" style="204" customWidth="1"/>
    <col min="1286" max="1286" width="9.16015625" style="204" customWidth="1"/>
    <col min="1287" max="1287" width="5" style="204" customWidth="1"/>
    <col min="1288" max="1288" width="77.83203125" style="204" customWidth="1"/>
    <col min="1289" max="1290" width="20" style="204" customWidth="1"/>
    <col min="1291" max="1291" width="1.66796875" style="204" customWidth="1"/>
    <col min="1292" max="1536" width="9.33203125" style="204" customWidth="1"/>
    <col min="1537" max="1537" width="8.33203125" style="204" customWidth="1"/>
    <col min="1538" max="1538" width="1.66796875" style="204" customWidth="1"/>
    <col min="1539" max="1540" width="5" style="204" customWidth="1"/>
    <col min="1541" max="1541" width="11.66015625" style="204" customWidth="1"/>
    <col min="1542" max="1542" width="9.16015625" style="204" customWidth="1"/>
    <col min="1543" max="1543" width="5" style="204" customWidth="1"/>
    <col min="1544" max="1544" width="77.83203125" style="204" customWidth="1"/>
    <col min="1545" max="1546" width="20" style="204" customWidth="1"/>
    <col min="1547" max="1547" width="1.66796875" style="204" customWidth="1"/>
    <col min="1548" max="1792" width="9.33203125" style="204" customWidth="1"/>
    <col min="1793" max="1793" width="8.33203125" style="204" customWidth="1"/>
    <col min="1794" max="1794" width="1.66796875" style="204" customWidth="1"/>
    <col min="1795" max="1796" width="5" style="204" customWidth="1"/>
    <col min="1797" max="1797" width="11.66015625" style="204" customWidth="1"/>
    <col min="1798" max="1798" width="9.16015625" style="204" customWidth="1"/>
    <col min="1799" max="1799" width="5" style="204" customWidth="1"/>
    <col min="1800" max="1800" width="77.83203125" style="204" customWidth="1"/>
    <col min="1801" max="1802" width="20" style="204" customWidth="1"/>
    <col min="1803" max="1803" width="1.66796875" style="204" customWidth="1"/>
    <col min="1804" max="2048" width="9.33203125" style="204" customWidth="1"/>
    <col min="2049" max="2049" width="8.33203125" style="204" customWidth="1"/>
    <col min="2050" max="2050" width="1.66796875" style="204" customWidth="1"/>
    <col min="2051" max="2052" width="5" style="204" customWidth="1"/>
    <col min="2053" max="2053" width="11.66015625" style="204" customWidth="1"/>
    <col min="2054" max="2054" width="9.16015625" style="204" customWidth="1"/>
    <col min="2055" max="2055" width="5" style="204" customWidth="1"/>
    <col min="2056" max="2056" width="77.83203125" style="204" customWidth="1"/>
    <col min="2057" max="2058" width="20" style="204" customWidth="1"/>
    <col min="2059" max="2059" width="1.66796875" style="204" customWidth="1"/>
    <col min="2060" max="2304" width="9.33203125" style="204" customWidth="1"/>
    <col min="2305" max="2305" width="8.33203125" style="204" customWidth="1"/>
    <col min="2306" max="2306" width="1.66796875" style="204" customWidth="1"/>
    <col min="2307" max="2308" width="5" style="204" customWidth="1"/>
    <col min="2309" max="2309" width="11.66015625" style="204" customWidth="1"/>
    <col min="2310" max="2310" width="9.16015625" style="204" customWidth="1"/>
    <col min="2311" max="2311" width="5" style="204" customWidth="1"/>
    <col min="2312" max="2312" width="77.83203125" style="204" customWidth="1"/>
    <col min="2313" max="2314" width="20" style="204" customWidth="1"/>
    <col min="2315" max="2315" width="1.66796875" style="204" customWidth="1"/>
    <col min="2316" max="2560" width="9.33203125" style="204" customWidth="1"/>
    <col min="2561" max="2561" width="8.33203125" style="204" customWidth="1"/>
    <col min="2562" max="2562" width="1.66796875" style="204" customWidth="1"/>
    <col min="2563" max="2564" width="5" style="204" customWidth="1"/>
    <col min="2565" max="2565" width="11.66015625" style="204" customWidth="1"/>
    <col min="2566" max="2566" width="9.16015625" style="204" customWidth="1"/>
    <col min="2567" max="2567" width="5" style="204" customWidth="1"/>
    <col min="2568" max="2568" width="77.83203125" style="204" customWidth="1"/>
    <col min="2569" max="2570" width="20" style="204" customWidth="1"/>
    <col min="2571" max="2571" width="1.66796875" style="204" customWidth="1"/>
    <col min="2572" max="2816" width="9.33203125" style="204" customWidth="1"/>
    <col min="2817" max="2817" width="8.33203125" style="204" customWidth="1"/>
    <col min="2818" max="2818" width="1.66796875" style="204" customWidth="1"/>
    <col min="2819" max="2820" width="5" style="204" customWidth="1"/>
    <col min="2821" max="2821" width="11.66015625" style="204" customWidth="1"/>
    <col min="2822" max="2822" width="9.16015625" style="204" customWidth="1"/>
    <col min="2823" max="2823" width="5" style="204" customWidth="1"/>
    <col min="2824" max="2824" width="77.83203125" style="204" customWidth="1"/>
    <col min="2825" max="2826" width="20" style="204" customWidth="1"/>
    <col min="2827" max="2827" width="1.66796875" style="204" customWidth="1"/>
    <col min="2828" max="3072" width="9.33203125" style="204" customWidth="1"/>
    <col min="3073" max="3073" width="8.33203125" style="204" customWidth="1"/>
    <col min="3074" max="3074" width="1.66796875" style="204" customWidth="1"/>
    <col min="3075" max="3076" width="5" style="204" customWidth="1"/>
    <col min="3077" max="3077" width="11.66015625" style="204" customWidth="1"/>
    <col min="3078" max="3078" width="9.16015625" style="204" customWidth="1"/>
    <col min="3079" max="3079" width="5" style="204" customWidth="1"/>
    <col min="3080" max="3080" width="77.83203125" style="204" customWidth="1"/>
    <col min="3081" max="3082" width="20" style="204" customWidth="1"/>
    <col min="3083" max="3083" width="1.66796875" style="204" customWidth="1"/>
    <col min="3084" max="3328" width="9.33203125" style="204" customWidth="1"/>
    <col min="3329" max="3329" width="8.33203125" style="204" customWidth="1"/>
    <col min="3330" max="3330" width="1.66796875" style="204" customWidth="1"/>
    <col min="3331" max="3332" width="5" style="204" customWidth="1"/>
    <col min="3333" max="3333" width="11.66015625" style="204" customWidth="1"/>
    <col min="3334" max="3334" width="9.16015625" style="204" customWidth="1"/>
    <col min="3335" max="3335" width="5" style="204" customWidth="1"/>
    <col min="3336" max="3336" width="77.83203125" style="204" customWidth="1"/>
    <col min="3337" max="3338" width="20" style="204" customWidth="1"/>
    <col min="3339" max="3339" width="1.66796875" style="204" customWidth="1"/>
    <col min="3340" max="3584" width="9.33203125" style="204" customWidth="1"/>
    <col min="3585" max="3585" width="8.33203125" style="204" customWidth="1"/>
    <col min="3586" max="3586" width="1.66796875" style="204" customWidth="1"/>
    <col min="3587" max="3588" width="5" style="204" customWidth="1"/>
    <col min="3589" max="3589" width="11.66015625" style="204" customWidth="1"/>
    <col min="3590" max="3590" width="9.16015625" style="204" customWidth="1"/>
    <col min="3591" max="3591" width="5" style="204" customWidth="1"/>
    <col min="3592" max="3592" width="77.83203125" style="204" customWidth="1"/>
    <col min="3593" max="3594" width="20" style="204" customWidth="1"/>
    <col min="3595" max="3595" width="1.66796875" style="204" customWidth="1"/>
    <col min="3596" max="3840" width="9.33203125" style="204" customWidth="1"/>
    <col min="3841" max="3841" width="8.33203125" style="204" customWidth="1"/>
    <col min="3842" max="3842" width="1.66796875" style="204" customWidth="1"/>
    <col min="3843" max="3844" width="5" style="204" customWidth="1"/>
    <col min="3845" max="3845" width="11.66015625" style="204" customWidth="1"/>
    <col min="3846" max="3846" width="9.16015625" style="204" customWidth="1"/>
    <col min="3847" max="3847" width="5" style="204" customWidth="1"/>
    <col min="3848" max="3848" width="77.83203125" style="204" customWidth="1"/>
    <col min="3849" max="3850" width="20" style="204" customWidth="1"/>
    <col min="3851" max="3851" width="1.66796875" style="204" customWidth="1"/>
    <col min="3852" max="4096" width="9.33203125" style="204" customWidth="1"/>
    <col min="4097" max="4097" width="8.33203125" style="204" customWidth="1"/>
    <col min="4098" max="4098" width="1.66796875" style="204" customWidth="1"/>
    <col min="4099" max="4100" width="5" style="204" customWidth="1"/>
    <col min="4101" max="4101" width="11.66015625" style="204" customWidth="1"/>
    <col min="4102" max="4102" width="9.16015625" style="204" customWidth="1"/>
    <col min="4103" max="4103" width="5" style="204" customWidth="1"/>
    <col min="4104" max="4104" width="77.83203125" style="204" customWidth="1"/>
    <col min="4105" max="4106" width="20" style="204" customWidth="1"/>
    <col min="4107" max="4107" width="1.66796875" style="204" customWidth="1"/>
    <col min="4108" max="4352" width="9.33203125" style="204" customWidth="1"/>
    <col min="4353" max="4353" width="8.33203125" style="204" customWidth="1"/>
    <col min="4354" max="4354" width="1.66796875" style="204" customWidth="1"/>
    <col min="4355" max="4356" width="5" style="204" customWidth="1"/>
    <col min="4357" max="4357" width="11.66015625" style="204" customWidth="1"/>
    <col min="4358" max="4358" width="9.16015625" style="204" customWidth="1"/>
    <col min="4359" max="4359" width="5" style="204" customWidth="1"/>
    <col min="4360" max="4360" width="77.83203125" style="204" customWidth="1"/>
    <col min="4361" max="4362" width="20" style="204" customWidth="1"/>
    <col min="4363" max="4363" width="1.66796875" style="204" customWidth="1"/>
    <col min="4364" max="4608" width="9.33203125" style="204" customWidth="1"/>
    <col min="4609" max="4609" width="8.33203125" style="204" customWidth="1"/>
    <col min="4610" max="4610" width="1.66796875" style="204" customWidth="1"/>
    <col min="4611" max="4612" width="5" style="204" customWidth="1"/>
    <col min="4613" max="4613" width="11.66015625" style="204" customWidth="1"/>
    <col min="4614" max="4614" width="9.16015625" style="204" customWidth="1"/>
    <col min="4615" max="4615" width="5" style="204" customWidth="1"/>
    <col min="4616" max="4616" width="77.83203125" style="204" customWidth="1"/>
    <col min="4617" max="4618" width="20" style="204" customWidth="1"/>
    <col min="4619" max="4619" width="1.66796875" style="204" customWidth="1"/>
    <col min="4620" max="4864" width="9.33203125" style="204" customWidth="1"/>
    <col min="4865" max="4865" width="8.33203125" style="204" customWidth="1"/>
    <col min="4866" max="4866" width="1.66796875" style="204" customWidth="1"/>
    <col min="4867" max="4868" width="5" style="204" customWidth="1"/>
    <col min="4869" max="4869" width="11.66015625" style="204" customWidth="1"/>
    <col min="4870" max="4870" width="9.16015625" style="204" customWidth="1"/>
    <col min="4871" max="4871" width="5" style="204" customWidth="1"/>
    <col min="4872" max="4872" width="77.83203125" style="204" customWidth="1"/>
    <col min="4873" max="4874" width="20" style="204" customWidth="1"/>
    <col min="4875" max="4875" width="1.66796875" style="204" customWidth="1"/>
    <col min="4876" max="5120" width="9.33203125" style="204" customWidth="1"/>
    <col min="5121" max="5121" width="8.33203125" style="204" customWidth="1"/>
    <col min="5122" max="5122" width="1.66796875" style="204" customWidth="1"/>
    <col min="5123" max="5124" width="5" style="204" customWidth="1"/>
    <col min="5125" max="5125" width="11.66015625" style="204" customWidth="1"/>
    <col min="5126" max="5126" width="9.16015625" style="204" customWidth="1"/>
    <col min="5127" max="5127" width="5" style="204" customWidth="1"/>
    <col min="5128" max="5128" width="77.83203125" style="204" customWidth="1"/>
    <col min="5129" max="5130" width="20" style="204" customWidth="1"/>
    <col min="5131" max="5131" width="1.66796875" style="204" customWidth="1"/>
    <col min="5132" max="5376" width="9.33203125" style="204" customWidth="1"/>
    <col min="5377" max="5377" width="8.33203125" style="204" customWidth="1"/>
    <col min="5378" max="5378" width="1.66796875" style="204" customWidth="1"/>
    <col min="5379" max="5380" width="5" style="204" customWidth="1"/>
    <col min="5381" max="5381" width="11.66015625" style="204" customWidth="1"/>
    <col min="5382" max="5382" width="9.16015625" style="204" customWidth="1"/>
    <col min="5383" max="5383" width="5" style="204" customWidth="1"/>
    <col min="5384" max="5384" width="77.83203125" style="204" customWidth="1"/>
    <col min="5385" max="5386" width="20" style="204" customWidth="1"/>
    <col min="5387" max="5387" width="1.66796875" style="204" customWidth="1"/>
    <col min="5388" max="5632" width="9.33203125" style="204" customWidth="1"/>
    <col min="5633" max="5633" width="8.33203125" style="204" customWidth="1"/>
    <col min="5634" max="5634" width="1.66796875" style="204" customWidth="1"/>
    <col min="5635" max="5636" width="5" style="204" customWidth="1"/>
    <col min="5637" max="5637" width="11.66015625" style="204" customWidth="1"/>
    <col min="5638" max="5638" width="9.16015625" style="204" customWidth="1"/>
    <col min="5639" max="5639" width="5" style="204" customWidth="1"/>
    <col min="5640" max="5640" width="77.83203125" style="204" customWidth="1"/>
    <col min="5641" max="5642" width="20" style="204" customWidth="1"/>
    <col min="5643" max="5643" width="1.66796875" style="204" customWidth="1"/>
    <col min="5644" max="5888" width="9.33203125" style="204" customWidth="1"/>
    <col min="5889" max="5889" width="8.33203125" style="204" customWidth="1"/>
    <col min="5890" max="5890" width="1.66796875" style="204" customWidth="1"/>
    <col min="5891" max="5892" width="5" style="204" customWidth="1"/>
    <col min="5893" max="5893" width="11.66015625" style="204" customWidth="1"/>
    <col min="5894" max="5894" width="9.16015625" style="204" customWidth="1"/>
    <col min="5895" max="5895" width="5" style="204" customWidth="1"/>
    <col min="5896" max="5896" width="77.83203125" style="204" customWidth="1"/>
    <col min="5897" max="5898" width="20" style="204" customWidth="1"/>
    <col min="5899" max="5899" width="1.66796875" style="204" customWidth="1"/>
    <col min="5900" max="6144" width="9.33203125" style="204" customWidth="1"/>
    <col min="6145" max="6145" width="8.33203125" style="204" customWidth="1"/>
    <col min="6146" max="6146" width="1.66796875" style="204" customWidth="1"/>
    <col min="6147" max="6148" width="5" style="204" customWidth="1"/>
    <col min="6149" max="6149" width="11.66015625" style="204" customWidth="1"/>
    <col min="6150" max="6150" width="9.16015625" style="204" customWidth="1"/>
    <col min="6151" max="6151" width="5" style="204" customWidth="1"/>
    <col min="6152" max="6152" width="77.83203125" style="204" customWidth="1"/>
    <col min="6153" max="6154" width="20" style="204" customWidth="1"/>
    <col min="6155" max="6155" width="1.66796875" style="204" customWidth="1"/>
    <col min="6156" max="6400" width="9.33203125" style="204" customWidth="1"/>
    <col min="6401" max="6401" width="8.33203125" style="204" customWidth="1"/>
    <col min="6402" max="6402" width="1.66796875" style="204" customWidth="1"/>
    <col min="6403" max="6404" width="5" style="204" customWidth="1"/>
    <col min="6405" max="6405" width="11.66015625" style="204" customWidth="1"/>
    <col min="6406" max="6406" width="9.16015625" style="204" customWidth="1"/>
    <col min="6407" max="6407" width="5" style="204" customWidth="1"/>
    <col min="6408" max="6408" width="77.83203125" style="204" customWidth="1"/>
    <col min="6409" max="6410" width="20" style="204" customWidth="1"/>
    <col min="6411" max="6411" width="1.66796875" style="204" customWidth="1"/>
    <col min="6412" max="6656" width="9.33203125" style="204" customWidth="1"/>
    <col min="6657" max="6657" width="8.33203125" style="204" customWidth="1"/>
    <col min="6658" max="6658" width="1.66796875" style="204" customWidth="1"/>
    <col min="6659" max="6660" width="5" style="204" customWidth="1"/>
    <col min="6661" max="6661" width="11.66015625" style="204" customWidth="1"/>
    <col min="6662" max="6662" width="9.16015625" style="204" customWidth="1"/>
    <col min="6663" max="6663" width="5" style="204" customWidth="1"/>
    <col min="6664" max="6664" width="77.83203125" style="204" customWidth="1"/>
    <col min="6665" max="6666" width="20" style="204" customWidth="1"/>
    <col min="6667" max="6667" width="1.66796875" style="204" customWidth="1"/>
    <col min="6668" max="6912" width="9.33203125" style="204" customWidth="1"/>
    <col min="6913" max="6913" width="8.33203125" style="204" customWidth="1"/>
    <col min="6914" max="6914" width="1.66796875" style="204" customWidth="1"/>
    <col min="6915" max="6916" width="5" style="204" customWidth="1"/>
    <col min="6917" max="6917" width="11.66015625" style="204" customWidth="1"/>
    <col min="6918" max="6918" width="9.16015625" style="204" customWidth="1"/>
    <col min="6919" max="6919" width="5" style="204" customWidth="1"/>
    <col min="6920" max="6920" width="77.83203125" style="204" customWidth="1"/>
    <col min="6921" max="6922" width="20" style="204" customWidth="1"/>
    <col min="6923" max="6923" width="1.66796875" style="204" customWidth="1"/>
    <col min="6924" max="7168" width="9.33203125" style="204" customWidth="1"/>
    <col min="7169" max="7169" width="8.33203125" style="204" customWidth="1"/>
    <col min="7170" max="7170" width="1.66796875" style="204" customWidth="1"/>
    <col min="7171" max="7172" width="5" style="204" customWidth="1"/>
    <col min="7173" max="7173" width="11.66015625" style="204" customWidth="1"/>
    <col min="7174" max="7174" width="9.16015625" style="204" customWidth="1"/>
    <col min="7175" max="7175" width="5" style="204" customWidth="1"/>
    <col min="7176" max="7176" width="77.83203125" style="204" customWidth="1"/>
    <col min="7177" max="7178" width="20" style="204" customWidth="1"/>
    <col min="7179" max="7179" width="1.66796875" style="204" customWidth="1"/>
    <col min="7180" max="7424" width="9.33203125" style="204" customWidth="1"/>
    <col min="7425" max="7425" width="8.33203125" style="204" customWidth="1"/>
    <col min="7426" max="7426" width="1.66796875" style="204" customWidth="1"/>
    <col min="7427" max="7428" width="5" style="204" customWidth="1"/>
    <col min="7429" max="7429" width="11.66015625" style="204" customWidth="1"/>
    <col min="7430" max="7430" width="9.16015625" style="204" customWidth="1"/>
    <col min="7431" max="7431" width="5" style="204" customWidth="1"/>
    <col min="7432" max="7432" width="77.83203125" style="204" customWidth="1"/>
    <col min="7433" max="7434" width="20" style="204" customWidth="1"/>
    <col min="7435" max="7435" width="1.66796875" style="204" customWidth="1"/>
    <col min="7436" max="7680" width="9.33203125" style="204" customWidth="1"/>
    <col min="7681" max="7681" width="8.33203125" style="204" customWidth="1"/>
    <col min="7682" max="7682" width="1.66796875" style="204" customWidth="1"/>
    <col min="7683" max="7684" width="5" style="204" customWidth="1"/>
    <col min="7685" max="7685" width="11.66015625" style="204" customWidth="1"/>
    <col min="7686" max="7686" width="9.16015625" style="204" customWidth="1"/>
    <col min="7687" max="7687" width="5" style="204" customWidth="1"/>
    <col min="7688" max="7688" width="77.83203125" style="204" customWidth="1"/>
    <col min="7689" max="7690" width="20" style="204" customWidth="1"/>
    <col min="7691" max="7691" width="1.66796875" style="204" customWidth="1"/>
    <col min="7692" max="7936" width="9.33203125" style="204" customWidth="1"/>
    <col min="7937" max="7937" width="8.33203125" style="204" customWidth="1"/>
    <col min="7938" max="7938" width="1.66796875" style="204" customWidth="1"/>
    <col min="7939" max="7940" width="5" style="204" customWidth="1"/>
    <col min="7941" max="7941" width="11.66015625" style="204" customWidth="1"/>
    <col min="7942" max="7942" width="9.16015625" style="204" customWidth="1"/>
    <col min="7943" max="7943" width="5" style="204" customWidth="1"/>
    <col min="7944" max="7944" width="77.83203125" style="204" customWidth="1"/>
    <col min="7945" max="7946" width="20" style="204" customWidth="1"/>
    <col min="7947" max="7947" width="1.66796875" style="204" customWidth="1"/>
    <col min="7948" max="8192" width="9.33203125" style="204" customWidth="1"/>
    <col min="8193" max="8193" width="8.33203125" style="204" customWidth="1"/>
    <col min="8194" max="8194" width="1.66796875" style="204" customWidth="1"/>
    <col min="8195" max="8196" width="5" style="204" customWidth="1"/>
    <col min="8197" max="8197" width="11.66015625" style="204" customWidth="1"/>
    <col min="8198" max="8198" width="9.16015625" style="204" customWidth="1"/>
    <col min="8199" max="8199" width="5" style="204" customWidth="1"/>
    <col min="8200" max="8200" width="77.83203125" style="204" customWidth="1"/>
    <col min="8201" max="8202" width="20" style="204" customWidth="1"/>
    <col min="8203" max="8203" width="1.66796875" style="204" customWidth="1"/>
    <col min="8204" max="8448" width="9.33203125" style="204" customWidth="1"/>
    <col min="8449" max="8449" width="8.33203125" style="204" customWidth="1"/>
    <col min="8450" max="8450" width="1.66796875" style="204" customWidth="1"/>
    <col min="8451" max="8452" width="5" style="204" customWidth="1"/>
    <col min="8453" max="8453" width="11.66015625" style="204" customWidth="1"/>
    <col min="8454" max="8454" width="9.16015625" style="204" customWidth="1"/>
    <col min="8455" max="8455" width="5" style="204" customWidth="1"/>
    <col min="8456" max="8456" width="77.83203125" style="204" customWidth="1"/>
    <col min="8457" max="8458" width="20" style="204" customWidth="1"/>
    <col min="8459" max="8459" width="1.66796875" style="204" customWidth="1"/>
    <col min="8460" max="8704" width="9.33203125" style="204" customWidth="1"/>
    <col min="8705" max="8705" width="8.33203125" style="204" customWidth="1"/>
    <col min="8706" max="8706" width="1.66796875" style="204" customWidth="1"/>
    <col min="8707" max="8708" width="5" style="204" customWidth="1"/>
    <col min="8709" max="8709" width="11.66015625" style="204" customWidth="1"/>
    <col min="8710" max="8710" width="9.16015625" style="204" customWidth="1"/>
    <col min="8711" max="8711" width="5" style="204" customWidth="1"/>
    <col min="8712" max="8712" width="77.83203125" style="204" customWidth="1"/>
    <col min="8713" max="8714" width="20" style="204" customWidth="1"/>
    <col min="8715" max="8715" width="1.66796875" style="204" customWidth="1"/>
    <col min="8716" max="8960" width="9.33203125" style="204" customWidth="1"/>
    <col min="8961" max="8961" width="8.33203125" style="204" customWidth="1"/>
    <col min="8962" max="8962" width="1.66796875" style="204" customWidth="1"/>
    <col min="8963" max="8964" width="5" style="204" customWidth="1"/>
    <col min="8965" max="8965" width="11.66015625" style="204" customWidth="1"/>
    <col min="8966" max="8966" width="9.16015625" style="204" customWidth="1"/>
    <col min="8967" max="8967" width="5" style="204" customWidth="1"/>
    <col min="8968" max="8968" width="77.83203125" style="204" customWidth="1"/>
    <col min="8969" max="8970" width="20" style="204" customWidth="1"/>
    <col min="8971" max="8971" width="1.66796875" style="204" customWidth="1"/>
    <col min="8972" max="9216" width="9.33203125" style="204" customWidth="1"/>
    <col min="9217" max="9217" width="8.33203125" style="204" customWidth="1"/>
    <col min="9218" max="9218" width="1.66796875" style="204" customWidth="1"/>
    <col min="9219" max="9220" width="5" style="204" customWidth="1"/>
    <col min="9221" max="9221" width="11.66015625" style="204" customWidth="1"/>
    <col min="9222" max="9222" width="9.16015625" style="204" customWidth="1"/>
    <col min="9223" max="9223" width="5" style="204" customWidth="1"/>
    <col min="9224" max="9224" width="77.83203125" style="204" customWidth="1"/>
    <col min="9225" max="9226" width="20" style="204" customWidth="1"/>
    <col min="9227" max="9227" width="1.66796875" style="204" customWidth="1"/>
    <col min="9228" max="9472" width="9.33203125" style="204" customWidth="1"/>
    <col min="9473" max="9473" width="8.33203125" style="204" customWidth="1"/>
    <col min="9474" max="9474" width="1.66796875" style="204" customWidth="1"/>
    <col min="9475" max="9476" width="5" style="204" customWidth="1"/>
    <col min="9477" max="9477" width="11.66015625" style="204" customWidth="1"/>
    <col min="9478" max="9478" width="9.16015625" style="204" customWidth="1"/>
    <col min="9479" max="9479" width="5" style="204" customWidth="1"/>
    <col min="9480" max="9480" width="77.83203125" style="204" customWidth="1"/>
    <col min="9481" max="9482" width="20" style="204" customWidth="1"/>
    <col min="9483" max="9483" width="1.66796875" style="204" customWidth="1"/>
    <col min="9484" max="9728" width="9.33203125" style="204" customWidth="1"/>
    <col min="9729" max="9729" width="8.33203125" style="204" customWidth="1"/>
    <col min="9730" max="9730" width="1.66796875" style="204" customWidth="1"/>
    <col min="9731" max="9732" width="5" style="204" customWidth="1"/>
    <col min="9733" max="9733" width="11.66015625" style="204" customWidth="1"/>
    <col min="9734" max="9734" width="9.16015625" style="204" customWidth="1"/>
    <col min="9735" max="9735" width="5" style="204" customWidth="1"/>
    <col min="9736" max="9736" width="77.83203125" style="204" customWidth="1"/>
    <col min="9737" max="9738" width="20" style="204" customWidth="1"/>
    <col min="9739" max="9739" width="1.66796875" style="204" customWidth="1"/>
    <col min="9740" max="9984" width="9.33203125" style="204" customWidth="1"/>
    <col min="9985" max="9985" width="8.33203125" style="204" customWidth="1"/>
    <col min="9986" max="9986" width="1.66796875" style="204" customWidth="1"/>
    <col min="9987" max="9988" width="5" style="204" customWidth="1"/>
    <col min="9989" max="9989" width="11.66015625" style="204" customWidth="1"/>
    <col min="9990" max="9990" width="9.16015625" style="204" customWidth="1"/>
    <col min="9991" max="9991" width="5" style="204" customWidth="1"/>
    <col min="9992" max="9992" width="77.83203125" style="204" customWidth="1"/>
    <col min="9993" max="9994" width="20" style="204" customWidth="1"/>
    <col min="9995" max="9995" width="1.66796875" style="204" customWidth="1"/>
    <col min="9996" max="10240" width="9.33203125" style="204" customWidth="1"/>
    <col min="10241" max="10241" width="8.33203125" style="204" customWidth="1"/>
    <col min="10242" max="10242" width="1.66796875" style="204" customWidth="1"/>
    <col min="10243" max="10244" width="5" style="204" customWidth="1"/>
    <col min="10245" max="10245" width="11.66015625" style="204" customWidth="1"/>
    <col min="10246" max="10246" width="9.16015625" style="204" customWidth="1"/>
    <col min="10247" max="10247" width="5" style="204" customWidth="1"/>
    <col min="10248" max="10248" width="77.83203125" style="204" customWidth="1"/>
    <col min="10249" max="10250" width="20" style="204" customWidth="1"/>
    <col min="10251" max="10251" width="1.66796875" style="204" customWidth="1"/>
    <col min="10252" max="10496" width="9.33203125" style="204" customWidth="1"/>
    <col min="10497" max="10497" width="8.33203125" style="204" customWidth="1"/>
    <col min="10498" max="10498" width="1.66796875" style="204" customWidth="1"/>
    <col min="10499" max="10500" width="5" style="204" customWidth="1"/>
    <col min="10501" max="10501" width="11.66015625" style="204" customWidth="1"/>
    <col min="10502" max="10502" width="9.16015625" style="204" customWidth="1"/>
    <col min="10503" max="10503" width="5" style="204" customWidth="1"/>
    <col min="10504" max="10504" width="77.83203125" style="204" customWidth="1"/>
    <col min="10505" max="10506" width="20" style="204" customWidth="1"/>
    <col min="10507" max="10507" width="1.66796875" style="204" customWidth="1"/>
    <col min="10508" max="10752" width="9.33203125" style="204" customWidth="1"/>
    <col min="10753" max="10753" width="8.33203125" style="204" customWidth="1"/>
    <col min="10754" max="10754" width="1.66796875" style="204" customWidth="1"/>
    <col min="10755" max="10756" width="5" style="204" customWidth="1"/>
    <col min="10757" max="10757" width="11.66015625" style="204" customWidth="1"/>
    <col min="10758" max="10758" width="9.16015625" style="204" customWidth="1"/>
    <col min="10759" max="10759" width="5" style="204" customWidth="1"/>
    <col min="10760" max="10760" width="77.83203125" style="204" customWidth="1"/>
    <col min="10761" max="10762" width="20" style="204" customWidth="1"/>
    <col min="10763" max="10763" width="1.66796875" style="204" customWidth="1"/>
    <col min="10764" max="11008" width="9.33203125" style="204" customWidth="1"/>
    <col min="11009" max="11009" width="8.33203125" style="204" customWidth="1"/>
    <col min="11010" max="11010" width="1.66796875" style="204" customWidth="1"/>
    <col min="11011" max="11012" width="5" style="204" customWidth="1"/>
    <col min="11013" max="11013" width="11.66015625" style="204" customWidth="1"/>
    <col min="11014" max="11014" width="9.16015625" style="204" customWidth="1"/>
    <col min="11015" max="11015" width="5" style="204" customWidth="1"/>
    <col min="11016" max="11016" width="77.83203125" style="204" customWidth="1"/>
    <col min="11017" max="11018" width="20" style="204" customWidth="1"/>
    <col min="11019" max="11019" width="1.66796875" style="204" customWidth="1"/>
    <col min="11020" max="11264" width="9.33203125" style="204" customWidth="1"/>
    <col min="11265" max="11265" width="8.33203125" style="204" customWidth="1"/>
    <col min="11266" max="11266" width="1.66796875" style="204" customWidth="1"/>
    <col min="11267" max="11268" width="5" style="204" customWidth="1"/>
    <col min="11269" max="11269" width="11.66015625" style="204" customWidth="1"/>
    <col min="11270" max="11270" width="9.16015625" style="204" customWidth="1"/>
    <col min="11271" max="11271" width="5" style="204" customWidth="1"/>
    <col min="11272" max="11272" width="77.83203125" style="204" customWidth="1"/>
    <col min="11273" max="11274" width="20" style="204" customWidth="1"/>
    <col min="11275" max="11275" width="1.66796875" style="204" customWidth="1"/>
    <col min="11276" max="11520" width="9.33203125" style="204" customWidth="1"/>
    <col min="11521" max="11521" width="8.33203125" style="204" customWidth="1"/>
    <col min="11522" max="11522" width="1.66796875" style="204" customWidth="1"/>
    <col min="11523" max="11524" width="5" style="204" customWidth="1"/>
    <col min="11525" max="11525" width="11.66015625" style="204" customWidth="1"/>
    <col min="11526" max="11526" width="9.16015625" style="204" customWidth="1"/>
    <col min="11527" max="11527" width="5" style="204" customWidth="1"/>
    <col min="11528" max="11528" width="77.83203125" style="204" customWidth="1"/>
    <col min="11529" max="11530" width="20" style="204" customWidth="1"/>
    <col min="11531" max="11531" width="1.66796875" style="204" customWidth="1"/>
    <col min="11532" max="11776" width="9.33203125" style="204" customWidth="1"/>
    <col min="11777" max="11777" width="8.33203125" style="204" customWidth="1"/>
    <col min="11778" max="11778" width="1.66796875" style="204" customWidth="1"/>
    <col min="11779" max="11780" width="5" style="204" customWidth="1"/>
    <col min="11781" max="11781" width="11.66015625" style="204" customWidth="1"/>
    <col min="11782" max="11782" width="9.16015625" style="204" customWidth="1"/>
    <col min="11783" max="11783" width="5" style="204" customWidth="1"/>
    <col min="11784" max="11784" width="77.83203125" style="204" customWidth="1"/>
    <col min="11785" max="11786" width="20" style="204" customWidth="1"/>
    <col min="11787" max="11787" width="1.66796875" style="204" customWidth="1"/>
    <col min="11788" max="12032" width="9.33203125" style="204" customWidth="1"/>
    <col min="12033" max="12033" width="8.33203125" style="204" customWidth="1"/>
    <col min="12034" max="12034" width="1.66796875" style="204" customWidth="1"/>
    <col min="12035" max="12036" width="5" style="204" customWidth="1"/>
    <col min="12037" max="12037" width="11.66015625" style="204" customWidth="1"/>
    <col min="12038" max="12038" width="9.16015625" style="204" customWidth="1"/>
    <col min="12039" max="12039" width="5" style="204" customWidth="1"/>
    <col min="12040" max="12040" width="77.83203125" style="204" customWidth="1"/>
    <col min="12041" max="12042" width="20" style="204" customWidth="1"/>
    <col min="12043" max="12043" width="1.66796875" style="204" customWidth="1"/>
    <col min="12044" max="12288" width="9.33203125" style="204" customWidth="1"/>
    <col min="12289" max="12289" width="8.33203125" style="204" customWidth="1"/>
    <col min="12290" max="12290" width="1.66796875" style="204" customWidth="1"/>
    <col min="12291" max="12292" width="5" style="204" customWidth="1"/>
    <col min="12293" max="12293" width="11.66015625" style="204" customWidth="1"/>
    <col min="12294" max="12294" width="9.16015625" style="204" customWidth="1"/>
    <col min="12295" max="12295" width="5" style="204" customWidth="1"/>
    <col min="12296" max="12296" width="77.83203125" style="204" customWidth="1"/>
    <col min="12297" max="12298" width="20" style="204" customWidth="1"/>
    <col min="12299" max="12299" width="1.66796875" style="204" customWidth="1"/>
    <col min="12300" max="12544" width="9.33203125" style="204" customWidth="1"/>
    <col min="12545" max="12545" width="8.33203125" style="204" customWidth="1"/>
    <col min="12546" max="12546" width="1.66796875" style="204" customWidth="1"/>
    <col min="12547" max="12548" width="5" style="204" customWidth="1"/>
    <col min="12549" max="12549" width="11.66015625" style="204" customWidth="1"/>
    <col min="12550" max="12550" width="9.16015625" style="204" customWidth="1"/>
    <col min="12551" max="12551" width="5" style="204" customWidth="1"/>
    <col min="12552" max="12552" width="77.83203125" style="204" customWidth="1"/>
    <col min="12553" max="12554" width="20" style="204" customWidth="1"/>
    <col min="12555" max="12555" width="1.66796875" style="204" customWidth="1"/>
    <col min="12556" max="12800" width="9.33203125" style="204" customWidth="1"/>
    <col min="12801" max="12801" width="8.33203125" style="204" customWidth="1"/>
    <col min="12802" max="12802" width="1.66796875" style="204" customWidth="1"/>
    <col min="12803" max="12804" width="5" style="204" customWidth="1"/>
    <col min="12805" max="12805" width="11.66015625" style="204" customWidth="1"/>
    <col min="12806" max="12806" width="9.16015625" style="204" customWidth="1"/>
    <col min="12807" max="12807" width="5" style="204" customWidth="1"/>
    <col min="12808" max="12808" width="77.83203125" style="204" customWidth="1"/>
    <col min="12809" max="12810" width="20" style="204" customWidth="1"/>
    <col min="12811" max="12811" width="1.66796875" style="204" customWidth="1"/>
    <col min="12812" max="13056" width="9.33203125" style="204" customWidth="1"/>
    <col min="13057" max="13057" width="8.33203125" style="204" customWidth="1"/>
    <col min="13058" max="13058" width="1.66796875" style="204" customWidth="1"/>
    <col min="13059" max="13060" width="5" style="204" customWidth="1"/>
    <col min="13061" max="13061" width="11.66015625" style="204" customWidth="1"/>
    <col min="13062" max="13062" width="9.16015625" style="204" customWidth="1"/>
    <col min="13063" max="13063" width="5" style="204" customWidth="1"/>
    <col min="13064" max="13064" width="77.83203125" style="204" customWidth="1"/>
    <col min="13065" max="13066" width="20" style="204" customWidth="1"/>
    <col min="13067" max="13067" width="1.66796875" style="204" customWidth="1"/>
    <col min="13068" max="13312" width="9.33203125" style="204" customWidth="1"/>
    <col min="13313" max="13313" width="8.33203125" style="204" customWidth="1"/>
    <col min="13314" max="13314" width="1.66796875" style="204" customWidth="1"/>
    <col min="13315" max="13316" width="5" style="204" customWidth="1"/>
    <col min="13317" max="13317" width="11.66015625" style="204" customWidth="1"/>
    <col min="13318" max="13318" width="9.16015625" style="204" customWidth="1"/>
    <col min="13319" max="13319" width="5" style="204" customWidth="1"/>
    <col min="13320" max="13320" width="77.83203125" style="204" customWidth="1"/>
    <col min="13321" max="13322" width="20" style="204" customWidth="1"/>
    <col min="13323" max="13323" width="1.66796875" style="204" customWidth="1"/>
    <col min="13324" max="13568" width="9.33203125" style="204" customWidth="1"/>
    <col min="13569" max="13569" width="8.33203125" style="204" customWidth="1"/>
    <col min="13570" max="13570" width="1.66796875" style="204" customWidth="1"/>
    <col min="13571" max="13572" width="5" style="204" customWidth="1"/>
    <col min="13573" max="13573" width="11.66015625" style="204" customWidth="1"/>
    <col min="13574" max="13574" width="9.16015625" style="204" customWidth="1"/>
    <col min="13575" max="13575" width="5" style="204" customWidth="1"/>
    <col min="13576" max="13576" width="77.83203125" style="204" customWidth="1"/>
    <col min="13577" max="13578" width="20" style="204" customWidth="1"/>
    <col min="13579" max="13579" width="1.66796875" style="204" customWidth="1"/>
    <col min="13580" max="13824" width="9.33203125" style="204" customWidth="1"/>
    <col min="13825" max="13825" width="8.33203125" style="204" customWidth="1"/>
    <col min="13826" max="13826" width="1.66796875" style="204" customWidth="1"/>
    <col min="13827" max="13828" width="5" style="204" customWidth="1"/>
    <col min="13829" max="13829" width="11.66015625" style="204" customWidth="1"/>
    <col min="13830" max="13830" width="9.16015625" style="204" customWidth="1"/>
    <col min="13831" max="13831" width="5" style="204" customWidth="1"/>
    <col min="13832" max="13832" width="77.83203125" style="204" customWidth="1"/>
    <col min="13833" max="13834" width="20" style="204" customWidth="1"/>
    <col min="13835" max="13835" width="1.66796875" style="204" customWidth="1"/>
    <col min="13836" max="14080" width="9.33203125" style="204" customWidth="1"/>
    <col min="14081" max="14081" width="8.33203125" style="204" customWidth="1"/>
    <col min="14082" max="14082" width="1.66796875" style="204" customWidth="1"/>
    <col min="14083" max="14084" width="5" style="204" customWidth="1"/>
    <col min="14085" max="14085" width="11.66015625" style="204" customWidth="1"/>
    <col min="14086" max="14086" width="9.16015625" style="204" customWidth="1"/>
    <col min="14087" max="14087" width="5" style="204" customWidth="1"/>
    <col min="14088" max="14088" width="77.83203125" style="204" customWidth="1"/>
    <col min="14089" max="14090" width="20" style="204" customWidth="1"/>
    <col min="14091" max="14091" width="1.66796875" style="204" customWidth="1"/>
    <col min="14092" max="14336" width="9.33203125" style="204" customWidth="1"/>
    <col min="14337" max="14337" width="8.33203125" style="204" customWidth="1"/>
    <col min="14338" max="14338" width="1.66796875" style="204" customWidth="1"/>
    <col min="14339" max="14340" width="5" style="204" customWidth="1"/>
    <col min="14341" max="14341" width="11.66015625" style="204" customWidth="1"/>
    <col min="14342" max="14342" width="9.16015625" style="204" customWidth="1"/>
    <col min="14343" max="14343" width="5" style="204" customWidth="1"/>
    <col min="14344" max="14344" width="77.83203125" style="204" customWidth="1"/>
    <col min="14345" max="14346" width="20" style="204" customWidth="1"/>
    <col min="14347" max="14347" width="1.66796875" style="204" customWidth="1"/>
    <col min="14348" max="14592" width="9.33203125" style="204" customWidth="1"/>
    <col min="14593" max="14593" width="8.33203125" style="204" customWidth="1"/>
    <col min="14594" max="14594" width="1.66796875" style="204" customWidth="1"/>
    <col min="14595" max="14596" width="5" style="204" customWidth="1"/>
    <col min="14597" max="14597" width="11.66015625" style="204" customWidth="1"/>
    <col min="14598" max="14598" width="9.16015625" style="204" customWidth="1"/>
    <col min="14599" max="14599" width="5" style="204" customWidth="1"/>
    <col min="14600" max="14600" width="77.83203125" style="204" customWidth="1"/>
    <col min="14601" max="14602" width="20" style="204" customWidth="1"/>
    <col min="14603" max="14603" width="1.66796875" style="204" customWidth="1"/>
    <col min="14604" max="14848" width="9.33203125" style="204" customWidth="1"/>
    <col min="14849" max="14849" width="8.33203125" style="204" customWidth="1"/>
    <col min="14850" max="14850" width="1.66796875" style="204" customWidth="1"/>
    <col min="14851" max="14852" width="5" style="204" customWidth="1"/>
    <col min="14853" max="14853" width="11.66015625" style="204" customWidth="1"/>
    <col min="14854" max="14854" width="9.16015625" style="204" customWidth="1"/>
    <col min="14855" max="14855" width="5" style="204" customWidth="1"/>
    <col min="14856" max="14856" width="77.83203125" style="204" customWidth="1"/>
    <col min="14857" max="14858" width="20" style="204" customWidth="1"/>
    <col min="14859" max="14859" width="1.66796875" style="204" customWidth="1"/>
    <col min="14860" max="15104" width="9.33203125" style="204" customWidth="1"/>
    <col min="15105" max="15105" width="8.33203125" style="204" customWidth="1"/>
    <col min="15106" max="15106" width="1.66796875" style="204" customWidth="1"/>
    <col min="15107" max="15108" width="5" style="204" customWidth="1"/>
    <col min="15109" max="15109" width="11.66015625" style="204" customWidth="1"/>
    <col min="15110" max="15110" width="9.16015625" style="204" customWidth="1"/>
    <col min="15111" max="15111" width="5" style="204" customWidth="1"/>
    <col min="15112" max="15112" width="77.83203125" style="204" customWidth="1"/>
    <col min="15113" max="15114" width="20" style="204" customWidth="1"/>
    <col min="15115" max="15115" width="1.66796875" style="204" customWidth="1"/>
    <col min="15116" max="15360" width="9.33203125" style="204" customWidth="1"/>
    <col min="15361" max="15361" width="8.33203125" style="204" customWidth="1"/>
    <col min="15362" max="15362" width="1.66796875" style="204" customWidth="1"/>
    <col min="15363" max="15364" width="5" style="204" customWidth="1"/>
    <col min="15365" max="15365" width="11.66015625" style="204" customWidth="1"/>
    <col min="15366" max="15366" width="9.16015625" style="204" customWidth="1"/>
    <col min="15367" max="15367" width="5" style="204" customWidth="1"/>
    <col min="15368" max="15368" width="77.83203125" style="204" customWidth="1"/>
    <col min="15369" max="15370" width="20" style="204" customWidth="1"/>
    <col min="15371" max="15371" width="1.66796875" style="204" customWidth="1"/>
    <col min="15372" max="15616" width="9.33203125" style="204" customWidth="1"/>
    <col min="15617" max="15617" width="8.33203125" style="204" customWidth="1"/>
    <col min="15618" max="15618" width="1.66796875" style="204" customWidth="1"/>
    <col min="15619" max="15620" width="5" style="204" customWidth="1"/>
    <col min="15621" max="15621" width="11.66015625" style="204" customWidth="1"/>
    <col min="15622" max="15622" width="9.16015625" style="204" customWidth="1"/>
    <col min="15623" max="15623" width="5" style="204" customWidth="1"/>
    <col min="15624" max="15624" width="77.83203125" style="204" customWidth="1"/>
    <col min="15625" max="15626" width="20" style="204" customWidth="1"/>
    <col min="15627" max="15627" width="1.66796875" style="204" customWidth="1"/>
    <col min="15628" max="15872" width="9.33203125" style="204" customWidth="1"/>
    <col min="15873" max="15873" width="8.33203125" style="204" customWidth="1"/>
    <col min="15874" max="15874" width="1.66796875" style="204" customWidth="1"/>
    <col min="15875" max="15876" width="5" style="204" customWidth="1"/>
    <col min="15877" max="15877" width="11.66015625" style="204" customWidth="1"/>
    <col min="15878" max="15878" width="9.16015625" style="204" customWidth="1"/>
    <col min="15879" max="15879" width="5" style="204" customWidth="1"/>
    <col min="15880" max="15880" width="77.83203125" style="204" customWidth="1"/>
    <col min="15881" max="15882" width="20" style="204" customWidth="1"/>
    <col min="15883" max="15883" width="1.66796875" style="204" customWidth="1"/>
    <col min="15884" max="16128" width="9.33203125" style="204" customWidth="1"/>
    <col min="16129" max="16129" width="8.33203125" style="204" customWidth="1"/>
    <col min="16130" max="16130" width="1.66796875" style="204" customWidth="1"/>
    <col min="16131" max="16132" width="5" style="204" customWidth="1"/>
    <col min="16133" max="16133" width="11.66015625" style="204" customWidth="1"/>
    <col min="16134" max="16134" width="9.16015625" style="204" customWidth="1"/>
    <col min="16135" max="16135" width="5" style="204" customWidth="1"/>
    <col min="16136" max="16136" width="77.83203125" style="204" customWidth="1"/>
    <col min="16137" max="16138" width="20" style="204" customWidth="1"/>
    <col min="16139" max="16139" width="1.66796875" style="204" customWidth="1"/>
    <col min="16140" max="16384" width="9.33203125" style="204" customWidth="1"/>
  </cols>
  <sheetData>
    <row r="1" ht="37.5" customHeight="1"/>
    <row r="2" spans="2:11" ht="7.5" customHeight="1">
      <c r="B2" s="205"/>
      <c r="C2" s="206"/>
      <c r="D2" s="206"/>
      <c r="E2" s="206"/>
      <c r="F2" s="206"/>
      <c r="G2" s="206"/>
      <c r="H2" s="206"/>
      <c r="I2" s="206"/>
      <c r="J2" s="206"/>
      <c r="K2" s="207"/>
    </row>
    <row r="3" spans="2:11" s="211" customFormat="1" ht="45" customHeight="1">
      <c r="B3" s="208"/>
      <c r="C3" s="209" t="s">
        <v>1639</v>
      </c>
      <c r="D3" s="209"/>
      <c r="E3" s="209"/>
      <c r="F3" s="209"/>
      <c r="G3" s="209"/>
      <c r="H3" s="209"/>
      <c r="I3" s="209"/>
      <c r="J3" s="209"/>
      <c r="K3" s="210"/>
    </row>
    <row r="4" spans="2:11" ht="25.5" customHeight="1">
      <c r="B4" s="212"/>
      <c r="C4" s="213" t="s">
        <v>1640</v>
      </c>
      <c r="D4" s="213"/>
      <c r="E4" s="213"/>
      <c r="F4" s="213"/>
      <c r="G4" s="213"/>
      <c r="H4" s="213"/>
      <c r="I4" s="213"/>
      <c r="J4" s="213"/>
      <c r="K4" s="214"/>
    </row>
    <row r="5" spans="2:11" ht="5.25" customHeight="1">
      <c r="B5" s="212"/>
      <c r="C5" s="215"/>
      <c r="D5" s="215"/>
      <c r="E5" s="215"/>
      <c r="F5" s="215"/>
      <c r="G5" s="215"/>
      <c r="H5" s="215"/>
      <c r="I5" s="215"/>
      <c r="J5" s="215"/>
      <c r="K5" s="214"/>
    </row>
    <row r="6" spans="2:11" ht="15" customHeight="1">
      <c r="B6" s="212"/>
      <c r="C6" s="216" t="s">
        <v>1641</v>
      </c>
      <c r="D6" s="216"/>
      <c r="E6" s="216"/>
      <c r="F6" s="216"/>
      <c r="G6" s="216"/>
      <c r="H6" s="216"/>
      <c r="I6" s="216"/>
      <c r="J6" s="216"/>
      <c r="K6" s="214"/>
    </row>
    <row r="7" spans="2:11" ht="15" customHeight="1">
      <c r="B7" s="217"/>
      <c r="C7" s="216" t="s">
        <v>1642</v>
      </c>
      <c r="D7" s="216"/>
      <c r="E7" s="216"/>
      <c r="F7" s="216"/>
      <c r="G7" s="216"/>
      <c r="H7" s="216"/>
      <c r="I7" s="216"/>
      <c r="J7" s="216"/>
      <c r="K7" s="214"/>
    </row>
    <row r="8" spans="2:11" ht="12.75" customHeight="1">
      <c r="B8" s="217"/>
      <c r="C8" s="218"/>
      <c r="D8" s="218"/>
      <c r="E8" s="218"/>
      <c r="F8" s="218"/>
      <c r="G8" s="218"/>
      <c r="H8" s="218"/>
      <c r="I8" s="218"/>
      <c r="J8" s="218"/>
      <c r="K8" s="214"/>
    </row>
    <row r="9" spans="2:11" ht="15" customHeight="1">
      <c r="B9" s="217"/>
      <c r="C9" s="216" t="s">
        <v>1643</v>
      </c>
      <c r="D9" s="216"/>
      <c r="E9" s="216"/>
      <c r="F9" s="216"/>
      <c r="G9" s="216"/>
      <c r="H9" s="216"/>
      <c r="I9" s="216"/>
      <c r="J9" s="216"/>
      <c r="K9" s="214"/>
    </row>
    <row r="10" spans="2:11" ht="13.2">
      <c r="B10" s="217"/>
      <c r="C10" s="218"/>
      <c r="D10" s="216" t="s">
        <v>1644</v>
      </c>
      <c r="E10" s="216"/>
      <c r="F10" s="216"/>
      <c r="G10" s="216"/>
      <c r="H10" s="216"/>
      <c r="I10" s="216"/>
      <c r="J10" s="216"/>
      <c r="K10" s="214"/>
    </row>
    <row r="11" spans="2:11" ht="15" customHeight="1">
      <c r="B11" s="217"/>
      <c r="C11" s="219"/>
      <c r="D11" s="216" t="s">
        <v>1645</v>
      </c>
      <c r="E11" s="216"/>
      <c r="F11" s="216"/>
      <c r="G11" s="216"/>
      <c r="H11" s="216"/>
      <c r="I11" s="216"/>
      <c r="J11" s="216"/>
      <c r="K11" s="214"/>
    </row>
    <row r="12" spans="2:11" ht="12.75" customHeight="1">
      <c r="B12" s="217"/>
      <c r="C12" s="219"/>
      <c r="D12" s="219"/>
      <c r="E12" s="219"/>
      <c r="F12" s="219"/>
      <c r="G12" s="219"/>
      <c r="H12" s="219"/>
      <c r="I12" s="219"/>
      <c r="J12" s="219"/>
      <c r="K12" s="214"/>
    </row>
    <row r="13" spans="2:11" ht="15" customHeight="1">
      <c r="B13" s="217"/>
      <c r="C13" s="219"/>
      <c r="D13" s="216" t="s">
        <v>1646</v>
      </c>
      <c r="E13" s="216"/>
      <c r="F13" s="216"/>
      <c r="G13" s="216"/>
      <c r="H13" s="216"/>
      <c r="I13" s="216"/>
      <c r="J13" s="216"/>
      <c r="K13" s="214"/>
    </row>
    <row r="14" spans="2:11" ht="15" customHeight="1">
      <c r="B14" s="217"/>
      <c r="C14" s="219"/>
      <c r="D14" s="216" t="s">
        <v>1647</v>
      </c>
      <c r="E14" s="216"/>
      <c r="F14" s="216"/>
      <c r="G14" s="216"/>
      <c r="H14" s="216"/>
      <c r="I14" s="216"/>
      <c r="J14" s="216"/>
      <c r="K14" s="214"/>
    </row>
    <row r="15" spans="2:11" ht="15" customHeight="1">
      <c r="B15" s="217"/>
      <c r="C15" s="219"/>
      <c r="D15" s="216" t="s">
        <v>1648</v>
      </c>
      <c r="E15" s="216"/>
      <c r="F15" s="216"/>
      <c r="G15" s="216"/>
      <c r="H15" s="216"/>
      <c r="I15" s="216"/>
      <c r="J15" s="216"/>
      <c r="K15" s="214"/>
    </row>
    <row r="16" spans="2:11" ht="15" customHeight="1">
      <c r="B16" s="217"/>
      <c r="C16" s="219"/>
      <c r="D16" s="219"/>
      <c r="E16" s="220" t="s">
        <v>93</v>
      </c>
      <c r="F16" s="216" t="s">
        <v>1649</v>
      </c>
      <c r="G16" s="216"/>
      <c r="H16" s="216"/>
      <c r="I16" s="216"/>
      <c r="J16" s="216"/>
      <c r="K16" s="214"/>
    </row>
    <row r="17" spans="2:11" ht="15" customHeight="1">
      <c r="B17" s="217"/>
      <c r="C17" s="219"/>
      <c r="D17" s="219"/>
      <c r="E17" s="220" t="s">
        <v>81</v>
      </c>
      <c r="F17" s="216" t="s">
        <v>1650</v>
      </c>
      <c r="G17" s="216"/>
      <c r="H17" s="216"/>
      <c r="I17" s="216"/>
      <c r="J17" s="216"/>
      <c r="K17" s="214"/>
    </row>
    <row r="18" spans="2:11" ht="15" customHeight="1">
      <c r="B18" s="217"/>
      <c r="C18" s="219"/>
      <c r="D18" s="219"/>
      <c r="E18" s="220" t="s">
        <v>1651</v>
      </c>
      <c r="F18" s="216" t="s">
        <v>1652</v>
      </c>
      <c r="G18" s="216"/>
      <c r="H18" s="216"/>
      <c r="I18" s="216"/>
      <c r="J18" s="216"/>
      <c r="K18" s="214"/>
    </row>
    <row r="19" spans="2:11" ht="15" customHeight="1">
      <c r="B19" s="217"/>
      <c r="C19" s="219"/>
      <c r="D19" s="219"/>
      <c r="E19" s="220" t="s">
        <v>102</v>
      </c>
      <c r="F19" s="216" t="s">
        <v>1653</v>
      </c>
      <c r="G19" s="216"/>
      <c r="H19" s="216"/>
      <c r="I19" s="216"/>
      <c r="J19" s="216"/>
      <c r="K19" s="214"/>
    </row>
    <row r="20" spans="2:11" ht="15" customHeight="1">
      <c r="B20" s="217"/>
      <c r="C20" s="219"/>
      <c r="D20" s="219"/>
      <c r="E20" s="220" t="s">
        <v>1654</v>
      </c>
      <c r="F20" s="216" t="s">
        <v>1655</v>
      </c>
      <c r="G20" s="216"/>
      <c r="H20" s="216"/>
      <c r="I20" s="216"/>
      <c r="J20" s="216"/>
      <c r="K20" s="214"/>
    </row>
    <row r="21" spans="2:11" ht="15" customHeight="1">
      <c r="B21" s="217"/>
      <c r="C21" s="219"/>
      <c r="D21" s="219"/>
      <c r="E21" s="220" t="s">
        <v>86</v>
      </c>
      <c r="F21" s="216" t="s">
        <v>1656</v>
      </c>
      <c r="G21" s="216"/>
      <c r="H21" s="216"/>
      <c r="I21" s="216"/>
      <c r="J21" s="216"/>
      <c r="K21" s="214"/>
    </row>
    <row r="22" spans="2:11" ht="12.75" customHeight="1">
      <c r="B22" s="217"/>
      <c r="C22" s="219"/>
      <c r="D22" s="219"/>
      <c r="E22" s="219"/>
      <c r="F22" s="219"/>
      <c r="G22" s="219"/>
      <c r="H22" s="219"/>
      <c r="I22" s="219"/>
      <c r="J22" s="219"/>
      <c r="K22" s="214"/>
    </row>
    <row r="23" spans="2:11" ht="15" customHeight="1">
      <c r="B23" s="217"/>
      <c r="C23" s="216" t="s">
        <v>1657</v>
      </c>
      <c r="D23" s="216"/>
      <c r="E23" s="216"/>
      <c r="F23" s="216"/>
      <c r="G23" s="216"/>
      <c r="H23" s="216"/>
      <c r="I23" s="216"/>
      <c r="J23" s="216"/>
      <c r="K23" s="214"/>
    </row>
    <row r="24" spans="2:11" ht="15" customHeight="1">
      <c r="B24" s="217"/>
      <c r="C24" s="216" t="s">
        <v>1658</v>
      </c>
      <c r="D24" s="216"/>
      <c r="E24" s="216"/>
      <c r="F24" s="216"/>
      <c r="G24" s="216"/>
      <c r="H24" s="216"/>
      <c r="I24" s="216"/>
      <c r="J24" s="216"/>
      <c r="K24" s="214"/>
    </row>
    <row r="25" spans="2:11" ht="15" customHeight="1">
      <c r="B25" s="217"/>
      <c r="C25" s="218"/>
      <c r="D25" s="216" t="s">
        <v>1659</v>
      </c>
      <c r="E25" s="216"/>
      <c r="F25" s="216"/>
      <c r="G25" s="216"/>
      <c r="H25" s="216"/>
      <c r="I25" s="216"/>
      <c r="J25" s="216"/>
      <c r="K25" s="214"/>
    </row>
    <row r="26" spans="2:11" ht="15" customHeight="1">
      <c r="B26" s="217"/>
      <c r="C26" s="219"/>
      <c r="D26" s="216" t="s">
        <v>1660</v>
      </c>
      <c r="E26" s="216"/>
      <c r="F26" s="216"/>
      <c r="G26" s="216"/>
      <c r="H26" s="216"/>
      <c r="I26" s="216"/>
      <c r="J26" s="216"/>
      <c r="K26" s="214"/>
    </row>
    <row r="27" spans="2:11" ht="12.75" customHeight="1">
      <c r="B27" s="217"/>
      <c r="C27" s="219"/>
      <c r="D27" s="219"/>
      <c r="E27" s="219"/>
      <c r="F27" s="219"/>
      <c r="G27" s="219"/>
      <c r="H27" s="219"/>
      <c r="I27" s="219"/>
      <c r="J27" s="219"/>
      <c r="K27" s="214"/>
    </row>
    <row r="28" spans="2:11" ht="15" customHeight="1">
      <c r="B28" s="217"/>
      <c r="C28" s="219"/>
      <c r="D28" s="216" t="s">
        <v>1661</v>
      </c>
      <c r="E28" s="216"/>
      <c r="F28" s="216"/>
      <c r="G28" s="216"/>
      <c r="H28" s="216"/>
      <c r="I28" s="216"/>
      <c r="J28" s="216"/>
      <c r="K28" s="214"/>
    </row>
    <row r="29" spans="2:11" ht="15" customHeight="1">
      <c r="B29" s="217"/>
      <c r="C29" s="219"/>
      <c r="D29" s="216" t="s">
        <v>1662</v>
      </c>
      <c r="E29" s="216"/>
      <c r="F29" s="216"/>
      <c r="G29" s="216"/>
      <c r="H29" s="216"/>
      <c r="I29" s="216"/>
      <c r="J29" s="216"/>
      <c r="K29" s="214"/>
    </row>
    <row r="30" spans="2:11" ht="12.75" customHeight="1">
      <c r="B30" s="217"/>
      <c r="C30" s="219"/>
      <c r="D30" s="219"/>
      <c r="E30" s="219"/>
      <c r="F30" s="219"/>
      <c r="G30" s="219"/>
      <c r="H30" s="219"/>
      <c r="I30" s="219"/>
      <c r="J30" s="219"/>
      <c r="K30" s="214"/>
    </row>
    <row r="31" spans="2:11" ht="15" customHeight="1">
      <c r="B31" s="217"/>
      <c r="C31" s="219"/>
      <c r="D31" s="216" t="s">
        <v>1663</v>
      </c>
      <c r="E31" s="216"/>
      <c r="F31" s="216"/>
      <c r="G31" s="216"/>
      <c r="H31" s="216"/>
      <c r="I31" s="216"/>
      <c r="J31" s="216"/>
      <c r="K31" s="214"/>
    </row>
    <row r="32" spans="2:11" ht="15" customHeight="1">
      <c r="B32" s="217"/>
      <c r="C32" s="219"/>
      <c r="D32" s="216" t="s">
        <v>1664</v>
      </c>
      <c r="E32" s="216"/>
      <c r="F32" s="216"/>
      <c r="G32" s="216"/>
      <c r="H32" s="216"/>
      <c r="I32" s="216"/>
      <c r="J32" s="216"/>
      <c r="K32" s="214"/>
    </row>
    <row r="33" spans="2:11" ht="15" customHeight="1">
      <c r="B33" s="217"/>
      <c r="C33" s="219"/>
      <c r="D33" s="216" t="s">
        <v>1665</v>
      </c>
      <c r="E33" s="216"/>
      <c r="F33" s="216"/>
      <c r="G33" s="216"/>
      <c r="H33" s="216"/>
      <c r="I33" s="216"/>
      <c r="J33" s="216"/>
      <c r="K33" s="214"/>
    </row>
    <row r="34" spans="2:11" ht="15" customHeight="1">
      <c r="B34" s="217"/>
      <c r="C34" s="219"/>
      <c r="D34" s="218"/>
      <c r="E34" s="221" t="s">
        <v>128</v>
      </c>
      <c r="F34" s="218"/>
      <c r="G34" s="216" t="s">
        <v>1666</v>
      </c>
      <c r="H34" s="216"/>
      <c r="I34" s="216"/>
      <c r="J34" s="216"/>
      <c r="K34" s="214"/>
    </row>
    <row r="35" spans="2:11" ht="30.75" customHeight="1">
      <c r="B35" s="217"/>
      <c r="C35" s="219"/>
      <c r="D35" s="218"/>
      <c r="E35" s="221" t="s">
        <v>1667</v>
      </c>
      <c r="F35" s="218"/>
      <c r="G35" s="216" t="s">
        <v>1668</v>
      </c>
      <c r="H35" s="216"/>
      <c r="I35" s="216"/>
      <c r="J35" s="216"/>
      <c r="K35" s="214"/>
    </row>
    <row r="36" spans="2:11" ht="15" customHeight="1">
      <c r="B36" s="217"/>
      <c r="C36" s="219"/>
      <c r="D36" s="218"/>
      <c r="E36" s="221" t="s">
        <v>56</v>
      </c>
      <c r="F36" s="218"/>
      <c r="G36" s="216" t="s">
        <v>1669</v>
      </c>
      <c r="H36" s="216"/>
      <c r="I36" s="216"/>
      <c r="J36" s="216"/>
      <c r="K36" s="214"/>
    </row>
    <row r="37" spans="2:11" ht="15" customHeight="1">
      <c r="B37" s="217"/>
      <c r="C37" s="219"/>
      <c r="D37" s="218"/>
      <c r="E37" s="221" t="s">
        <v>129</v>
      </c>
      <c r="F37" s="218"/>
      <c r="G37" s="216" t="s">
        <v>1670</v>
      </c>
      <c r="H37" s="216"/>
      <c r="I37" s="216"/>
      <c r="J37" s="216"/>
      <c r="K37" s="214"/>
    </row>
    <row r="38" spans="2:11" ht="15" customHeight="1">
      <c r="B38" s="217"/>
      <c r="C38" s="219"/>
      <c r="D38" s="218"/>
      <c r="E38" s="221" t="s">
        <v>130</v>
      </c>
      <c r="F38" s="218"/>
      <c r="G38" s="216" t="s">
        <v>1671</v>
      </c>
      <c r="H38" s="216"/>
      <c r="I38" s="216"/>
      <c r="J38" s="216"/>
      <c r="K38" s="214"/>
    </row>
    <row r="39" spans="2:11" ht="15" customHeight="1">
      <c r="B39" s="217"/>
      <c r="C39" s="219"/>
      <c r="D39" s="218"/>
      <c r="E39" s="221" t="s">
        <v>131</v>
      </c>
      <c r="F39" s="218"/>
      <c r="G39" s="216" t="s">
        <v>1672</v>
      </c>
      <c r="H39" s="216"/>
      <c r="I39" s="216"/>
      <c r="J39" s="216"/>
      <c r="K39" s="214"/>
    </row>
    <row r="40" spans="2:11" ht="15" customHeight="1">
      <c r="B40" s="217"/>
      <c r="C40" s="219"/>
      <c r="D40" s="218"/>
      <c r="E40" s="221" t="s">
        <v>1673</v>
      </c>
      <c r="F40" s="218"/>
      <c r="G40" s="216" t="s">
        <v>1674</v>
      </c>
      <c r="H40" s="216"/>
      <c r="I40" s="216"/>
      <c r="J40" s="216"/>
      <c r="K40" s="214"/>
    </row>
    <row r="41" spans="2:11" ht="15" customHeight="1">
      <c r="B41" s="217"/>
      <c r="C41" s="219"/>
      <c r="D41" s="218"/>
      <c r="E41" s="221"/>
      <c r="F41" s="218"/>
      <c r="G41" s="216" t="s">
        <v>1675</v>
      </c>
      <c r="H41" s="216"/>
      <c r="I41" s="216"/>
      <c r="J41" s="216"/>
      <c r="K41" s="214"/>
    </row>
    <row r="42" spans="2:11" ht="15" customHeight="1">
      <c r="B42" s="217"/>
      <c r="C42" s="219"/>
      <c r="D42" s="218"/>
      <c r="E42" s="221" t="s">
        <v>1676</v>
      </c>
      <c r="F42" s="218"/>
      <c r="G42" s="216" t="s">
        <v>1677</v>
      </c>
      <c r="H42" s="216"/>
      <c r="I42" s="216"/>
      <c r="J42" s="216"/>
      <c r="K42" s="214"/>
    </row>
    <row r="43" spans="2:11" ht="15" customHeight="1">
      <c r="B43" s="217"/>
      <c r="C43" s="219"/>
      <c r="D43" s="218"/>
      <c r="E43" s="221" t="s">
        <v>133</v>
      </c>
      <c r="F43" s="218"/>
      <c r="G43" s="216" t="s">
        <v>1678</v>
      </c>
      <c r="H43" s="216"/>
      <c r="I43" s="216"/>
      <c r="J43" s="216"/>
      <c r="K43" s="214"/>
    </row>
    <row r="44" spans="2:11" ht="12.75" customHeight="1">
      <c r="B44" s="217"/>
      <c r="C44" s="219"/>
      <c r="D44" s="218"/>
      <c r="E44" s="218"/>
      <c r="F44" s="218"/>
      <c r="G44" s="218"/>
      <c r="H44" s="218"/>
      <c r="I44" s="218"/>
      <c r="J44" s="218"/>
      <c r="K44" s="214"/>
    </row>
    <row r="45" spans="2:11" ht="15" customHeight="1">
      <c r="B45" s="217"/>
      <c r="C45" s="219"/>
      <c r="D45" s="216" t="s">
        <v>1679</v>
      </c>
      <c r="E45" s="216"/>
      <c r="F45" s="216"/>
      <c r="G45" s="216"/>
      <c r="H45" s="216"/>
      <c r="I45" s="216"/>
      <c r="J45" s="216"/>
      <c r="K45" s="214"/>
    </row>
    <row r="46" spans="2:11" ht="15" customHeight="1">
      <c r="B46" s="217"/>
      <c r="C46" s="219"/>
      <c r="D46" s="219"/>
      <c r="E46" s="216" t="s">
        <v>1680</v>
      </c>
      <c r="F46" s="216"/>
      <c r="G46" s="216"/>
      <c r="H46" s="216"/>
      <c r="I46" s="216"/>
      <c r="J46" s="216"/>
      <c r="K46" s="214"/>
    </row>
    <row r="47" spans="2:11" ht="15" customHeight="1">
      <c r="B47" s="217"/>
      <c r="C47" s="219"/>
      <c r="D47" s="219"/>
      <c r="E47" s="216" t="s">
        <v>1681</v>
      </c>
      <c r="F47" s="216"/>
      <c r="G47" s="216"/>
      <c r="H47" s="216"/>
      <c r="I47" s="216"/>
      <c r="J47" s="216"/>
      <c r="K47" s="214"/>
    </row>
    <row r="48" spans="2:11" ht="15" customHeight="1">
      <c r="B48" s="217"/>
      <c r="C48" s="219"/>
      <c r="D48" s="219"/>
      <c r="E48" s="216" t="s">
        <v>1682</v>
      </c>
      <c r="F48" s="216"/>
      <c r="G48" s="216"/>
      <c r="H48" s="216"/>
      <c r="I48" s="216"/>
      <c r="J48" s="216"/>
      <c r="K48" s="214"/>
    </row>
    <row r="49" spans="2:11" ht="15" customHeight="1">
      <c r="B49" s="217"/>
      <c r="C49" s="219"/>
      <c r="D49" s="216" t="s">
        <v>1683</v>
      </c>
      <c r="E49" s="216"/>
      <c r="F49" s="216"/>
      <c r="G49" s="216"/>
      <c r="H49" s="216"/>
      <c r="I49" s="216"/>
      <c r="J49" s="216"/>
      <c r="K49" s="214"/>
    </row>
    <row r="50" spans="2:11" ht="25.5" customHeight="1">
      <c r="B50" s="212"/>
      <c r="C50" s="213" t="s">
        <v>1684</v>
      </c>
      <c r="D50" s="213"/>
      <c r="E50" s="213"/>
      <c r="F50" s="213"/>
      <c r="G50" s="213"/>
      <c r="H50" s="213"/>
      <c r="I50" s="213"/>
      <c r="J50" s="213"/>
      <c r="K50" s="214"/>
    </row>
    <row r="51" spans="2:11" ht="5.25" customHeight="1">
      <c r="B51" s="212"/>
      <c r="C51" s="215"/>
      <c r="D51" s="215"/>
      <c r="E51" s="215"/>
      <c r="F51" s="215"/>
      <c r="G51" s="215"/>
      <c r="H51" s="215"/>
      <c r="I51" s="215"/>
      <c r="J51" s="215"/>
      <c r="K51" s="214"/>
    </row>
    <row r="52" spans="2:11" ht="15" customHeight="1">
      <c r="B52" s="212"/>
      <c r="C52" s="216" t="s">
        <v>1685</v>
      </c>
      <c r="D52" s="216"/>
      <c r="E52" s="216"/>
      <c r="F52" s="216"/>
      <c r="G52" s="216"/>
      <c r="H52" s="216"/>
      <c r="I52" s="216"/>
      <c r="J52" s="216"/>
      <c r="K52" s="214"/>
    </row>
    <row r="53" spans="2:11" ht="15" customHeight="1">
      <c r="B53" s="212"/>
      <c r="C53" s="216" t="s">
        <v>1686</v>
      </c>
      <c r="D53" s="216"/>
      <c r="E53" s="216"/>
      <c r="F53" s="216"/>
      <c r="G53" s="216"/>
      <c r="H53" s="216"/>
      <c r="I53" s="216"/>
      <c r="J53" s="216"/>
      <c r="K53" s="214"/>
    </row>
    <row r="54" spans="2:11" ht="12.75" customHeight="1">
      <c r="B54" s="212"/>
      <c r="C54" s="218"/>
      <c r="D54" s="218"/>
      <c r="E54" s="218"/>
      <c r="F54" s="218"/>
      <c r="G54" s="218"/>
      <c r="H54" s="218"/>
      <c r="I54" s="218"/>
      <c r="J54" s="218"/>
      <c r="K54" s="214"/>
    </row>
    <row r="55" spans="2:11" ht="15" customHeight="1">
      <c r="B55" s="212"/>
      <c r="C55" s="216" t="s">
        <v>1687</v>
      </c>
      <c r="D55" s="216"/>
      <c r="E55" s="216"/>
      <c r="F55" s="216"/>
      <c r="G55" s="216"/>
      <c r="H55" s="216"/>
      <c r="I55" s="216"/>
      <c r="J55" s="216"/>
      <c r="K55" s="214"/>
    </row>
    <row r="56" spans="2:11" ht="15" customHeight="1">
      <c r="B56" s="212"/>
      <c r="C56" s="219"/>
      <c r="D56" s="216" t="s">
        <v>1688</v>
      </c>
      <c r="E56" s="216"/>
      <c r="F56" s="216"/>
      <c r="G56" s="216"/>
      <c r="H56" s="216"/>
      <c r="I56" s="216"/>
      <c r="J56" s="216"/>
      <c r="K56" s="214"/>
    </row>
    <row r="57" spans="2:11" ht="15" customHeight="1">
      <c r="B57" s="212"/>
      <c r="C57" s="219"/>
      <c r="D57" s="216" t="s">
        <v>1689</v>
      </c>
      <c r="E57" s="216"/>
      <c r="F57" s="216"/>
      <c r="G57" s="216"/>
      <c r="H57" s="216"/>
      <c r="I57" s="216"/>
      <c r="J57" s="216"/>
      <c r="K57" s="214"/>
    </row>
    <row r="58" spans="2:11" ht="15" customHeight="1">
      <c r="B58" s="212"/>
      <c r="C58" s="219"/>
      <c r="D58" s="216" t="s">
        <v>1690</v>
      </c>
      <c r="E58" s="216"/>
      <c r="F58" s="216"/>
      <c r="G58" s="216"/>
      <c r="H58" s="216"/>
      <c r="I58" s="216"/>
      <c r="J58" s="216"/>
      <c r="K58" s="214"/>
    </row>
    <row r="59" spans="2:11" ht="15" customHeight="1">
      <c r="B59" s="212"/>
      <c r="C59" s="219"/>
      <c r="D59" s="216" t="s">
        <v>1691</v>
      </c>
      <c r="E59" s="216"/>
      <c r="F59" s="216"/>
      <c r="G59" s="216"/>
      <c r="H59" s="216"/>
      <c r="I59" s="216"/>
      <c r="J59" s="216"/>
      <c r="K59" s="214"/>
    </row>
    <row r="60" spans="2:11" ht="15" customHeight="1">
      <c r="B60" s="212"/>
      <c r="C60" s="219"/>
      <c r="D60" s="222" t="s">
        <v>1692</v>
      </c>
      <c r="E60" s="222"/>
      <c r="F60" s="222"/>
      <c r="G60" s="222"/>
      <c r="H60" s="222"/>
      <c r="I60" s="222"/>
      <c r="J60" s="222"/>
      <c r="K60" s="214"/>
    </row>
    <row r="61" spans="2:11" ht="15" customHeight="1">
      <c r="B61" s="212"/>
      <c r="C61" s="219"/>
      <c r="D61" s="216" t="s">
        <v>1693</v>
      </c>
      <c r="E61" s="216"/>
      <c r="F61" s="216"/>
      <c r="G61" s="216"/>
      <c r="H61" s="216"/>
      <c r="I61" s="216"/>
      <c r="J61" s="216"/>
      <c r="K61" s="214"/>
    </row>
    <row r="62" spans="2:11" ht="12.75" customHeight="1">
      <c r="B62" s="212"/>
      <c r="C62" s="219"/>
      <c r="D62" s="219"/>
      <c r="E62" s="223"/>
      <c r="F62" s="219"/>
      <c r="G62" s="219"/>
      <c r="H62" s="219"/>
      <c r="I62" s="219"/>
      <c r="J62" s="219"/>
      <c r="K62" s="214"/>
    </row>
    <row r="63" spans="2:11" ht="15" customHeight="1">
      <c r="B63" s="212"/>
      <c r="C63" s="219"/>
      <c r="D63" s="216" t="s">
        <v>1694</v>
      </c>
      <c r="E63" s="216"/>
      <c r="F63" s="216"/>
      <c r="G63" s="216"/>
      <c r="H63" s="216"/>
      <c r="I63" s="216"/>
      <c r="J63" s="216"/>
      <c r="K63" s="214"/>
    </row>
    <row r="64" spans="2:11" ht="15" customHeight="1">
      <c r="B64" s="212"/>
      <c r="C64" s="219"/>
      <c r="D64" s="222" t="s">
        <v>1695</v>
      </c>
      <c r="E64" s="222"/>
      <c r="F64" s="222"/>
      <c r="G64" s="222"/>
      <c r="H64" s="222"/>
      <c r="I64" s="222"/>
      <c r="J64" s="222"/>
      <c r="K64" s="214"/>
    </row>
    <row r="65" spans="2:11" ht="15" customHeight="1">
      <c r="B65" s="212"/>
      <c r="C65" s="219"/>
      <c r="D65" s="216" t="s">
        <v>1696</v>
      </c>
      <c r="E65" s="216"/>
      <c r="F65" s="216"/>
      <c r="G65" s="216"/>
      <c r="H65" s="216"/>
      <c r="I65" s="216"/>
      <c r="J65" s="216"/>
      <c r="K65" s="214"/>
    </row>
    <row r="66" spans="2:11" ht="15" customHeight="1">
      <c r="B66" s="212"/>
      <c r="C66" s="219"/>
      <c r="D66" s="216" t="s">
        <v>1697</v>
      </c>
      <c r="E66" s="216"/>
      <c r="F66" s="216"/>
      <c r="G66" s="216"/>
      <c r="H66" s="216"/>
      <c r="I66" s="216"/>
      <c r="J66" s="216"/>
      <c r="K66" s="214"/>
    </row>
    <row r="67" spans="2:11" ht="15" customHeight="1">
      <c r="B67" s="212"/>
      <c r="C67" s="219"/>
      <c r="D67" s="216" t="s">
        <v>1698</v>
      </c>
      <c r="E67" s="216"/>
      <c r="F67" s="216"/>
      <c r="G67" s="216"/>
      <c r="H67" s="216"/>
      <c r="I67" s="216"/>
      <c r="J67" s="216"/>
      <c r="K67" s="214"/>
    </row>
    <row r="68" spans="2:11" ht="15" customHeight="1">
      <c r="B68" s="212"/>
      <c r="C68" s="219"/>
      <c r="D68" s="216" t="s">
        <v>1699</v>
      </c>
      <c r="E68" s="216"/>
      <c r="F68" s="216"/>
      <c r="G68" s="216"/>
      <c r="H68" s="216"/>
      <c r="I68" s="216"/>
      <c r="J68" s="216"/>
      <c r="K68" s="214"/>
    </row>
    <row r="69" spans="2:11" ht="12.75" customHeight="1">
      <c r="B69" s="224"/>
      <c r="C69" s="225"/>
      <c r="D69" s="225"/>
      <c r="E69" s="225"/>
      <c r="F69" s="225"/>
      <c r="G69" s="225"/>
      <c r="H69" s="225"/>
      <c r="I69" s="225"/>
      <c r="J69" s="225"/>
      <c r="K69" s="226"/>
    </row>
    <row r="70" spans="2:11" ht="18.75" customHeight="1">
      <c r="B70" s="227"/>
      <c r="C70" s="227"/>
      <c r="D70" s="227"/>
      <c r="E70" s="227"/>
      <c r="F70" s="227"/>
      <c r="G70" s="227"/>
      <c r="H70" s="227"/>
      <c r="I70" s="227"/>
      <c r="J70" s="227"/>
      <c r="K70" s="228"/>
    </row>
    <row r="71" spans="2:11" ht="18.75" customHeight="1">
      <c r="B71" s="228"/>
      <c r="C71" s="228"/>
      <c r="D71" s="228"/>
      <c r="E71" s="228"/>
      <c r="F71" s="228"/>
      <c r="G71" s="228"/>
      <c r="H71" s="228"/>
      <c r="I71" s="228"/>
      <c r="J71" s="228"/>
      <c r="K71" s="228"/>
    </row>
    <row r="72" spans="2:11" ht="7.5" customHeight="1">
      <c r="B72" s="229"/>
      <c r="C72" s="230"/>
      <c r="D72" s="230"/>
      <c r="E72" s="230"/>
      <c r="F72" s="230"/>
      <c r="G72" s="230"/>
      <c r="H72" s="230"/>
      <c r="I72" s="230"/>
      <c r="J72" s="230"/>
      <c r="K72" s="231"/>
    </row>
    <row r="73" spans="2:11" ht="45" customHeight="1">
      <c r="B73" s="232"/>
      <c r="C73" s="233" t="s">
        <v>1638</v>
      </c>
      <c r="D73" s="233"/>
      <c r="E73" s="233"/>
      <c r="F73" s="233"/>
      <c r="G73" s="233"/>
      <c r="H73" s="233"/>
      <c r="I73" s="233"/>
      <c r="J73" s="233"/>
      <c r="K73" s="234"/>
    </row>
    <row r="74" spans="2:11" ht="17.25" customHeight="1">
      <c r="B74" s="232"/>
      <c r="C74" s="235" t="s">
        <v>1700</v>
      </c>
      <c r="D74" s="235"/>
      <c r="E74" s="235"/>
      <c r="F74" s="235" t="s">
        <v>1701</v>
      </c>
      <c r="G74" s="236"/>
      <c r="H74" s="235" t="s">
        <v>129</v>
      </c>
      <c r="I74" s="235" t="s">
        <v>60</v>
      </c>
      <c r="J74" s="235" t="s">
        <v>1702</v>
      </c>
      <c r="K74" s="234"/>
    </row>
    <row r="75" spans="2:11" ht="17.25" customHeight="1">
      <c r="B75" s="232"/>
      <c r="C75" s="237" t="s">
        <v>1703</v>
      </c>
      <c r="D75" s="237"/>
      <c r="E75" s="237"/>
      <c r="F75" s="238" t="s">
        <v>1704</v>
      </c>
      <c r="G75" s="239"/>
      <c r="H75" s="237"/>
      <c r="I75" s="237"/>
      <c r="J75" s="237" t="s">
        <v>1705</v>
      </c>
      <c r="K75" s="234"/>
    </row>
    <row r="76" spans="2:11" ht="5.25" customHeight="1">
      <c r="B76" s="232"/>
      <c r="C76" s="240"/>
      <c r="D76" s="240"/>
      <c r="E76" s="240"/>
      <c r="F76" s="240"/>
      <c r="G76" s="241"/>
      <c r="H76" s="240"/>
      <c r="I76" s="240"/>
      <c r="J76" s="240"/>
      <c r="K76" s="234"/>
    </row>
    <row r="77" spans="2:11" ht="15" customHeight="1">
      <c r="B77" s="232"/>
      <c r="C77" s="221" t="s">
        <v>56</v>
      </c>
      <c r="D77" s="240"/>
      <c r="E77" s="240"/>
      <c r="F77" s="242" t="s">
        <v>1706</v>
      </c>
      <c r="G77" s="241"/>
      <c r="H77" s="221" t="s">
        <v>1707</v>
      </c>
      <c r="I77" s="221" t="s">
        <v>1708</v>
      </c>
      <c r="J77" s="221">
        <v>20</v>
      </c>
      <c r="K77" s="234"/>
    </row>
    <row r="78" spans="2:11" ht="15" customHeight="1">
      <c r="B78" s="232"/>
      <c r="C78" s="221" t="s">
        <v>1709</v>
      </c>
      <c r="D78" s="221"/>
      <c r="E78" s="221"/>
      <c r="F78" s="242" t="s">
        <v>1706</v>
      </c>
      <c r="G78" s="241"/>
      <c r="H78" s="221" t="s">
        <v>1710</v>
      </c>
      <c r="I78" s="221" t="s">
        <v>1708</v>
      </c>
      <c r="J78" s="221">
        <v>120</v>
      </c>
      <c r="K78" s="234"/>
    </row>
    <row r="79" spans="2:11" ht="15" customHeight="1">
      <c r="B79" s="243"/>
      <c r="C79" s="221" t="s">
        <v>1711</v>
      </c>
      <c r="D79" s="221"/>
      <c r="E79" s="221"/>
      <c r="F79" s="242" t="s">
        <v>1712</v>
      </c>
      <c r="G79" s="241"/>
      <c r="H79" s="221" t="s">
        <v>1713</v>
      </c>
      <c r="I79" s="221" t="s">
        <v>1708</v>
      </c>
      <c r="J79" s="221">
        <v>50</v>
      </c>
      <c r="K79" s="234"/>
    </row>
    <row r="80" spans="2:11" ht="15" customHeight="1">
      <c r="B80" s="243"/>
      <c r="C80" s="221" t="s">
        <v>1714</v>
      </c>
      <c r="D80" s="221"/>
      <c r="E80" s="221"/>
      <c r="F80" s="242" t="s">
        <v>1706</v>
      </c>
      <c r="G80" s="241"/>
      <c r="H80" s="221" t="s">
        <v>1715</v>
      </c>
      <c r="I80" s="221" t="s">
        <v>1716</v>
      </c>
      <c r="J80" s="221"/>
      <c r="K80" s="234"/>
    </row>
    <row r="81" spans="2:11" ht="15" customHeight="1">
      <c r="B81" s="243"/>
      <c r="C81" s="244" t="s">
        <v>1717</v>
      </c>
      <c r="D81" s="244"/>
      <c r="E81" s="244"/>
      <c r="F81" s="245" t="s">
        <v>1712</v>
      </c>
      <c r="G81" s="244"/>
      <c r="H81" s="244" t="s">
        <v>1718</v>
      </c>
      <c r="I81" s="244" t="s">
        <v>1708</v>
      </c>
      <c r="J81" s="244">
        <v>15</v>
      </c>
      <c r="K81" s="234"/>
    </row>
    <row r="82" spans="2:11" ht="15" customHeight="1">
      <c r="B82" s="243"/>
      <c r="C82" s="244" t="s">
        <v>1719</v>
      </c>
      <c r="D82" s="244"/>
      <c r="E82" s="244"/>
      <c r="F82" s="245" t="s">
        <v>1712</v>
      </c>
      <c r="G82" s="244"/>
      <c r="H82" s="244" t="s">
        <v>1720</v>
      </c>
      <c r="I82" s="244" t="s">
        <v>1708</v>
      </c>
      <c r="J82" s="244">
        <v>15</v>
      </c>
      <c r="K82" s="234"/>
    </row>
    <row r="83" spans="2:11" ht="15" customHeight="1">
      <c r="B83" s="243"/>
      <c r="C83" s="244" t="s">
        <v>1721</v>
      </c>
      <c r="D83" s="244"/>
      <c r="E83" s="244"/>
      <c r="F83" s="245" t="s">
        <v>1712</v>
      </c>
      <c r="G83" s="244"/>
      <c r="H83" s="244" t="s">
        <v>1722</v>
      </c>
      <c r="I83" s="244" t="s">
        <v>1708</v>
      </c>
      <c r="J83" s="244">
        <v>20</v>
      </c>
      <c r="K83" s="234"/>
    </row>
    <row r="84" spans="2:11" ht="15" customHeight="1">
      <c r="B84" s="243"/>
      <c r="C84" s="244" t="s">
        <v>1723</v>
      </c>
      <c r="D84" s="244"/>
      <c r="E84" s="244"/>
      <c r="F84" s="245" t="s">
        <v>1712</v>
      </c>
      <c r="G84" s="244"/>
      <c r="H84" s="244" t="s">
        <v>1724</v>
      </c>
      <c r="I84" s="244" t="s">
        <v>1708</v>
      </c>
      <c r="J84" s="244">
        <v>20</v>
      </c>
      <c r="K84" s="234"/>
    </row>
    <row r="85" spans="2:11" ht="15" customHeight="1">
      <c r="B85" s="243"/>
      <c r="C85" s="221" t="s">
        <v>1725</v>
      </c>
      <c r="D85" s="221"/>
      <c r="E85" s="221"/>
      <c r="F85" s="242" t="s">
        <v>1712</v>
      </c>
      <c r="G85" s="241"/>
      <c r="H85" s="221" t="s">
        <v>1726</v>
      </c>
      <c r="I85" s="221" t="s">
        <v>1708</v>
      </c>
      <c r="J85" s="221">
        <v>50</v>
      </c>
      <c r="K85" s="234"/>
    </row>
    <row r="86" spans="2:11" ht="15" customHeight="1">
      <c r="B86" s="243"/>
      <c r="C86" s="221" t="s">
        <v>1727</v>
      </c>
      <c r="D86" s="221"/>
      <c r="E86" s="221"/>
      <c r="F86" s="242" t="s">
        <v>1712</v>
      </c>
      <c r="G86" s="241"/>
      <c r="H86" s="221" t="s">
        <v>1728</v>
      </c>
      <c r="I86" s="221" t="s">
        <v>1708</v>
      </c>
      <c r="J86" s="221">
        <v>20</v>
      </c>
      <c r="K86" s="234"/>
    </row>
    <row r="87" spans="2:11" ht="15" customHeight="1">
      <c r="B87" s="243"/>
      <c r="C87" s="221" t="s">
        <v>1729</v>
      </c>
      <c r="D87" s="221"/>
      <c r="E87" s="221"/>
      <c r="F87" s="242" t="s">
        <v>1712</v>
      </c>
      <c r="G87" s="241"/>
      <c r="H87" s="221" t="s">
        <v>1730</v>
      </c>
      <c r="I87" s="221" t="s">
        <v>1708</v>
      </c>
      <c r="J87" s="221">
        <v>20</v>
      </c>
      <c r="K87" s="234"/>
    </row>
    <row r="88" spans="2:11" ht="15" customHeight="1">
      <c r="B88" s="243"/>
      <c r="C88" s="221" t="s">
        <v>1731</v>
      </c>
      <c r="D88" s="221"/>
      <c r="E88" s="221"/>
      <c r="F88" s="242" t="s">
        <v>1712</v>
      </c>
      <c r="G88" s="241"/>
      <c r="H88" s="221" t="s">
        <v>1732</v>
      </c>
      <c r="I88" s="221" t="s">
        <v>1708</v>
      </c>
      <c r="J88" s="221">
        <v>50</v>
      </c>
      <c r="K88" s="234"/>
    </row>
    <row r="89" spans="2:11" ht="15" customHeight="1">
      <c r="B89" s="243"/>
      <c r="C89" s="221" t="s">
        <v>1733</v>
      </c>
      <c r="D89" s="221"/>
      <c r="E89" s="221"/>
      <c r="F89" s="242" t="s">
        <v>1712</v>
      </c>
      <c r="G89" s="241"/>
      <c r="H89" s="221" t="s">
        <v>1733</v>
      </c>
      <c r="I89" s="221" t="s">
        <v>1708</v>
      </c>
      <c r="J89" s="221">
        <v>50</v>
      </c>
      <c r="K89" s="234"/>
    </row>
    <row r="90" spans="2:11" ht="15" customHeight="1">
      <c r="B90" s="243"/>
      <c r="C90" s="221" t="s">
        <v>134</v>
      </c>
      <c r="D90" s="221"/>
      <c r="E90" s="221"/>
      <c r="F90" s="242" t="s">
        <v>1712</v>
      </c>
      <c r="G90" s="241"/>
      <c r="H90" s="221" t="s">
        <v>1734</v>
      </c>
      <c r="I90" s="221" t="s">
        <v>1708</v>
      </c>
      <c r="J90" s="221">
        <v>255</v>
      </c>
      <c r="K90" s="234"/>
    </row>
    <row r="91" spans="2:11" ht="15" customHeight="1">
      <c r="B91" s="243"/>
      <c r="C91" s="221" t="s">
        <v>1735</v>
      </c>
      <c r="D91" s="221"/>
      <c r="E91" s="221"/>
      <c r="F91" s="242" t="s">
        <v>1706</v>
      </c>
      <c r="G91" s="241"/>
      <c r="H91" s="221" t="s">
        <v>1736</v>
      </c>
      <c r="I91" s="221" t="s">
        <v>1737</v>
      </c>
      <c r="J91" s="221"/>
      <c r="K91" s="234"/>
    </row>
    <row r="92" spans="2:11" ht="15" customHeight="1">
      <c r="B92" s="243"/>
      <c r="C92" s="221" t="s">
        <v>1738</v>
      </c>
      <c r="D92" s="221"/>
      <c r="E92" s="221"/>
      <c r="F92" s="242" t="s">
        <v>1706</v>
      </c>
      <c r="G92" s="241"/>
      <c r="H92" s="221" t="s">
        <v>1739</v>
      </c>
      <c r="I92" s="221" t="s">
        <v>1740</v>
      </c>
      <c r="J92" s="221"/>
      <c r="K92" s="234"/>
    </row>
    <row r="93" spans="2:11" ht="15" customHeight="1">
      <c r="B93" s="243"/>
      <c r="C93" s="221" t="s">
        <v>1741</v>
      </c>
      <c r="D93" s="221"/>
      <c r="E93" s="221"/>
      <c r="F93" s="242" t="s">
        <v>1706</v>
      </c>
      <c r="G93" s="241"/>
      <c r="H93" s="221" t="s">
        <v>1741</v>
      </c>
      <c r="I93" s="221" t="s">
        <v>1740</v>
      </c>
      <c r="J93" s="221"/>
      <c r="K93" s="234"/>
    </row>
    <row r="94" spans="2:11" ht="15" customHeight="1">
      <c r="B94" s="243"/>
      <c r="C94" s="221" t="s">
        <v>41</v>
      </c>
      <c r="D94" s="221"/>
      <c r="E94" s="221"/>
      <c r="F94" s="242" t="s">
        <v>1706</v>
      </c>
      <c r="G94" s="241"/>
      <c r="H94" s="221" t="s">
        <v>1742</v>
      </c>
      <c r="I94" s="221" t="s">
        <v>1740</v>
      </c>
      <c r="J94" s="221"/>
      <c r="K94" s="234"/>
    </row>
    <row r="95" spans="2:11" ht="15" customHeight="1">
      <c r="B95" s="243"/>
      <c r="C95" s="221" t="s">
        <v>51</v>
      </c>
      <c r="D95" s="221"/>
      <c r="E95" s="221"/>
      <c r="F95" s="242" t="s">
        <v>1706</v>
      </c>
      <c r="G95" s="241"/>
      <c r="H95" s="221" t="s">
        <v>1743</v>
      </c>
      <c r="I95" s="221" t="s">
        <v>1740</v>
      </c>
      <c r="J95" s="221"/>
      <c r="K95" s="234"/>
    </row>
    <row r="96" spans="2:11" ht="15" customHeight="1">
      <c r="B96" s="246"/>
      <c r="C96" s="247"/>
      <c r="D96" s="247"/>
      <c r="E96" s="247"/>
      <c r="F96" s="247"/>
      <c r="G96" s="247"/>
      <c r="H96" s="247"/>
      <c r="I96" s="247"/>
      <c r="J96" s="247"/>
      <c r="K96" s="248"/>
    </row>
    <row r="97" spans="2:11" ht="18.75" customHeight="1">
      <c r="B97" s="249"/>
      <c r="C97" s="250"/>
      <c r="D97" s="250"/>
      <c r="E97" s="250"/>
      <c r="F97" s="250"/>
      <c r="G97" s="250"/>
      <c r="H97" s="250"/>
      <c r="I97" s="250"/>
      <c r="J97" s="250"/>
      <c r="K97" s="249"/>
    </row>
    <row r="98" spans="2:11" ht="18.75" customHeight="1">
      <c r="B98" s="228"/>
      <c r="C98" s="228"/>
      <c r="D98" s="228"/>
      <c r="E98" s="228"/>
      <c r="F98" s="228"/>
      <c r="G98" s="228"/>
      <c r="H98" s="228"/>
      <c r="I98" s="228"/>
      <c r="J98" s="228"/>
      <c r="K98" s="228"/>
    </row>
    <row r="99" spans="2:11" ht="7.5" customHeight="1">
      <c r="B99" s="229"/>
      <c r="C99" s="230"/>
      <c r="D99" s="230"/>
      <c r="E99" s="230"/>
      <c r="F99" s="230"/>
      <c r="G99" s="230"/>
      <c r="H99" s="230"/>
      <c r="I99" s="230"/>
      <c r="J99" s="230"/>
      <c r="K99" s="231"/>
    </row>
    <row r="100" spans="2:11" ht="45" customHeight="1">
      <c r="B100" s="232"/>
      <c r="C100" s="233" t="s">
        <v>1744</v>
      </c>
      <c r="D100" s="233"/>
      <c r="E100" s="233"/>
      <c r="F100" s="233"/>
      <c r="G100" s="233"/>
      <c r="H100" s="233"/>
      <c r="I100" s="233"/>
      <c r="J100" s="233"/>
      <c r="K100" s="234"/>
    </row>
    <row r="101" spans="2:11" ht="17.25" customHeight="1">
      <c r="B101" s="232"/>
      <c r="C101" s="235" t="s">
        <v>1700</v>
      </c>
      <c r="D101" s="235"/>
      <c r="E101" s="235"/>
      <c r="F101" s="235" t="s">
        <v>1701</v>
      </c>
      <c r="G101" s="236"/>
      <c r="H101" s="235" t="s">
        <v>129</v>
      </c>
      <c r="I101" s="235" t="s">
        <v>60</v>
      </c>
      <c r="J101" s="235" t="s">
        <v>1702</v>
      </c>
      <c r="K101" s="234"/>
    </row>
    <row r="102" spans="2:11" ht="17.25" customHeight="1">
      <c r="B102" s="232"/>
      <c r="C102" s="237" t="s">
        <v>1703</v>
      </c>
      <c r="D102" s="237"/>
      <c r="E102" s="237"/>
      <c r="F102" s="238" t="s">
        <v>1704</v>
      </c>
      <c r="G102" s="239"/>
      <c r="H102" s="237"/>
      <c r="I102" s="237"/>
      <c r="J102" s="237" t="s">
        <v>1705</v>
      </c>
      <c r="K102" s="234"/>
    </row>
    <row r="103" spans="2:11" ht="5.25" customHeight="1">
      <c r="B103" s="232"/>
      <c r="C103" s="235"/>
      <c r="D103" s="235"/>
      <c r="E103" s="235"/>
      <c r="F103" s="235"/>
      <c r="G103" s="251"/>
      <c r="H103" s="235"/>
      <c r="I103" s="235"/>
      <c r="J103" s="235"/>
      <c r="K103" s="234"/>
    </row>
    <row r="104" spans="2:11" ht="15" customHeight="1">
      <c r="B104" s="232"/>
      <c r="C104" s="221" t="s">
        <v>56</v>
      </c>
      <c r="D104" s="240"/>
      <c r="E104" s="240"/>
      <c r="F104" s="242" t="s">
        <v>1706</v>
      </c>
      <c r="G104" s="251"/>
      <c r="H104" s="221" t="s">
        <v>1745</v>
      </c>
      <c r="I104" s="221" t="s">
        <v>1708</v>
      </c>
      <c r="J104" s="221">
        <v>20</v>
      </c>
      <c r="K104" s="234"/>
    </row>
    <row r="105" spans="2:11" ht="15" customHeight="1">
      <c r="B105" s="232"/>
      <c r="C105" s="221" t="s">
        <v>1709</v>
      </c>
      <c r="D105" s="221"/>
      <c r="E105" s="221"/>
      <c r="F105" s="242" t="s">
        <v>1706</v>
      </c>
      <c r="G105" s="221"/>
      <c r="H105" s="221" t="s">
        <v>1745</v>
      </c>
      <c r="I105" s="221" t="s">
        <v>1708</v>
      </c>
      <c r="J105" s="221">
        <v>120</v>
      </c>
      <c r="K105" s="234"/>
    </row>
    <row r="106" spans="2:11" ht="15" customHeight="1">
      <c r="B106" s="243"/>
      <c r="C106" s="221" t="s">
        <v>1711</v>
      </c>
      <c r="D106" s="221"/>
      <c r="E106" s="221"/>
      <c r="F106" s="242" t="s">
        <v>1712</v>
      </c>
      <c r="G106" s="221"/>
      <c r="H106" s="221" t="s">
        <v>1745</v>
      </c>
      <c r="I106" s="221" t="s">
        <v>1708</v>
      </c>
      <c r="J106" s="221">
        <v>50</v>
      </c>
      <c r="K106" s="234"/>
    </row>
    <row r="107" spans="2:11" ht="15" customHeight="1">
      <c r="B107" s="243"/>
      <c r="C107" s="221" t="s">
        <v>1714</v>
      </c>
      <c r="D107" s="221"/>
      <c r="E107" s="221"/>
      <c r="F107" s="242" t="s">
        <v>1706</v>
      </c>
      <c r="G107" s="221"/>
      <c r="H107" s="221" t="s">
        <v>1745</v>
      </c>
      <c r="I107" s="221" t="s">
        <v>1716</v>
      </c>
      <c r="J107" s="221"/>
      <c r="K107" s="234"/>
    </row>
    <row r="108" spans="2:11" ht="15" customHeight="1">
      <c r="B108" s="243"/>
      <c r="C108" s="221" t="s">
        <v>1725</v>
      </c>
      <c r="D108" s="221"/>
      <c r="E108" s="221"/>
      <c r="F108" s="242" t="s">
        <v>1712</v>
      </c>
      <c r="G108" s="221"/>
      <c r="H108" s="221" t="s">
        <v>1745</v>
      </c>
      <c r="I108" s="221" t="s">
        <v>1708</v>
      </c>
      <c r="J108" s="221">
        <v>50</v>
      </c>
      <c r="K108" s="234"/>
    </row>
    <row r="109" spans="2:11" ht="15" customHeight="1">
      <c r="B109" s="243"/>
      <c r="C109" s="221" t="s">
        <v>1733</v>
      </c>
      <c r="D109" s="221"/>
      <c r="E109" s="221"/>
      <c r="F109" s="242" t="s">
        <v>1712</v>
      </c>
      <c r="G109" s="221"/>
      <c r="H109" s="221" t="s">
        <v>1745</v>
      </c>
      <c r="I109" s="221" t="s">
        <v>1708</v>
      </c>
      <c r="J109" s="221">
        <v>50</v>
      </c>
      <c r="K109" s="234"/>
    </row>
    <row r="110" spans="2:11" ht="15" customHeight="1">
      <c r="B110" s="243"/>
      <c r="C110" s="221" t="s">
        <v>1731</v>
      </c>
      <c r="D110" s="221"/>
      <c r="E110" s="221"/>
      <c r="F110" s="242" t="s">
        <v>1712</v>
      </c>
      <c r="G110" s="221"/>
      <c r="H110" s="221" t="s">
        <v>1745</v>
      </c>
      <c r="I110" s="221" t="s">
        <v>1708</v>
      </c>
      <c r="J110" s="221">
        <v>50</v>
      </c>
      <c r="K110" s="234"/>
    </row>
    <row r="111" spans="2:11" ht="15" customHeight="1">
      <c r="B111" s="243"/>
      <c r="C111" s="221" t="s">
        <v>56</v>
      </c>
      <c r="D111" s="221"/>
      <c r="E111" s="221"/>
      <c r="F111" s="242" t="s">
        <v>1706</v>
      </c>
      <c r="G111" s="221"/>
      <c r="H111" s="221" t="s">
        <v>1746</v>
      </c>
      <c r="I111" s="221" t="s">
        <v>1708</v>
      </c>
      <c r="J111" s="221">
        <v>20</v>
      </c>
      <c r="K111" s="234"/>
    </row>
    <row r="112" spans="2:11" ht="15" customHeight="1">
      <c r="B112" s="243"/>
      <c r="C112" s="221" t="s">
        <v>1747</v>
      </c>
      <c r="D112" s="221"/>
      <c r="E112" s="221"/>
      <c r="F112" s="242" t="s">
        <v>1706</v>
      </c>
      <c r="G112" s="221"/>
      <c r="H112" s="221" t="s">
        <v>1748</v>
      </c>
      <c r="I112" s="221" t="s">
        <v>1708</v>
      </c>
      <c r="J112" s="221">
        <v>120</v>
      </c>
      <c r="K112" s="234"/>
    </row>
    <row r="113" spans="2:11" ht="15" customHeight="1">
      <c r="B113" s="243"/>
      <c r="C113" s="221" t="s">
        <v>41</v>
      </c>
      <c r="D113" s="221"/>
      <c r="E113" s="221"/>
      <c r="F113" s="242" t="s">
        <v>1706</v>
      </c>
      <c r="G113" s="221"/>
      <c r="H113" s="221" t="s">
        <v>1749</v>
      </c>
      <c r="I113" s="221" t="s">
        <v>1740</v>
      </c>
      <c r="J113" s="221"/>
      <c r="K113" s="234"/>
    </row>
    <row r="114" spans="2:11" ht="15" customHeight="1">
      <c r="B114" s="243"/>
      <c r="C114" s="221" t="s">
        <v>51</v>
      </c>
      <c r="D114" s="221"/>
      <c r="E114" s="221"/>
      <c r="F114" s="242" t="s">
        <v>1706</v>
      </c>
      <c r="G114" s="221"/>
      <c r="H114" s="221" t="s">
        <v>1750</v>
      </c>
      <c r="I114" s="221" t="s">
        <v>1740</v>
      </c>
      <c r="J114" s="221"/>
      <c r="K114" s="234"/>
    </row>
    <row r="115" spans="2:11" ht="15" customHeight="1">
      <c r="B115" s="243"/>
      <c r="C115" s="221" t="s">
        <v>60</v>
      </c>
      <c r="D115" s="221"/>
      <c r="E115" s="221"/>
      <c r="F115" s="242" t="s">
        <v>1706</v>
      </c>
      <c r="G115" s="221"/>
      <c r="H115" s="221" t="s">
        <v>1751</v>
      </c>
      <c r="I115" s="221" t="s">
        <v>1752</v>
      </c>
      <c r="J115" s="221"/>
      <c r="K115" s="234"/>
    </row>
    <row r="116" spans="2:11" ht="15" customHeight="1">
      <c r="B116" s="246"/>
      <c r="C116" s="252"/>
      <c r="D116" s="252"/>
      <c r="E116" s="252"/>
      <c r="F116" s="252"/>
      <c r="G116" s="252"/>
      <c r="H116" s="252"/>
      <c r="I116" s="252"/>
      <c r="J116" s="252"/>
      <c r="K116" s="248"/>
    </row>
    <row r="117" spans="2:11" ht="18.75" customHeight="1">
      <c r="B117" s="253"/>
      <c r="C117" s="218"/>
      <c r="D117" s="218"/>
      <c r="E117" s="218"/>
      <c r="F117" s="254"/>
      <c r="G117" s="218"/>
      <c r="H117" s="218"/>
      <c r="I117" s="218"/>
      <c r="J117" s="218"/>
      <c r="K117" s="253"/>
    </row>
    <row r="118" spans="2:11" ht="18.75" customHeight="1">
      <c r="B118" s="228"/>
      <c r="C118" s="228"/>
      <c r="D118" s="228"/>
      <c r="E118" s="228"/>
      <c r="F118" s="228"/>
      <c r="G118" s="228"/>
      <c r="H118" s="228"/>
      <c r="I118" s="228"/>
      <c r="J118" s="228"/>
      <c r="K118" s="228"/>
    </row>
    <row r="119" spans="2:11" ht="7.5" customHeight="1">
      <c r="B119" s="255"/>
      <c r="C119" s="256"/>
      <c r="D119" s="256"/>
      <c r="E119" s="256"/>
      <c r="F119" s="256"/>
      <c r="G119" s="256"/>
      <c r="H119" s="256"/>
      <c r="I119" s="256"/>
      <c r="J119" s="256"/>
      <c r="K119" s="257"/>
    </row>
    <row r="120" spans="2:11" ht="45" customHeight="1">
      <c r="B120" s="258"/>
      <c r="C120" s="209" t="s">
        <v>1753</v>
      </c>
      <c r="D120" s="209"/>
      <c r="E120" s="209"/>
      <c r="F120" s="209"/>
      <c r="G120" s="209"/>
      <c r="H120" s="209"/>
      <c r="I120" s="209"/>
      <c r="J120" s="209"/>
      <c r="K120" s="259"/>
    </row>
    <row r="121" spans="2:11" ht="17.25" customHeight="1">
      <c r="B121" s="260"/>
      <c r="C121" s="235" t="s">
        <v>1700</v>
      </c>
      <c r="D121" s="235"/>
      <c r="E121" s="235"/>
      <c r="F121" s="235" t="s">
        <v>1701</v>
      </c>
      <c r="G121" s="236"/>
      <c r="H121" s="235" t="s">
        <v>129</v>
      </c>
      <c r="I121" s="235" t="s">
        <v>60</v>
      </c>
      <c r="J121" s="235" t="s">
        <v>1702</v>
      </c>
      <c r="K121" s="261"/>
    </row>
    <row r="122" spans="2:11" ht="17.25" customHeight="1">
      <c r="B122" s="260"/>
      <c r="C122" s="237" t="s">
        <v>1703</v>
      </c>
      <c r="D122" s="237"/>
      <c r="E122" s="237"/>
      <c r="F122" s="238" t="s">
        <v>1704</v>
      </c>
      <c r="G122" s="239"/>
      <c r="H122" s="237"/>
      <c r="I122" s="237"/>
      <c r="J122" s="237" t="s">
        <v>1705</v>
      </c>
      <c r="K122" s="261"/>
    </row>
    <row r="123" spans="2:11" ht="5.25" customHeight="1">
      <c r="B123" s="262"/>
      <c r="C123" s="240"/>
      <c r="D123" s="240"/>
      <c r="E123" s="240"/>
      <c r="F123" s="240"/>
      <c r="G123" s="221"/>
      <c r="H123" s="240"/>
      <c r="I123" s="240"/>
      <c r="J123" s="240"/>
      <c r="K123" s="263"/>
    </row>
    <row r="124" spans="2:11" ht="15" customHeight="1">
      <c r="B124" s="262"/>
      <c r="C124" s="221" t="s">
        <v>1709</v>
      </c>
      <c r="D124" s="240"/>
      <c r="E124" s="240"/>
      <c r="F124" s="242" t="s">
        <v>1706</v>
      </c>
      <c r="G124" s="221"/>
      <c r="H124" s="221" t="s">
        <v>1745</v>
      </c>
      <c r="I124" s="221" t="s">
        <v>1708</v>
      </c>
      <c r="J124" s="221">
        <v>120</v>
      </c>
      <c r="K124" s="264"/>
    </row>
    <row r="125" spans="2:11" ht="15" customHeight="1">
      <c r="B125" s="262"/>
      <c r="C125" s="221" t="s">
        <v>1754</v>
      </c>
      <c r="D125" s="221"/>
      <c r="E125" s="221"/>
      <c r="F125" s="242" t="s">
        <v>1706</v>
      </c>
      <c r="G125" s="221"/>
      <c r="H125" s="221" t="s">
        <v>1755</v>
      </c>
      <c r="I125" s="221" t="s">
        <v>1708</v>
      </c>
      <c r="J125" s="221" t="s">
        <v>1756</v>
      </c>
      <c r="K125" s="264"/>
    </row>
    <row r="126" spans="2:11" ht="15" customHeight="1">
      <c r="B126" s="262"/>
      <c r="C126" s="221" t="s">
        <v>86</v>
      </c>
      <c r="D126" s="221"/>
      <c r="E126" s="221"/>
      <c r="F126" s="242" t="s">
        <v>1706</v>
      </c>
      <c r="G126" s="221"/>
      <c r="H126" s="221" t="s">
        <v>1757</v>
      </c>
      <c r="I126" s="221" t="s">
        <v>1708</v>
      </c>
      <c r="J126" s="221" t="s">
        <v>1756</v>
      </c>
      <c r="K126" s="264"/>
    </row>
    <row r="127" spans="2:11" ht="15" customHeight="1">
      <c r="B127" s="262"/>
      <c r="C127" s="221" t="s">
        <v>1717</v>
      </c>
      <c r="D127" s="221"/>
      <c r="E127" s="221"/>
      <c r="F127" s="242" t="s">
        <v>1712</v>
      </c>
      <c r="G127" s="221"/>
      <c r="H127" s="221" t="s">
        <v>1718</v>
      </c>
      <c r="I127" s="221" t="s">
        <v>1708</v>
      </c>
      <c r="J127" s="221">
        <v>15</v>
      </c>
      <c r="K127" s="264"/>
    </row>
    <row r="128" spans="2:11" ht="15" customHeight="1">
      <c r="B128" s="262"/>
      <c r="C128" s="244" t="s">
        <v>1719</v>
      </c>
      <c r="D128" s="244"/>
      <c r="E128" s="244"/>
      <c r="F128" s="245" t="s">
        <v>1712</v>
      </c>
      <c r="G128" s="244"/>
      <c r="H128" s="244" t="s">
        <v>1720</v>
      </c>
      <c r="I128" s="244" t="s">
        <v>1708</v>
      </c>
      <c r="J128" s="244">
        <v>15</v>
      </c>
      <c r="K128" s="264"/>
    </row>
    <row r="129" spans="2:11" ht="15" customHeight="1">
      <c r="B129" s="262"/>
      <c r="C129" s="244" t="s">
        <v>1721</v>
      </c>
      <c r="D129" s="244"/>
      <c r="E129" s="244"/>
      <c r="F129" s="245" t="s">
        <v>1712</v>
      </c>
      <c r="G129" s="244"/>
      <c r="H129" s="244" t="s">
        <v>1722</v>
      </c>
      <c r="I129" s="244" t="s">
        <v>1708</v>
      </c>
      <c r="J129" s="244">
        <v>20</v>
      </c>
      <c r="K129" s="264"/>
    </row>
    <row r="130" spans="2:11" ht="15" customHeight="1">
      <c r="B130" s="262"/>
      <c r="C130" s="244" t="s">
        <v>1723</v>
      </c>
      <c r="D130" s="244"/>
      <c r="E130" s="244"/>
      <c r="F130" s="245" t="s">
        <v>1712</v>
      </c>
      <c r="G130" s="244"/>
      <c r="H130" s="244" t="s">
        <v>1724</v>
      </c>
      <c r="I130" s="244" t="s">
        <v>1708</v>
      </c>
      <c r="J130" s="244">
        <v>20</v>
      </c>
      <c r="K130" s="264"/>
    </row>
    <row r="131" spans="2:11" ht="15" customHeight="1">
      <c r="B131" s="262"/>
      <c r="C131" s="221" t="s">
        <v>1711</v>
      </c>
      <c r="D131" s="221"/>
      <c r="E131" s="221"/>
      <c r="F131" s="242" t="s">
        <v>1712</v>
      </c>
      <c r="G131" s="221"/>
      <c r="H131" s="221" t="s">
        <v>1745</v>
      </c>
      <c r="I131" s="221" t="s">
        <v>1708</v>
      </c>
      <c r="J131" s="221">
        <v>50</v>
      </c>
      <c r="K131" s="264"/>
    </row>
    <row r="132" spans="2:11" ht="15" customHeight="1">
      <c r="B132" s="262"/>
      <c r="C132" s="221" t="s">
        <v>1725</v>
      </c>
      <c r="D132" s="221"/>
      <c r="E132" s="221"/>
      <c r="F132" s="242" t="s">
        <v>1712</v>
      </c>
      <c r="G132" s="221"/>
      <c r="H132" s="221" t="s">
        <v>1745</v>
      </c>
      <c r="I132" s="221" t="s">
        <v>1708</v>
      </c>
      <c r="J132" s="221">
        <v>50</v>
      </c>
      <c r="K132" s="264"/>
    </row>
    <row r="133" spans="2:11" ht="15" customHeight="1">
      <c r="B133" s="262"/>
      <c r="C133" s="221" t="s">
        <v>1731</v>
      </c>
      <c r="D133" s="221"/>
      <c r="E133" s="221"/>
      <c r="F133" s="242" t="s">
        <v>1712</v>
      </c>
      <c r="G133" s="221"/>
      <c r="H133" s="221" t="s">
        <v>1745</v>
      </c>
      <c r="I133" s="221" t="s">
        <v>1708</v>
      </c>
      <c r="J133" s="221">
        <v>50</v>
      </c>
      <c r="K133" s="264"/>
    </row>
    <row r="134" spans="2:11" ht="15" customHeight="1">
      <c r="B134" s="262"/>
      <c r="C134" s="221" t="s">
        <v>1733</v>
      </c>
      <c r="D134" s="221"/>
      <c r="E134" s="221"/>
      <c r="F134" s="242" t="s">
        <v>1712</v>
      </c>
      <c r="G134" s="221"/>
      <c r="H134" s="221" t="s">
        <v>1745</v>
      </c>
      <c r="I134" s="221" t="s">
        <v>1708</v>
      </c>
      <c r="J134" s="221">
        <v>50</v>
      </c>
      <c r="K134" s="264"/>
    </row>
    <row r="135" spans="2:11" ht="15" customHeight="1">
      <c r="B135" s="262"/>
      <c r="C135" s="221" t="s">
        <v>134</v>
      </c>
      <c r="D135" s="221"/>
      <c r="E135" s="221"/>
      <c r="F135" s="242" t="s">
        <v>1712</v>
      </c>
      <c r="G135" s="221"/>
      <c r="H135" s="221" t="s">
        <v>1758</v>
      </c>
      <c r="I135" s="221" t="s">
        <v>1708</v>
      </c>
      <c r="J135" s="221">
        <v>255</v>
      </c>
      <c r="K135" s="264"/>
    </row>
    <row r="136" spans="2:11" ht="15" customHeight="1">
      <c r="B136" s="262"/>
      <c r="C136" s="221" t="s">
        <v>1735</v>
      </c>
      <c r="D136" s="221"/>
      <c r="E136" s="221"/>
      <c r="F136" s="242" t="s">
        <v>1706</v>
      </c>
      <c r="G136" s="221"/>
      <c r="H136" s="221" t="s">
        <v>1759</v>
      </c>
      <c r="I136" s="221" t="s">
        <v>1737</v>
      </c>
      <c r="J136" s="221"/>
      <c r="K136" s="264"/>
    </row>
    <row r="137" spans="2:11" ht="15" customHeight="1">
      <c r="B137" s="262"/>
      <c r="C137" s="221" t="s">
        <v>1738</v>
      </c>
      <c r="D137" s="221"/>
      <c r="E137" s="221"/>
      <c r="F137" s="242" t="s">
        <v>1706</v>
      </c>
      <c r="G137" s="221"/>
      <c r="H137" s="221" t="s">
        <v>1760</v>
      </c>
      <c r="I137" s="221" t="s">
        <v>1740</v>
      </c>
      <c r="J137" s="221"/>
      <c r="K137" s="264"/>
    </row>
    <row r="138" spans="2:11" ht="15" customHeight="1">
      <c r="B138" s="262"/>
      <c r="C138" s="221" t="s">
        <v>1741</v>
      </c>
      <c r="D138" s="221"/>
      <c r="E138" s="221"/>
      <c r="F138" s="242" t="s">
        <v>1706</v>
      </c>
      <c r="G138" s="221"/>
      <c r="H138" s="221" t="s">
        <v>1741</v>
      </c>
      <c r="I138" s="221" t="s">
        <v>1740</v>
      </c>
      <c r="J138" s="221"/>
      <c r="K138" s="264"/>
    </row>
    <row r="139" spans="2:11" ht="15" customHeight="1">
      <c r="B139" s="262"/>
      <c r="C139" s="221" t="s">
        <v>41</v>
      </c>
      <c r="D139" s="221"/>
      <c r="E139" s="221"/>
      <c r="F139" s="242" t="s">
        <v>1706</v>
      </c>
      <c r="G139" s="221"/>
      <c r="H139" s="221" t="s">
        <v>1761</v>
      </c>
      <c r="I139" s="221" t="s">
        <v>1740</v>
      </c>
      <c r="J139" s="221"/>
      <c r="K139" s="264"/>
    </row>
    <row r="140" spans="2:11" ht="15" customHeight="1">
      <c r="B140" s="262"/>
      <c r="C140" s="221" t="s">
        <v>1762</v>
      </c>
      <c r="D140" s="221"/>
      <c r="E140" s="221"/>
      <c r="F140" s="242" t="s">
        <v>1706</v>
      </c>
      <c r="G140" s="221"/>
      <c r="H140" s="221" t="s">
        <v>1763</v>
      </c>
      <c r="I140" s="221" t="s">
        <v>1740</v>
      </c>
      <c r="J140" s="221"/>
      <c r="K140" s="264"/>
    </row>
    <row r="141" spans="2:11" ht="15" customHeight="1">
      <c r="B141" s="265"/>
      <c r="C141" s="266"/>
      <c r="D141" s="266"/>
      <c r="E141" s="266"/>
      <c r="F141" s="266"/>
      <c r="G141" s="266"/>
      <c r="H141" s="266"/>
      <c r="I141" s="266"/>
      <c r="J141" s="266"/>
      <c r="K141" s="267"/>
    </row>
    <row r="142" spans="2:11" ht="18.75" customHeight="1">
      <c r="B142" s="218"/>
      <c r="C142" s="218"/>
      <c r="D142" s="218"/>
      <c r="E142" s="218"/>
      <c r="F142" s="254"/>
      <c r="G142" s="218"/>
      <c r="H142" s="218"/>
      <c r="I142" s="218"/>
      <c r="J142" s="218"/>
      <c r="K142" s="218"/>
    </row>
    <row r="143" spans="2:11" ht="18.75" customHeight="1">
      <c r="B143" s="228"/>
      <c r="C143" s="228"/>
      <c r="D143" s="228"/>
      <c r="E143" s="228"/>
      <c r="F143" s="228"/>
      <c r="G143" s="228"/>
      <c r="H143" s="228"/>
      <c r="I143" s="228"/>
      <c r="J143" s="228"/>
      <c r="K143" s="228"/>
    </row>
    <row r="144" spans="2:11" ht="7.5" customHeight="1">
      <c r="B144" s="229"/>
      <c r="C144" s="230"/>
      <c r="D144" s="230"/>
      <c r="E144" s="230"/>
      <c r="F144" s="230"/>
      <c r="G144" s="230"/>
      <c r="H144" s="230"/>
      <c r="I144" s="230"/>
      <c r="J144" s="230"/>
      <c r="K144" s="231"/>
    </row>
    <row r="145" spans="2:11" ht="45" customHeight="1">
      <c r="B145" s="232"/>
      <c r="C145" s="233" t="s">
        <v>1764</v>
      </c>
      <c r="D145" s="233"/>
      <c r="E145" s="233"/>
      <c r="F145" s="233"/>
      <c r="G145" s="233"/>
      <c r="H145" s="233"/>
      <c r="I145" s="233"/>
      <c r="J145" s="233"/>
      <c r="K145" s="234"/>
    </row>
    <row r="146" spans="2:11" ht="17.25" customHeight="1">
      <c r="B146" s="232"/>
      <c r="C146" s="235" t="s">
        <v>1700</v>
      </c>
      <c r="D146" s="235"/>
      <c r="E146" s="235"/>
      <c r="F146" s="235" t="s">
        <v>1701</v>
      </c>
      <c r="G146" s="236"/>
      <c r="H146" s="235" t="s">
        <v>129</v>
      </c>
      <c r="I146" s="235" t="s">
        <v>60</v>
      </c>
      <c r="J146" s="235" t="s">
        <v>1702</v>
      </c>
      <c r="K146" s="234"/>
    </row>
    <row r="147" spans="2:11" ht="17.25" customHeight="1">
      <c r="B147" s="232"/>
      <c r="C147" s="237" t="s">
        <v>1703</v>
      </c>
      <c r="D147" s="237"/>
      <c r="E147" s="237"/>
      <c r="F147" s="238" t="s">
        <v>1704</v>
      </c>
      <c r="G147" s="239"/>
      <c r="H147" s="237"/>
      <c r="I147" s="237"/>
      <c r="J147" s="237" t="s">
        <v>1705</v>
      </c>
      <c r="K147" s="234"/>
    </row>
    <row r="148" spans="2:11" ht="5.25" customHeight="1">
      <c r="B148" s="243"/>
      <c r="C148" s="240"/>
      <c r="D148" s="240"/>
      <c r="E148" s="240"/>
      <c r="F148" s="240"/>
      <c r="G148" s="241"/>
      <c r="H148" s="240"/>
      <c r="I148" s="240"/>
      <c r="J148" s="240"/>
      <c r="K148" s="264"/>
    </row>
    <row r="149" spans="2:11" ht="15" customHeight="1">
      <c r="B149" s="243"/>
      <c r="C149" s="268" t="s">
        <v>1709</v>
      </c>
      <c r="D149" s="221"/>
      <c r="E149" s="221"/>
      <c r="F149" s="269" t="s">
        <v>1706</v>
      </c>
      <c r="G149" s="221"/>
      <c r="H149" s="268" t="s">
        <v>1745</v>
      </c>
      <c r="I149" s="268" t="s">
        <v>1708</v>
      </c>
      <c r="J149" s="268">
        <v>120</v>
      </c>
      <c r="K149" s="264"/>
    </row>
    <row r="150" spans="2:11" ht="15" customHeight="1">
      <c r="B150" s="243"/>
      <c r="C150" s="268" t="s">
        <v>1754</v>
      </c>
      <c r="D150" s="221"/>
      <c r="E150" s="221"/>
      <c r="F150" s="269" t="s">
        <v>1706</v>
      </c>
      <c r="G150" s="221"/>
      <c r="H150" s="268" t="s">
        <v>1765</v>
      </c>
      <c r="I150" s="268" t="s">
        <v>1708</v>
      </c>
      <c r="J150" s="268" t="s">
        <v>1756</v>
      </c>
      <c r="K150" s="264"/>
    </row>
    <row r="151" spans="2:11" ht="15" customHeight="1">
      <c r="B151" s="243"/>
      <c r="C151" s="268" t="s">
        <v>86</v>
      </c>
      <c r="D151" s="221"/>
      <c r="E151" s="221"/>
      <c r="F151" s="269" t="s">
        <v>1706</v>
      </c>
      <c r="G151" s="221"/>
      <c r="H151" s="268" t="s">
        <v>1766</v>
      </c>
      <c r="I151" s="268" t="s">
        <v>1708</v>
      </c>
      <c r="J151" s="268" t="s">
        <v>1756</v>
      </c>
      <c r="K151" s="264"/>
    </row>
    <row r="152" spans="2:11" ht="15" customHeight="1">
      <c r="B152" s="243"/>
      <c r="C152" s="268" t="s">
        <v>1711</v>
      </c>
      <c r="D152" s="221"/>
      <c r="E152" s="221"/>
      <c r="F152" s="269" t="s">
        <v>1712</v>
      </c>
      <c r="G152" s="221"/>
      <c r="H152" s="268" t="s">
        <v>1745</v>
      </c>
      <c r="I152" s="268" t="s">
        <v>1708</v>
      </c>
      <c r="J152" s="268">
        <v>50</v>
      </c>
      <c r="K152" s="264"/>
    </row>
    <row r="153" spans="2:11" ht="15" customHeight="1">
      <c r="B153" s="243"/>
      <c r="C153" s="268" t="s">
        <v>1714</v>
      </c>
      <c r="D153" s="221"/>
      <c r="E153" s="221"/>
      <c r="F153" s="269" t="s">
        <v>1706</v>
      </c>
      <c r="G153" s="221"/>
      <c r="H153" s="268" t="s">
        <v>1745</v>
      </c>
      <c r="I153" s="268" t="s">
        <v>1716</v>
      </c>
      <c r="J153" s="268"/>
      <c r="K153" s="264"/>
    </row>
    <row r="154" spans="2:11" ht="15" customHeight="1">
      <c r="B154" s="243"/>
      <c r="C154" s="268" t="s">
        <v>1725</v>
      </c>
      <c r="D154" s="221"/>
      <c r="E154" s="221"/>
      <c r="F154" s="269" t="s">
        <v>1712</v>
      </c>
      <c r="G154" s="221"/>
      <c r="H154" s="268" t="s">
        <v>1745</v>
      </c>
      <c r="I154" s="268" t="s">
        <v>1708</v>
      </c>
      <c r="J154" s="268">
        <v>50</v>
      </c>
      <c r="K154" s="264"/>
    </row>
    <row r="155" spans="2:11" ht="15" customHeight="1">
      <c r="B155" s="243"/>
      <c r="C155" s="268" t="s">
        <v>1733</v>
      </c>
      <c r="D155" s="221"/>
      <c r="E155" s="221"/>
      <c r="F155" s="269" t="s">
        <v>1712</v>
      </c>
      <c r="G155" s="221"/>
      <c r="H155" s="268" t="s">
        <v>1745</v>
      </c>
      <c r="I155" s="268" t="s">
        <v>1708</v>
      </c>
      <c r="J155" s="268">
        <v>50</v>
      </c>
      <c r="K155" s="264"/>
    </row>
    <row r="156" spans="2:11" ht="15" customHeight="1">
      <c r="B156" s="243"/>
      <c r="C156" s="268" t="s">
        <v>1731</v>
      </c>
      <c r="D156" s="221"/>
      <c r="E156" s="221"/>
      <c r="F156" s="269" t="s">
        <v>1712</v>
      </c>
      <c r="G156" s="221"/>
      <c r="H156" s="268" t="s">
        <v>1745</v>
      </c>
      <c r="I156" s="268" t="s">
        <v>1708</v>
      </c>
      <c r="J156" s="268">
        <v>50</v>
      </c>
      <c r="K156" s="264"/>
    </row>
    <row r="157" spans="2:11" ht="15" customHeight="1">
      <c r="B157" s="243"/>
      <c r="C157" s="268" t="s">
        <v>112</v>
      </c>
      <c r="D157" s="221"/>
      <c r="E157" s="221"/>
      <c r="F157" s="269" t="s">
        <v>1706</v>
      </c>
      <c r="G157" s="221"/>
      <c r="H157" s="268" t="s">
        <v>1767</v>
      </c>
      <c r="I157" s="268" t="s">
        <v>1708</v>
      </c>
      <c r="J157" s="268" t="s">
        <v>1768</v>
      </c>
      <c r="K157" s="264"/>
    </row>
    <row r="158" spans="2:11" ht="15" customHeight="1">
      <c r="B158" s="243"/>
      <c r="C158" s="268" t="s">
        <v>1769</v>
      </c>
      <c r="D158" s="221"/>
      <c r="E158" s="221"/>
      <c r="F158" s="269" t="s">
        <v>1706</v>
      </c>
      <c r="G158" s="221"/>
      <c r="H158" s="268" t="s">
        <v>1770</v>
      </c>
      <c r="I158" s="268" t="s">
        <v>1740</v>
      </c>
      <c r="J158" s="268"/>
      <c r="K158" s="264"/>
    </row>
    <row r="159" spans="2:11" ht="15" customHeight="1">
      <c r="B159" s="270"/>
      <c r="C159" s="252"/>
      <c r="D159" s="252"/>
      <c r="E159" s="252"/>
      <c r="F159" s="252"/>
      <c r="G159" s="252"/>
      <c r="H159" s="252"/>
      <c r="I159" s="252"/>
      <c r="J159" s="252"/>
      <c r="K159" s="271"/>
    </row>
    <row r="160" spans="2:11" ht="18.75" customHeight="1">
      <c r="B160" s="218"/>
      <c r="C160" s="221"/>
      <c r="D160" s="221"/>
      <c r="E160" s="221"/>
      <c r="F160" s="242"/>
      <c r="G160" s="221"/>
      <c r="H160" s="221"/>
      <c r="I160" s="221"/>
      <c r="J160" s="221"/>
      <c r="K160" s="218"/>
    </row>
    <row r="161" spans="2:11" ht="18.75" customHeight="1">
      <c r="B161" s="228"/>
      <c r="C161" s="228"/>
      <c r="D161" s="228"/>
      <c r="E161" s="228"/>
      <c r="F161" s="228"/>
      <c r="G161" s="228"/>
      <c r="H161" s="228"/>
      <c r="I161" s="228"/>
      <c r="J161" s="228"/>
      <c r="K161" s="228"/>
    </row>
    <row r="162" spans="2:11" ht="7.5" customHeight="1">
      <c r="B162" s="205"/>
      <c r="C162" s="206"/>
      <c r="D162" s="206"/>
      <c r="E162" s="206"/>
      <c r="F162" s="206"/>
      <c r="G162" s="206"/>
      <c r="H162" s="206"/>
      <c r="I162" s="206"/>
      <c r="J162" s="206"/>
      <c r="K162" s="207"/>
    </row>
    <row r="163" spans="2:11" ht="45" customHeight="1">
      <c r="B163" s="208"/>
      <c r="C163" s="209" t="s">
        <v>1771</v>
      </c>
      <c r="D163" s="209"/>
      <c r="E163" s="209"/>
      <c r="F163" s="209"/>
      <c r="G163" s="209"/>
      <c r="H163" s="209"/>
      <c r="I163" s="209"/>
      <c r="J163" s="209"/>
      <c r="K163" s="210"/>
    </row>
    <row r="164" spans="2:11" ht="17.25" customHeight="1">
      <c r="B164" s="208"/>
      <c r="C164" s="235" t="s">
        <v>1700</v>
      </c>
      <c r="D164" s="235"/>
      <c r="E164" s="235"/>
      <c r="F164" s="235" t="s">
        <v>1701</v>
      </c>
      <c r="G164" s="272"/>
      <c r="H164" s="273" t="s">
        <v>129</v>
      </c>
      <c r="I164" s="273" t="s">
        <v>60</v>
      </c>
      <c r="J164" s="235" t="s">
        <v>1702</v>
      </c>
      <c r="K164" s="210"/>
    </row>
    <row r="165" spans="2:11" ht="17.25" customHeight="1">
      <c r="B165" s="212"/>
      <c r="C165" s="237" t="s">
        <v>1703</v>
      </c>
      <c r="D165" s="237"/>
      <c r="E165" s="237"/>
      <c r="F165" s="238" t="s">
        <v>1704</v>
      </c>
      <c r="G165" s="274"/>
      <c r="H165" s="275"/>
      <c r="I165" s="275"/>
      <c r="J165" s="237" t="s">
        <v>1705</v>
      </c>
      <c r="K165" s="214"/>
    </row>
    <row r="166" spans="2:11" ht="5.25" customHeight="1">
      <c r="B166" s="243"/>
      <c r="C166" s="240"/>
      <c r="D166" s="240"/>
      <c r="E166" s="240"/>
      <c r="F166" s="240"/>
      <c r="G166" s="241"/>
      <c r="H166" s="240"/>
      <c r="I166" s="240"/>
      <c r="J166" s="240"/>
      <c r="K166" s="264"/>
    </row>
    <row r="167" spans="2:11" ht="15" customHeight="1">
      <c r="B167" s="243"/>
      <c r="C167" s="221" t="s">
        <v>1709</v>
      </c>
      <c r="D167" s="221"/>
      <c r="E167" s="221"/>
      <c r="F167" s="242" t="s">
        <v>1706</v>
      </c>
      <c r="G167" s="221"/>
      <c r="H167" s="221" t="s">
        <v>1745</v>
      </c>
      <c r="I167" s="221" t="s">
        <v>1708</v>
      </c>
      <c r="J167" s="221">
        <v>120</v>
      </c>
      <c r="K167" s="264"/>
    </row>
    <row r="168" spans="2:11" ht="15" customHeight="1">
      <c r="B168" s="243"/>
      <c r="C168" s="221" t="s">
        <v>1754</v>
      </c>
      <c r="D168" s="221"/>
      <c r="E168" s="221"/>
      <c r="F168" s="242" t="s">
        <v>1706</v>
      </c>
      <c r="G168" s="221"/>
      <c r="H168" s="221" t="s">
        <v>1755</v>
      </c>
      <c r="I168" s="221" t="s">
        <v>1708</v>
      </c>
      <c r="J168" s="221" t="s">
        <v>1756</v>
      </c>
      <c r="K168" s="264"/>
    </row>
    <row r="169" spans="2:11" ht="15" customHeight="1">
      <c r="B169" s="243"/>
      <c r="C169" s="221" t="s">
        <v>86</v>
      </c>
      <c r="D169" s="221"/>
      <c r="E169" s="221"/>
      <c r="F169" s="242" t="s">
        <v>1706</v>
      </c>
      <c r="G169" s="221"/>
      <c r="H169" s="221" t="s">
        <v>1772</v>
      </c>
      <c r="I169" s="221" t="s">
        <v>1708</v>
      </c>
      <c r="J169" s="221" t="s">
        <v>1756</v>
      </c>
      <c r="K169" s="264"/>
    </row>
    <row r="170" spans="2:11" ht="15" customHeight="1">
      <c r="B170" s="243"/>
      <c r="C170" s="221" t="s">
        <v>1711</v>
      </c>
      <c r="D170" s="221"/>
      <c r="E170" s="221"/>
      <c r="F170" s="242" t="s">
        <v>1712</v>
      </c>
      <c r="G170" s="221"/>
      <c r="H170" s="221" t="s">
        <v>1772</v>
      </c>
      <c r="I170" s="221" t="s">
        <v>1708</v>
      </c>
      <c r="J170" s="221">
        <v>50</v>
      </c>
      <c r="K170" s="264"/>
    </row>
    <row r="171" spans="2:11" ht="15" customHeight="1">
      <c r="B171" s="243"/>
      <c r="C171" s="221" t="s">
        <v>1714</v>
      </c>
      <c r="D171" s="221"/>
      <c r="E171" s="221"/>
      <c r="F171" s="242" t="s">
        <v>1706</v>
      </c>
      <c r="G171" s="221"/>
      <c r="H171" s="221" t="s">
        <v>1772</v>
      </c>
      <c r="I171" s="221" t="s">
        <v>1716</v>
      </c>
      <c r="J171" s="221"/>
      <c r="K171" s="264"/>
    </row>
    <row r="172" spans="2:11" ht="15" customHeight="1">
      <c r="B172" s="243"/>
      <c r="C172" s="221" t="s">
        <v>1725</v>
      </c>
      <c r="D172" s="221"/>
      <c r="E172" s="221"/>
      <c r="F172" s="242" t="s">
        <v>1712</v>
      </c>
      <c r="G172" s="221"/>
      <c r="H172" s="221" t="s">
        <v>1772</v>
      </c>
      <c r="I172" s="221" t="s">
        <v>1708</v>
      </c>
      <c r="J172" s="221">
        <v>50</v>
      </c>
      <c r="K172" s="264"/>
    </row>
    <row r="173" spans="2:11" ht="15" customHeight="1">
      <c r="B173" s="243"/>
      <c r="C173" s="221" t="s">
        <v>1733</v>
      </c>
      <c r="D173" s="221"/>
      <c r="E173" s="221"/>
      <c r="F173" s="242" t="s">
        <v>1712</v>
      </c>
      <c r="G173" s="221"/>
      <c r="H173" s="221" t="s">
        <v>1772</v>
      </c>
      <c r="I173" s="221" t="s">
        <v>1708</v>
      </c>
      <c r="J173" s="221">
        <v>50</v>
      </c>
      <c r="K173" s="264"/>
    </row>
    <row r="174" spans="2:11" ht="15" customHeight="1">
      <c r="B174" s="243"/>
      <c r="C174" s="221" t="s">
        <v>1731</v>
      </c>
      <c r="D174" s="221"/>
      <c r="E174" s="221"/>
      <c r="F174" s="242" t="s">
        <v>1712</v>
      </c>
      <c r="G174" s="221"/>
      <c r="H174" s="221" t="s">
        <v>1772</v>
      </c>
      <c r="I174" s="221" t="s">
        <v>1708</v>
      </c>
      <c r="J174" s="221">
        <v>50</v>
      </c>
      <c r="K174" s="264"/>
    </row>
    <row r="175" spans="2:11" ht="15" customHeight="1">
      <c r="B175" s="243"/>
      <c r="C175" s="221" t="s">
        <v>128</v>
      </c>
      <c r="D175" s="221"/>
      <c r="E175" s="221"/>
      <c r="F175" s="242" t="s">
        <v>1706</v>
      </c>
      <c r="G175" s="221"/>
      <c r="H175" s="221" t="s">
        <v>1773</v>
      </c>
      <c r="I175" s="221" t="s">
        <v>1774</v>
      </c>
      <c r="J175" s="221"/>
      <c r="K175" s="264"/>
    </row>
    <row r="176" spans="2:11" ht="15" customHeight="1">
      <c r="B176" s="243"/>
      <c r="C176" s="221" t="s">
        <v>60</v>
      </c>
      <c r="D176" s="221"/>
      <c r="E176" s="221"/>
      <c r="F176" s="242" t="s">
        <v>1706</v>
      </c>
      <c r="G176" s="221"/>
      <c r="H176" s="221" t="s">
        <v>1775</v>
      </c>
      <c r="I176" s="221" t="s">
        <v>1776</v>
      </c>
      <c r="J176" s="221">
        <v>1</v>
      </c>
      <c r="K176" s="264"/>
    </row>
    <row r="177" spans="2:11" ht="15" customHeight="1">
      <c r="B177" s="243"/>
      <c r="C177" s="221" t="s">
        <v>56</v>
      </c>
      <c r="D177" s="221"/>
      <c r="E177" s="221"/>
      <c r="F177" s="242" t="s">
        <v>1706</v>
      </c>
      <c r="G177" s="221"/>
      <c r="H177" s="221" t="s">
        <v>1777</v>
      </c>
      <c r="I177" s="221" t="s">
        <v>1708</v>
      </c>
      <c r="J177" s="221">
        <v>20</v>
      </c>
      <c r="K177" s="264"/>
    </row>
    <row r="178" spans="2:11" ht="15" customHeight="1">
      <c r="B178" s="243"/>
      <c r="C178" s="221" t="s">
        <v>129</v>
      </c>
      <c r="D178" s="221"/>
      <c r="E178" s="221"/>
      <c r="F178" s="242" t="s">
        <v>1706</v>
      </c>
      <c r="G178" s="221"/>
      <c r="H178" s="221" t="s">
        <v>1778</v>
      </c>
      <c r="I178" s="221" t="s">
        <v>1708</v>
      </c>
      <c r="J178" s="221">
        <v>255</v>
      </c>
      <c r="K178" s="264"/>
    </row>
    <row r="179" spans="2:11" ht="15" customHeight="1">
      <c r="B179" s="243"/>
      <c r="C179" s="221" t="s">
        <v>130</v>
      </c>
      <c r="D179" s="221"/>
      <c r="E179" s="221"/>
      <c r="F179" s="242" t="s">
        <v>1706</v>
      </c>
      <c r="G179" s="221"/>
      <c r="H179" s="221" t="s">
        <v>1671</v>
      </c>
      <c r="I179" s="221" t="s">
        <v>1708</v>
      </c>
      <c r="J179" s="221">
        <v>10</v>
      </c>
      <c r="K179" s="264"/>
    </row>
    <row r="180" spans="2:11" ht="15" customHeight="1">
      <c r="B180" s="243"/>
      <c r="C180" s="221" t="s">
        <v>131</v>
      </c>
      <c r="D180" s="221"/>
      <c r="E180" s="221"/>
      <c r="F180" s="242" t="s">
        <v>1706</v>
      </c>
      <c r="G180" s="221"/>
      <c r="H180" s="221" t="s">
        <v>1779</v>
      </c>
      <c r="I180" s="221" t="s">
        <v>1740</v>
      </c>
      <c r="J180" s="221"/>
      <c r="K180" s="264"/>
    </row>
    <row r="181" spans="2:11" ht="15" customHeight="1">
      <c r="B181" s="243"/>
      <c r="C181" s="221" t="s">
        <v>1780</v>
      </c>
      <c r="D181" s="221"/>
      <c r="E181" s="221"/>
      <c r="F181" s="242" t="s">
        <v>1706</v>
      </c>
      <c r="G181" s="221"/>
      <c r="H181" s="221" t="s">
        <v>1781</v>
      </c>
      <c r="I181" s="221" t="s">
        <v>1740</v>
      </c>
      <c r="J181" s="221"/>
      <c r="K181" s="264"/>
    </row>
    <row r="182" spans="2:11" ht="15" customHeight="1">
      <c r="B182" s="243"/>
      <c r="C182" s="221" t="s">
        <v>1769</v>
      </c>
      <c r="D182" s="221"/>
      <c r="E182" s="221"/>
      <c r="F182" s="242" t="s">
        <v>1706</v>
      </c>
      <c r="G182" s="221"/>
      <c r="H182" s="221" t="s">
        <v>1782</v>
      </c>
      <c r="I182" s="221" t="s">
        <v>1740</v>
      </c>
      <c r="J182" s="221"/>
      <c r="K182" s="264"/>
    </row>
    <row r="183" spans="2:11" ht="15" customHeight="1">
      <c r="B183" s="243"/>
      <c r="C183" s="221" t="s">
        <v>133</v>
      </c>
      <c r="D183" s="221"/>
      <c r="E183" s="221"/>
      <c r="F183" s="242" t="s">
        <v>1712</v>
      </c>
      <c r="G183" s="221"/>
      <c r="H183" s="221" t="s">
        <v>1783</v>
      </c>
      <c r="I183" s="221" t="s">
        <v>1708</v>
      </c>
      <c r="J183" s="221">
        <v>50</v>
      </c>
      <c r="K183" s="264"/>
    </row>
    <row r="184" spans="2:11" ht="15" customHeight="1">
      <c r="B184" s="243"/>
      <c r="C184" s="221" t="s">
        <v>1784</v>
      </c>
      <c r="D184" s="221"/>
      <c r="E184" s="221"/>
      <c r="F184" s="242" t="s">
        <v>1712</v>
      </c>
      <c r="G184" s="221"/>
      <c r="H184" s="221" t="s">
        <v>1785</v>
      </c>
      <c r="I184" s="221" t="s">
        <v>1786</v>
      </c>
      <c r="J184" s="221"/>
      <c r="K184" s="264"/>
    </row>
    <row r="185" spans="2:11" ht="15" customHeight="1">
      <c r="B185" s="243"/>
      <c r="C185" s="221" t="s">
        <v>1787</v>
      </c>
      <c r="D185" s="221"/>
      <c r="E185" s="221"/>
      <c r="F185" s="242" t="s">
        <v>1712</v>
      </c>
      <c r="G185" s="221"/>
      <c r="H185" s="221" t="s">
        <v>1788</v>
      </c>
      <c r="I185" s="221" t="s">
        <v>1786</v>
      </c>
      <c r="J185" s="221"/>
      <c r="K185" s="264"/>
    </row>
    <row r="186" spans="2:11" ht="15" customHeight="1">
      <c r="B186" s="243"/>
      <c r="C186" s="221" t="s">
        <v>1789</v>
      </c>
      <c r="D186" s="221"/>
      <c r="E186" s="221"/>
      <c r="F186" s="242" t="s">
        <v>1712</v>
      </c>
      <c r="G186" s="221"/>
      <c r="H186" s="221" t="s">
        <v>1790</v>
      </c>
      <c r="I186" s="221" t="s">
        <v>1786</v>
      </c>
      <c r="J186" s="221"/>
      <c r="K186" s="264"/>
    </row>
    <row r="187" spans="2:11" ht="15" customHeight="1">
      <c r="B187" s="243"/>
      <c r="C187" s="276" t="s">
        <v>1791</v>
      </c>
      <c r="D187" s="221"/>
      <c r="E187" s="221"/>
      <c r="F187" s="242" t="s">
        <v>1712</v>
      </c>
      <c r="G187" s="221"/>
      <c r="H187" s="221" t="s">
        <v>1792</v>
      </c>
      <c r="I187" s="221" t="s">
        <v>1793</v>
      </c>
      <c r="J187" s="277" t="s">
        <v>1794</v>
      </c>
      <c r="K187" s="264"/>
    </row>
    <row r="188" spans="2:11" ht="15" customHeight="1">
      <c r="B188" s="243"/>
      <c r="C188" s="227" t="s">
        <v>45</v>
      </c>
      <c r="D188" s="221"/>
      <c r="E188" s="221"/>
      <c r="F188" s="242" t="s">
        <v>1706</v>
      </c>
      <c r="G188" s="221"/>
      <c r="H188" s="218" t="s">
        <v>1795</v>
      </c>
      <c r="I188" s="221" t="s">
        <v>1796</v>
      </c>
      <c r="J188" s="221"/>
      <c r="K188" s="264"/>
    </row>
    <row r="189" spans="2:11" ht="15" customHeight="1">
      <c r="B189" s="243"/>
      <c r="C189" s="227" t="s">
        <v>1797</v>
      </c>
      <c r="D189" s="221"/>
      <c r="E189" s="221"/>
      <c r="F189" s="242" t="s">
        <v>1706</v>
      </c>
      <c r="G189" s="221"/>
      <c r="H189" s="221" t="s">
        <v>1798</v>
      </c>
      <c r="I189" s="221" t="s">
        <v>1740</v>
      </c>
      <c r="J189" s="221"/>
      <c r="K189" s="264"/>
    </row>
    <row r="190" spans="2:11" ht="15" customHeight="1">
      <c r="B190" s="243"/>
      <c r="C190" s="227" t="s">
        <v>1799</v>
      </c>
      <c r="D190" s="221"/>
      <c r="E190" s="221"/>
      <c r="F190" s="242" t="s">
        <v>1706</v>
      </c>
      <c r="G190" s="221"/>
      <c r="H190" s="221" t="s">
        <v>1800</v>
      </c>
      <c r="I190" s="221" t="s">
        <v>1740</v>
      </c>
      <c r="J190" s="221"/>
      <c r="K190" s="264"/>
    </row>
    <row r="191" spans="2:11" ht="15" customHeight="1">
      <c r="B191" s="243"/>
      <c r="C191" s="227" t="s">
        <v>1801</v>
      </c>
      <c r="D191" s="221"/>
      <c r="E191" s="221"/>
      <c r="F191" s="242" t="s">
        <v>1712</v>
      </c>
      <c r="G191" s="221"/>
      <c r="H191" s="221" t="s">
        <v>1802</v>
      </c>
      <c r="I191" s="221" t="s">
        <v>1740</v>
      </c>
      <c r="J191" s="221"/>
      <c r="K191" s="264"/>
    </row>
    <row r="192" spans="2:11" ht="15" customHeight="1">
      <c r="B192" s="270"/>
      <c r="C192" s="278"/>
      <c r="D192" s="252"/>
      <c r="E192" s="252"/>
      <c r="F192" s="252"/>
      <c r="G192" s="252"/>
      <c r="H192" s="252"/>
      <c r="I192" s="252"/>
      <c r="J192" s="252"/>
      <c r="K192" s="271"/>
    </row>
    <row r="193" spans="2:11" ht="18.75" customHeight="1">
      <c r="B193" s="218"/>
      <c r="C193" s="221"/>
      <c r="D193" s="221"/>
      <c r="E193" s="221"/>
      <c r="F193" s="242"/>
      <c r="G193" s="221"/>
      <c r="H193" s="221"/>
      <c r="I193" s="221"/>
      <c r="J193" s="221"/>
      <c r="K193" s="218"/>
    </row>
    <row r="194" spans="2:11" ht="18.75" customHeight="1">
      <c r="B194" s="218"/>
      <c r="C194" s="221"/>
      <c r="D194" s="221"/>
      <c r="E194" s="221"/>
      <c r="F194" s="242"/>
      <c r="G194" s="221"/>
      <c r="H194" s="221"/>
      <c r="I194" s="221"/>
      <c r="J194" s="221"/>
      <c r="K194" s="218"/>
    </row>
    <row r="195" spans="2:11" ht="18.75" customHeight="1">
      <c r="B195" s="228"/>
      <c r="C195" s="228"/>
      <c r="D195" s="228"/>
      <c r="E195" s="228"/>
      <c r="F195" s="228"/>
      <c r="G195" s="228"/>
      <c r="H195" s="228"/>
      <c r="I195" s="228"/>
      <c r="J195" s="228"/>
      <c r="K195" s="228"/>
    </row>
    <row r="196" spans="2:11" ht="13.5">
      <c r="B196" s="205"/>
      <c r="C196" s="206"/>
      <c r="D196" s="206"/>
      <c r="E196" s="206"/>
      <c r="F196" s="206"/>
      <c r="G196" s="206"/>
      <c r="H196" s="206"/>
      <c r="I196" s="206"/>
      <c r="J196" s="206"/>
      <c r="K196" s="207"/>
    </row>
    <row r="197" spans="2:11" ht="22.2">
      <c r="B197" s="208"/>
      <c r="C197" s="209" t="s">
        <v>1803</v>
      </c>
      <c r="D197" s="209"/>
      <c r="E197" s="209"/>
      <c r="F197" s="209"/>
      <c r="G197" s="209"/>
      <c r="H197" s="209"/>
      <c r="I197" s="209"/>
      <c r="J197" s="209"/>
      <c r="K197" s="210"/>
    </row>
    <row r="198" spans="2:11" ht="25.5" customHeight="1">
      <c r="B198" s="208"/>
      <c r="C198" s="279" t="s">
        <v>1804</v>
      </c>
      <c r="D198" s="279"/>
      <c r="E198" s="279"/>
      <c r="F198" s="279" t="s">
        <v>1805</v>
      </c>
      <c r="G198" s="280"/>
      <c r="H198" s="281" t="s">
        <v>1806</v>
      </c>
      <c r="I198" s="281"/>
      <c r="J198" s="281"/>
      <c r="K198" s="210"/>
    </row>
    <row r="199" spans="2:11" ht="5.25" customHeight="1">
      <c r="B199" s="243"/>
      <c r="C199" s="240"/>
      <c r="D199" s="240"/>
      <c r="E199" s="240"/>
      <c r="F199" s="240"/>
      <c r="G199" s="221"/>
      <c r="H199" s="240"/>
      <c r="I199" s="240"/>
      <c r="J199" s="240"/>
      <c r="K199" s="264"/>
    </row>
    <row r="200" spans="2:11" ht="15" customHeight="1">
      <c r="B200" s="243"/>
      <c r="C200" s="221" t="s">
        <v>1796</v>
      </c>
      <c r="D200" s="221"/>
      <c r="E200" s="221"/>
      <c r="F200" s="242" t="s">
        <v>46</v>
      </c>
      <c r="G200" s="221"/>
      <c r="H200" s="282" t="s">
        <v>1807</v>
      </c>
      <c r="I200" s="282"/>
      <c r="J200" s="282"/>
      <c r="K200" s="264"/>
    </row>
    <row r="201" spans="2:11" ht="15" customHeight="1">
      <c r="B201" s="243"/>
      <c r="C201" s="249"/>
      <c r="D201" s="221"/>
      <c r="E201" s="221"/>
      <c r="F201" s="242" t="s">
        <v>47</v>
      </c>
      <c r="G201" s="221"/>
      <c r="H201" s="282" t="s">
        <v>1808</v>
      </c>
      <c r="I201" s="282"/>
      <c r="J201" s="282"/>
      <c r="K201" s="264"/>
    </row>
    <row r="202" spans="2:11" ht="15" customHeight="1">
      <c r="B202" s="243"/>
      <c r="C202" s="249"/>
      <c r="D202" s="221"/>
      <c r="E202" s="221"/>
      <c r="F202" s="242" t="s">
        <v>50</v>
      </c>
      <c r="G202" s="221"/>
      <c r="H202" s="282" t="s">
        <v>1809</v>
      </c>
      <c r="I202" s="282"/>
      <c r="J202" s="282"/>
      <c r="K202" s="264"/>
    </row>
    <row r="203" spans="2:11" ht="15" customHeight="1">
      <c r="B203" s="243"/>
      <c r="C203" s="221"/>
      <c r="D203" s="221"/>
      <c r="E203" s="221"/>
      <c r="F203" s="242" t="s">
        <v>48</v>
      </c>
      <c r="G203" s="221"/>
      <c r="H203" s="282" t="s">
        <v>1810</v>
      </c>
      <c r="I203" s="282"/>
      <c r="J203" s="282"/>
      <c r="K203" s="264"/>
    </row>
    <row r="204" spans="2:11" ht="15" customHeight="1">
      <c r="B204" s="243"/>
      <c r="C204" s="221"/>
      <c r="D204" s="221"/>
      <c r="E204" s="221"/>
      <c r="F204" s="242" t="s">
        <v>49</v>
      </c>
      <c r="G204" s="221"/>
      <c r="H204" s="282" t="s">
        <v>1811</v>
      </c>
      <c r="I204" s="282"/>
      <c r="J204" s="282"/>
      <c r="K204" s="264"/>
    </row>
    <row r="205" spans="2:11" ht="15" customHeight="1">
      <c r="B205" s="243"/>
      <c r="C205" s="221"/>
      <c r="D205" s="221"/>
      <c r="E205" s="221"/>
      <c r="F205" s="242"/>
      <c r="G205" s="221"/>
      <c r="H205" s="221"/>
      <c r="I205" s="221"/>
      <c r="J205" s="221"/>
      <c r="K205" s="264"/>
    </row>
    <row r="206" spans="2:11" ht="15" customHeight="1">
      <c r="B206" s="243"/>
      <c r="C206" s="221" t="s">
        <v>1752</v>
      </c>
      <c r="D206" s="221"/>
      <c r="E206" s="221"/>
      <c r="F206" s="242" t="s">
        <v>93</v>
      </c>
      <c r="G206" s="221"/>
      <c r="H206" s="282" t="s">
        <v>1812</v>
      </c>
      <c r="I206" s="282"/>
      <c r="J206" s="282"/>
      <c r="K206" s="264"/>
    </row>
    <row r="207" spans="2:11" ht="15" customHeight="1">
      <c r="B207" s="243"/>
      <c r="C207" s="249"/>
      <c r="D207" s="221"/>
      <c r="E207" s="221"/>
      <c r="F207" s="242" t="s">
        <v>1651</v>
      </c>
      <c r="G207" s="221"/>
      <c r="H207" s="282" t="s">
        <v>1652</v>
      </c>
      <c r="I207" s="282"/>
      <c r="J207" s="282"/>
      <c r="K207" s="264"/>
    </row>
    <row r="208" spans="2:11" ht="15" customHeight="1">
      <c r="B208" s="243"/>
      <c r="C208" s="221"/>
      <c r="D208" s="221"/>
      <c r="E208" s="221"/>
      <c r="F208" s="242" t="s">
        <v>81</v>
      </c>
      <c r="G208" s="221"/>
      <c r="H208" s="282" t="s">
        <v>1813</v>
      </c>
      <c r="I208" s="282"/>
      <c r="J208" s="282"/>
      <c r="K208" s="264"/>
    </row>
    <row r="209" spans="2:11" ht="15" customHeight="1">
      <c r="B209" s="283"/>
      <c r="C209" s="249"/>
      <c r="D209" s="249"/>
      <c r="E209" s="249"/>
      <c r="F209" s="242" t="s">
        <v>102</v>
      </c>
      <c r="G209" s="227"/>
      <c r="H209" s="284" t="s">
        <v>1653</v>
      </c>
      <c r="I209" s="284"/>
      <c r="J209" s="284"/>
      <c r="K209" s="285"/>
    </row>
    <row r="210" spans="2:11" ht="15" customHeight="1">
      <c r="B210" s="283"/>
      <c r="C210" s="249"/>
      <c r="D210" s="249"/>
      <c r="E210" s="249"/>
      <c r="F210" s="242" t="s">
        <v>1654</v>
      </c>
      <c r="G210" s="227"/>
      <c r="H210" s="284" t="s">
        <v>1629</v>
      </c>
      <c r="I210" s="284"/>
      <c r="J210" s="284"/>
      <c r="K210" s="285"/>
    </row>
    <row r="211" spans="2:11" ht="15" customHeight="1">
      <c r="B211" s="283"/>
      <c r="C211" s="249"/>
      <c r="D211" s="249"/>
      <c r="E211" s="249"/>
      <c r="F211" s="286"/>
      <c r="G211" s="227"/>
      <c r="H211" s="287"/>
      <c r="I211" s="287"/>
      <c r="J211" s="287"/>
      <c r="K211" s="285"/>
    </row>
    <row r="212" spans="2:11" ht="15" customHeight="1">
      <c r="B212" s="283"/>
      <c r="C212" s="221" t="s">
        <v>1776</v>
      </c>
      <c r="D212" s="249"/>
      <c r="E212" s="249"/>
      <c r="F212" s="242">
        <v>1</v>
      </c>
      <c r="G212" s="227"/>
      <c r="H212" s="284" t="s">
        <v>1814</v>
      </c>
      <c r="I212" s="284"/>
      <c r="J212" s="284"/>
      <c r="K212" s="285"/>
    </row>
    <row r="213" spans="2:11" ht="15" customHeight="1">
      <c r="B213" s="283"/>
      <c r="C213" s="249"/>
      <c r="D213" s="249"/>
      <c r="E213" s="249"/>
      <c r="F213" s="242">
        <v>2</v>
      </c>
      <c r="G213" s="227"/>
      <c r="H213" s="284" t="s">
        <v>1815</v>
      </c>
      <c r="I213" s="284"/>
      <c r="J213" s="284"/>
      <c r="K213" s="285"/>
    </row>
    <row r="214" spans="2:11" ht="15" customHeight="1">
      <c r="B214" s="283"/>
      <c r="C214" s="249"/>
      <c r="D214" s="249"/>
      <c r="E214" s="249"/>
      <c r="F214" s="242">
        <v>3</v>
      </c>
      <c r="G214" s="227"/>
      <c r="H214" s="284" t="s">
        <v>1816</v>
      </c>
      <c r="I214" s="284"/>
      <c r="J214" s="284"/>
      <c r="K214" s="285"/>
    </row>
    <row r="215" spans="2:11" ht="15" customHeight="1">
      <c r="B215" s="283"/>
      <c r="C215" s="249"/>
      <c r="D215" s="249"/>
      <c r="E215" s="249"/>
      <c r="F215" s="242">
        <v>4</v>
      </c>
      <c r="G215" s="227"/>
      <c r="H215" s="284" t="s">
        <v>1817</v>
      </c>
      <c r="I215" s="284"/>
      <c r="J215" s="284"/>
      <c r="K215" s="285"/>
    </row>
    <row r="216" spans="2:11" ht="12.75" customHeight="1">
      <c r="B216" s="288"/>
      <c r="C216" s="289"/>
      <c r="D216" s="289"/>
      <c r="E216" s="289"/>
      <c r="F216" s="289"/>
      <c r="G216" s="289"/>
      <c r="H216" s="289"/>
      <c r="I216" s="289"/>
      <c r="J216" s="289"/>
      <c r="K216" s="290"/>
    </row>
  </sheetData>
  <sheetProtection password="C6B9" sheet="1" objects="1" scenarios="1" selectLockedCells="1"/>
  <mergeCells count="77">
    <mergeCell ref="F17:J17"/>
    <mergeCell ref="C3:J3"/>
    <mergeCell ref="C4:J4"/>
    <mergeCell ref="C6:J6"/>
    <mergeCell ref="C7:J7"/>
    <mergeCell ref="C9:J9"/>
    <mergeCell ref="D10:J10"/>
    <mergeCell ref="D11:J11"/>
    <mergeCell ref="D13:J13"/>
    <mergeCell ref="D14:J14"/>
    <mergeCell ref="D15:J15"/>
    <mergeCell ref="F16:J16"/>
    <mergeCell ref="D32:J32"/>
    <mergeCell ref="F18:J18"/>
    <mergeCell ref="F19:J19"/>
    <mergeCell ref="F20:J20"/>
    <mergeCell ref="F21:J21"/>
    <mergeCell ref="C23:J23"/>
    <mergeCell ref="C24:J24"/>
    <mergeCell ref="D25:J25"/>
    <mergeCell ref="D26:J26"/>
    <mergeCell ref="D28:J28"/>
    <mergeCell ref="D29:J29"/>
    <mergeCell ref="D31:J31"/>
    <mergeCell ref="D45:J45"/>
    <mergeCell ref="D33:J33"/>
    <mergeCell ref="G34:J34"/>
    <mergeCell ref="G35:J35"/>
    <mergeCell ref="G36:J36"/>
    <mergeCell ref="G37:J37"/>
    <mergeCell ref="G38:J38"/>
    <mergeCell ref="G39:J39"/>
    <mergeCell ref="G40:J40"/>
    <mergeCell ref="G41:J41"/>
    <mergeCell ref="G42:J42"/>
    <mergeCell ref="G43:J43"/>
    <mergeCell ref="D59:J59"/>
    <mergeCell ref="E46:J46"/>
    <mergeCell ref="E47:J47"/>
    <mergeCell ref="E48:J48"/>
    <mergeCell ref="D49:J49"/>
    <mergeCell ref="C50:J50"/>
    <mergeCell ref="C52:J52"/>
    <mergeCell ref="C53:J53"/>
    <mergeCell ref="C55:J55"/>
    <mergeCell ref="D56:J56"/>
    <mergeCell ref="D57:J57"/>
    <mergeCell ref="D58:J58"/>
    <mergeCell ref="C145:J145"/>
    <mergeCell ref="D60:J60"/>
    <mergeCell ref="D61:J61"/>
    <mergeCell ref="D63:J63"/>
    <mergeCell ref="D64:J64"/>
    <mergeCell ref="D65:J65"/>
    <mergeCell ref="D66:J66"/>
    <mergeCell ref="D67:J67"/>
    <mergeCell ref="D68:J68"/>
    <mergeCell ref="C73:J73"/>
    <mergeCell ref="C100:J100"/>
    <mergeCell ref="C120:J120"/>
    <mergeCell ref="H209:J209"/>
    <mergeCell ref="C163:J163"/>
    <mergeCell ref="C197:J197"/>
    <mergeCell ref="H198:J198"/>
    <mergeCell ref="H200:J200"/>
    <mergeCell ref="H201:J201"/>
    <mergeCell ref="H202:J202"/>
    <mergeCell ref="H203:J203"/>
    <mergeCell ref="H204:J204"/>
    <mergeCell ref="H206:J206"/>
    <mergeCell ref="H207:J207"/>
    <mergeCell ref="H208:J208"/>
    <mergeCell ref="H210:J210"/>
    <mergeCell ref="H212:J212"/>
    <mergeCell ref="H213:J213"/>
    <mergeCell ref="H214:J214"/>
    <mergeCell ref="H215:J215"/>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LUDEKNEW\uzivatel</dc:creator>
  <cp:keywords/>
  <dc:description/>
  <cp:lastModifiedBy>Sedláček Zdeněk</cp:lastModifiedBy>
  <dcterms:created xsi:type="dcterms:W3CDTF">2017-01-06T08:18:51Z</dcterms:created>
  <dcterms:modified xsi:type="dcterms:W3CDTF">2017-01-13T10:09:45Z</dcterms:modified>
  <cp:category/>
  <cp:version/>
  <cp:contentType/>
  <cp:contentStatus/>
</cp:coreProperties>
</file>