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1"/>
  </bookViews>
  <sheets>
    <sheet name="Rekapitulace stavby" sheetId="1" r:id="rId1"/>
    <sheet name="SO 01 - chodník" sheetId="2" r:id="rId2"/>
  </sheets>
  <definedNames>
    <definedName name="_xlnm.Print_Titles" localSheetId="0">'Rekapitulace stavby'!$85:$85</definedName>
    <definedName name="_xlnm.Print_Titles" localSheetId="1">'SO 01 - chodník'!$109:$109</definedName>
    <definedName name="_xlnm.Print_Area" localSheetId="0">'Rekapitulace stavby'!$C$4:$AP$70,'Rekapitulace stavby'!$C$76:$AP$92</definedName>
    <definedName name="_xlnm.Print_Area" localSheetId="1">'SO 01 - chodník'!$C$4:$Q$70,'SO 01 - chodník'!$C$76:$Q$93,'SO 01 - chodník'!$C$99:$Q$150</definedName>
  </definedNames>
  <calcPr fullCalcOnLoad="1"/>
</workbook>
</file>

<file path=xl/sharedStrings.xml><?xml version="1.0" encoding="utf-8"?>
<sst xmlns="http://schemas.openxmlformats.org/spreadsheetml/2006/main" count="575" uniqueCount="185">
  <si>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</si>
  <si>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</si>
  <si>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</si>
  <si>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</si>
  <si>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</si>
  <si>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</si>
  <si>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</si>
  <si>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</si>
  <si>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</si>
  <si>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</si>
  <si>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</si>
  <si>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</si>
  <si>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</si>
  <si>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</si>
  <si>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</si>
  <si>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</si>
  <si>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</si>
  <si>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</si>
  <si>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</si>
  <si>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</si>
  <si>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Dačice</t>
  </si>
  <si>
    <t>Datum: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</si>
  <si>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</si>
  <si>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</si>
  <si>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</si>
  <si>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</si>
  <si>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</si>
  <si>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</si>
  <si>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</si>
  <si>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</si>
  <si>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</si>
  <si>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</si>
  <si>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</si>
  <si>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</si>
  <si>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</si>
  <si>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Bc. Monika Nováková, tel. 602 168 796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</si>
  <si>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</si>
  <si>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</si>
  <si>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</si>
  <si>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</si>
  <si>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</si>
  <si>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</si>
  <si>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</si>
  <si>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</si>
  <si>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</si>
  <si>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</si>
  <si>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</si>
  <si>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</si>
  <si>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</si>
  <si>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</si>
  <si>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</si>
  <si>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</si>
  <si>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</si>
  <si>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</si>
  <si>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</si>
  <si>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</si>
  <si>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</si>
  <si>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</si>
  <si>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</si>
  <si>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</si>
  <si>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</si>
  <si>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</si>
  <si>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</si>
  <si>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</si>
  <si>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</si>
  <si>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</si>
  <si>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</si>
  <si>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</si>
  <si>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</si>
  <si>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</si>
  <si>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</si>
  <si>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</si>
  <si>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</si>
  <si>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</si>
  <si>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</si>
  <si>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</si>
  <si>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</si>
  <si>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</si>
  <si>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</si>
  <si>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{3e6b113d-d4b9-4b88-b9b0-1a4feb223836}</t>
  </si>
  <si>
    <t>{00000000-0000-0000-0000-000000000000}</t>
  </si>
  <si>
    <t>SO 01</t>
  </si>
  <si>
    <t>{b7f4f218-95ce-426d-9b53-db25f9b28a07}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</si>
  <si>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</si>
  <si>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</si>
  <si>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</si>
  <si>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</si>
  <si>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</si>
  <si>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</si>
  <si>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</si>
  <si>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</si>
  <si>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</si>
  <si>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</si>
  <si>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</si>
  <si>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</si>
  <si>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</si>
  <si>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</si>
  <si>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</si>
  <si>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</si>
  <si>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</si>
  <si>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</si>
  <si>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</si>
  <si>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</si>
  <si>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</si>
  <si>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</si>
  <si>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</si>
  <si>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</si>
  <si>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</si>
  <si>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</si>
  <si>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</si>
  <si>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</si>
  <si>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</si>
  <si>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</si>
  <si>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</si>
  <si>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</si>
  <si>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</si>
  <si>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</si>
  <si>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1565716704</t>
  </si>
  <si>
    <t>VV</t>
  </si>
  <si>
    <t>M2</t>
  </si>
  <si>
    <t>-2040583988</t>
  </si>
  <si>
    <t>577411</t>
  </si>
  <si>
    <t>VRSTVY PRO OBNOVU A OPRAVY Z ASF BETONU ACO, ACL</t>
  </si>
  <si>
    <t>T</t>
  </si>
  <si>
    <t>-352620703</t>
  </si>
  <si>
    <t>-211021029</t>
  </si>
  <si>
    <t>258410496</t>
  </si>
  <si>
    <t>89921</t>
  </si>
  <si>
    <t>VÝŠKOVÁ ÚPRAVA POKLOPŮ</t>
  </si>
  <si>
    <t>89923</t>
  </si>
  <si>
    <t>VÝŠKOVÁ ÚPRAVA KRYCÍCH HRNCŮ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</si>
  <si>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</si>
  <si>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</si>
  <si>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</si>
  <si>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</si>
  <si>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</si>
  <si>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</si>
  <si>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</si>
  <si>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SO 01 - Chodník Mládežnická</t>
  </si>
  <si>
    <t>Rekonstrukce chodníku v ul. Mládežnická v Dačicích</t>
  </si>
  <si>
    <t>DA002</t>
  </si>
  <si>
    <t>Celkové náklady za stavbu 1) a 2)</t>
  </si>
  <si>
    <t>Chodník Mládežnická</t>
  </si>
  <si>
    <t>303*0,15*0,1*2,4</t>
  </si>
  <si>
    <t>t</t>
  </si>
  <si>
    <t>KS</t>
  </si>
  <si>
    <t>919735112</t>
  </si>
  <si>
    <t>ŘEZÁNÍ STÁVAJÍCÍHO ŽIVIČNÉHO KRYTU HL. DO 100 MM</t>
  </si>
  <si>
    <t>113107182</t>
  </si>
  <si>
    <t>ODSSTRANĚNÍ PODKLADU PL PŘES 50 DO 200 M2  Z KAMENIVA DRCENÉHO TL 200 MM</t>
  </si>
  <si>
    <t>303*2</t>
  </si>
  <si>
    <t>113201112</t>
  </si>
  <si>
    <t>181102302</t>
  </si>
  <si>
    <t>451561111</t>
  </si>
  <si>
    <t>916131213</t>
  </si>
  <si>
    <t>451317777</t>
  </si>
  <si>
    <t>916-1</t>
  </si>
  <si>
    <t>916-2</t>
  </si>
  <si>
    <t>916-3</t>
  </si>
  <si>
    <t>596212211</t>
  </si>
  <si>
    <t>VYTRHÁNÍ OBRUB SILNIČNÍCH LEŽATÝCH</t>
  </si>
  <si>
    <t>ÚPRAVA PLÁNĚ V ZÁŘEZECH SE ZHUTNĚNÍM</t>
  </si>
  <si>
    <t>LOŽE POD DLAŽBY Z KAMENIVA DRCENÉHO DROBNÉHO VRSTVA TL. DO 100 MM</t>
  </si>
  <si>
    <t>PODKLAD NEBO LOŽE POD DLAŽBU VODOROVNÝ NEBO DO SKLONU 1:5 Z BETONU PROSTÉHO TL. 100 MM</t>
  </si>
  <si>
    <t>OSAZENÍ SILNIČNÍHO OBRUBNÍKU BETONOVÉHO STOJATÉHO S BOČNÍ OPĚROU DO LOŽE Z BETONU PROSTÉHO</t>
  </si>
  <si>
    <t xml:space="preserve">SILNIČNÍ BETONOVÝ OBRUBNÍK </t>
  </si>
  <si>
    <t>SILNIČNÍ BETONOVÝ OBRUBNÍK PŘECHODOVÝ</t>
  </si>
  <si>
    <t>SILNIČNÍ BETONOVÝ OBRUBNÍK NÁJEZDOVÝ</t>
  </si>
  <si>
    <t>183*1,01</t>
  </si>
  <si>
    <t>44*1,01</t>
  </si>
  <si>
    <t>76*1,01</t>
  </si>
  <si>
    <t>KLADENÍ ZÁMKOVÉ DLAŽBY POZEMNÍCH KOMUNIKACÍ TL. 80 MM SKUPINY A PL. DO 100 M2</t>
  </si>
  <si>
    <t>303*1,9</t>
  </si>
  <si>
    <t>DLAŽBA ZÁMKOVÁ TL. 80 MM - TVAR "I"</t>
  </si>
  <si>
    <t>DLAŽBA ZÁMKOVÁ TL. 80 MM NEVID ČERVENÁ</t>
  </si>
  <si>
    <t>DLAŽBA ZÁMKOVÁ  TL. 80 MM ČERVENÁ</t>
  </si>
  <si>
    <t>vodící linie 4,8*1,01</t>
  </si>
  <si>
    <t>48*1,01</t>
  </si>
  <si>
    <t>522,4*1,01</t>
  </si>
  <si>
    <t>M</t>
  </si>
  <si>
    <t>ODVOZ SUTI A VYBOURANÝCH HMOT NA SKLÁDKU NEBO MEZISKLÁDKU DO 7 KM SE SLOŽENÍM</t>
  </si>
  <si>
    <t>ODSTRANĚNÍ PODLADŮ NEBO KRYTŮ ŽIVIČNÝCH TL. 50-100 MM S NALOŽENÍM NA DOPRAVNÍ PROSTŘEDEK</t>
  </si>
  <si>
    <t>606+((606-228)+120*0,15)</t>
  </si>
  <si>
    <t>vjezdy</t>
  </si>
  <si>
    <t>doplnění k obrubníkům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</si>
</sst>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/>
      <top style="dotted">
        <color rgb="FF96969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8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7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7" fillId="0" borderId="0" xfId="0" applyFont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172" fontId="75" fillId="0" borderId="0" xfId="0" applyNumberFormat="1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91" fillId="0" borderId="13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91" fillId="0" borderId="14" xfId="0" applyFont="1" applyBorder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78" fillId="0" borderId="33" xfId="0" applyFont="1" applyBorder="1" applyAlignment="1" applyProtection="1">
      <alignment horizontal="center" vertical="center"/>
      <protection/>
    </xf>
    <xf numFmtId="0" fontId="82" fillId="35" borderId="0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8" fillId="0" borderId="30" xfId="0" applyFont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2" fillId="0" borderId="20" xfId="0" applyNumberFormat="1" applyFont="1" applyBorder="1" applyAlignment="1" applyProtection="1">
      <alignment/>
      <protection/>
    </xf>
    <xf numFmtId="174" fontId="92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93" fillId="0" borderId="13" xfId="0" applyFont="1" applyBorder="1" applyAlignment="1" applyProtection="1">
      <alignment/>
      <protection/>
    </xf>
    <xf numFmtId="0" fontId="93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 horizontal="left"/>
      <protection/>
    </xf>
    <xf numFmtId="0" fontId="93" fillId="0" borderId="14" xfId="0" applyFont="1" applyBorder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93" fillId="0" borderId="22" xfId="0" applyFont="1" applyBorder="1" applyAlignment="1" applyProtection="1">
      <alignment/>
      <protection/>
    </xf>
    <xf numFmtId="174" fontId="93" fillId="0" borderId="0" xfId="0" applyNumberFormat="1" applyFont="1" applyBorder="1" applyAlignment="1" applyProtection="1">
      <alignment/>
      <protection/>
    </xf>
    <xf numFmtId="174" fontId="93" fillId="0" borderId="23" xfId="0" applyNumberFormat="1" applyFont="1" applyBorder="1" applyAlignment="1" applyProtection="1">
      <alignment/>
      <protection/>
    </xf>
    <xf numFmtId="0" fontId="93" fillId="0" borderId="0" xfId="0" applyFont="1" applyAlignment="1" applyProtection="1">
      <alignment horizontal="left"/>
      <protection/>
    </xf>
    <xf numFmtId="0" fontId="93" fillId="0" borderId="0" xfId="0" applyFont="1" applyAlignment="1" applyProtection="1">
      <alignment horizontal="center"/>
      <protection/>
    </xf>
    <xf numFmtId="4" fontId="93" fillId="0" borderId="0" xfId="0" applyNumberFormat="1" applyFont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5" fillId="0" borderId="33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174" fontId="75" fillId="0" borderId="0" xfId="0" applyNumberFormat="1" applyFont="1" applyBorder="1" applyAlignment="1" applyProtection="1">
      <alignment vertical="center"/>
      <protection/>
    </xf>
    <xf numFmtId="174" fontId="75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5" fillId="0" borderId="13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14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22" xfId="0" applyFont="1" applyBorder="1" applyAlignment="1" applyProtection="1">
      <alignment vertical="center"/>
      <protection/>
    </xf>
    <xf numFmtId="0" fontId="95" fillId="0" borderId="2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96" fillId="0" borderId="1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175" fontId="96" fillId="0" borderId="0" xfId="0" applyNumberFormat="1" applyFont="1" applyBorder="1" applyAlignment="1" applyProtection="1">
      <alignment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0" fontId="96" fillId="0" borderId="22" xfId="0" applyFont="1" applyBorder="1" applyAlignment="1" applyProtection="1">
      <alignment vertical="center"/>
      <protection/>
    </xf>
    <xf numFmtId="0" fontId="96" fillId="0" borderId="23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vertical="center"/>
      <protection/>
    </xf>
    <xf numFmtId="14" fontId="5" fillId="0" borderId="0" xfId="0" applyNumberFormat="1" applyFont="1" applyBorder="1" applyAlignment="1">
      <alignment horizontal="left" vertical="center"/>
    </xf>
    <xf numFmtId="0" fontId="95" fillId="0" borderId="34" xfId="0" applyFont="1" applyBorder="1" applyAlignment="1" applyProtection="1">
      <alignment vertical="center"/>
      <protection/>
    </xf>
    <xf numFmtId="0" fontId="95" fillId="0" borderId="35" xfId="0" applyFont="1" applyBorder="1" applyAlignment="1" applyProtection="1">
      <alignment vertical="center"/>
      <protection/>
    </xf>
    <xf numFmtId="0" fontId="95" fillId="0" borderId="34" xfId="0" applyFont="1" applyBorder="1" applyAlignment="1" applyProtection="1">
      <alignment horizontal="left" vertical="center"/>
      <protection/>
    </xf>
    <xf numFmtId="0" fontId="95" fillId="0" borderId="36" xfId="0" applyFont="1" applyBorder="1" applyAlignment="1" applyProtection="1">
      <alignment vertical="center"/>
      <protection/>
    </xf>
    <xf numFmtId="4" fontId="8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77" fillId="36" borderId="0" xfId="0" applyFont="1" applyFill="1" applyAlignment="1">
      <alignment horizontal="center" vertical="center"/>
    </xf>
    <xf numFmtId="4" fontId="82" fillId="0" borderId="0" xfId="0" applyNumberFormat="1" applyFont="1" applyBorder="1" applyAlignment="1">
      <alignment horizontal="right"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2" fillId="35" borderId="0" xfId="0" applyNumberFormat="1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95" fillId="0" borderId="20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0" borderId="33" xfId="0" applyNumberFormat="1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77" fillId="36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4" fontId="82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/>
      <protection/>
    </xf>
    <xf numFmtId="4" fontId="91" fillId="0" borderId="0" xfId="0" applyNumberFormat="1" applyFont="1" applyBorder="1" applyAlignment="1" applyProtection="1">
      <alignment vertical="center"/>
      <protection/>
    </xf>
    <xf numFmtId="4" fontId="94" fillId="0" borderId="25" xfId="0" applyNumberFormat="1" applyFont="1" applyBorder="1" applyAlignment="1" applyProtection="1">
      <alignment/>
      <protection/>
    </xf>
    <xf numFmtId="4" fontId="94" fillId="0" borderId="25" xfId="0" applyNumberFormat="1" applyFont="1" applyBorder="1" applyAlignment="1" applyProtection="1">
      <alignment vertical="center"/>
      <protection/>
    </xf>
    <xf numFmtId="0" fontId="89" fillId="33" borderId="0" xfId="36" applyFont="1" applyFill="1" applyAlignment="1" applyProtection="1">
      <alignment horizontal="center"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98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4" fontId="82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4" fontId="82" fillId="0" borderId="0" xfId="0" applyNumberFormat="1" applyFont="1" applyBorder="1" applyAlignment="1" applyProtection="1">
      <alignment vertical="center"/>
      <protection/>
    </xf>
    <xf numFmtId="4" fontId="75" fillId="0" borderId="0" xfId="0" applyNumberFormat="1" applyFont="1" applyBorder="1" applyAlignment="1" applyProtection="1">
      <alignment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7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95" fillId="0" borderId="38" xfId="0" applyFont="1" applyBorder="1" applyAlignment="1" applyProtection="1">
      <alignment horizontal="left" vertical="center" wrapText="1"/>
      <protection/>
    </xf>
    <xf numFmtId="0" fontId="95" fillId="0" borderId="34" xfId="0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89" sqref="J8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87" t="s">
        <v>0</v>
      </c>
      <c r="B1" s="88"/>
      <c r="C1" s="88"/>
      <c r="D1" s="89" t="s">
        <v>1</v>
      </c>
      <c r="E1" s="88"/>
      <c r="F1" s="88"/>
      <c r="G1" s="88"/>
      <c r="H1" s="88"/>
      <c r="I1" s="88"/>
      <c r="J1" s="88"/>
      <c r="K1" s="90" t="s">
        <v>131</v>
      </c>
      <c r="L1" s="90"/>
      <c r="M1" s="90"/>
      <c r="N1" s="90"/>
      <c r="O1" s="90"/>
      <c r="P1" s="90"/>
      <c r="Q1" s="90"/>
      <c r="R1" s="90"/>
      <c r="S1" s="90"/>
      <c r="T1" s="88"/>
      <c r="U1" s="88"/>
      <c r="V1" s="88"/>
      <c r="W1" s="90" t="s">
        <v>132</v>
      </c>
      <c r="X1" s="90"/>
      <c r="Y1" s="90"/>
      <c r="Z1" s="90"/>
      <c r="AA1" s="90"/>
      <c r="AB1" s="90"/>
      <c r="AC1" s="90"/>
      <c r="AD1" s="90"/>
      <c r="AE1" s="90"/>
      <c r="AF1" s="90"/>
      <c r="AG1" s="88"/>
      <c r="AH1" s="8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211" t="s">
        <v>5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R2" s="216" t="s">
        <v>6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221" t="s">
        <v>10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13</v>
      </c>
      <c r="E5" s="14"/>
      <c r="F5" s="14"/>
      <c r="G5" s="14"/>
      <c r="H5" s="14"/>
      <c r="I5" s="14"/>
      <c r="J5" s="14"/>
      <c r="K5" s="235" t="s">
        <v>140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14"/>
      <c r="AQ5" s="15"/>
      <c r="BS5" s="9" t="s">
        <v>7</v>
      </c>
    </row>
    <row r="6" spans="2:71" ht="36.75" customHeight="1">
      <c r="B6" s="13"/>
      <c r="C6" s="14"/>
      <c r="D6" s="19" t="s">
        <v>14</v>
      </c>
      <c r="E6" s="14"/>
      <c r="F6" s="14"/>
      <c r="G6" s="14"/>
      <c r="H6" s="14"/>
      <c r="I6" s="14"/>
      <c r="J6" s="14"/>
      <c r="K6" s="236" t="s">
        <v>139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14"/>
      <c r="AQ6" s="15"/>
      <c r="BS6" s="9" t="s">
        <v>15</v>
      </c>
    </row>
    <row r="7" spans="2:71" ht="14.25" customHeight="1">
      <c r="B7" s="13"/>
      <c r="C7" s="14"/>
      <c r="D7" s="20" t="s">
        <v>16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17</v>
      </c>
      <c r="AL7" s="14"/>
      <c r="AM7" s="14"/>
      <c r="AN7" s="18" t="s">
        <v>3</v>
      </c>
      <c r="AO7" s="14"/>
      <c r="AP7" s="14"/>
      <c r="AQ7" s="15"/>
      <c r="BS7" s="9" t="s">
        <v>18</v>
      </c>
    </row>
    <row r="8" spans="2:71" ht="14.25" customHeight="1">
      <c r="B8" s="13"/>
      <c r="C8" s="14"/>
      <c r="D8" s="20" t="s">
        <v>19</v>
      </c>
      <c r="E8" s="14"/>
      <c r="F8" s="14"/>
      <c r="G8" s="14"/>
      <c r="H8" s="14"/>
      <c r="I8" s="14"/>
      <c r="J8" s="14"/>
      <c r="K8" s="18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21</v>
      </c>
      <c r="AL8" s="14"/>
      <c r="AM8" s="14"/>
      <c r="AN8" s="197">
        <v>42639</v>
      </c>
      <c r="AO8" s="14"/>
      <c r="AP8" s="14"/>
      <c r="AQ8" s="15"/>
      <c r="BS8" s="9" t="s">
        <v>22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23</v>
      </c>
    </row>
    <row r="10" spans="2:71" ht="14.25" customHeight="1">
      <c r="B10" s="13"/>
      <c r="C10" s="14"/>
      <c r="D10" s="20" t="s">
        <v>24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25</v>
      </c>
      <c r="AL10" s="14"/>
      <c r="AM10" s="14"/>
      <c r="AN10" s="18" t="s">
        <v>26</v>
      </c>
      <c r="AO10" s="14"/>
      <c r="AP10" s="14"/>
      <c r="AQ10" s="15"/>
      <c r="BS10" s="9" t="s">
        <v>15</v>
      </c>
    </row>
    <row r="11" spans="2:71" ht="18" customHeight="1">
      <c r="B11" s="13"/>
      <c r="C11" s="14"/>
      <c r="D11" s="14"/>
      <c r="E11" s="18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28</v>
      </c>
      <c r="AL11" s="14"/>
      <c r="AM11" s="14"/>
      <c r="AN11" s="18" t="s">
        <v>29</v>
      </c>
      <c r="AO11" s="14"/>
      <c r="AP11" s="14"/>
      <c r="AQ11" s="15"/>
      <c r="BS11" s="9" t="s">
        <v>15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15</v>
      </c>
    </row>
    <row r="13" spans="2:71" ht="14.25" customHeight="1">
      <c r="B13" s="13"/>
      <c r="C13" s="14"/>
      <c r="D13" s="20" t="s">
        <v>30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25</v>
      </c>
      <c r="AL13" s="14"/>
      <c r="AM13" s="14"/>
      <c r="AN13" s="18" t="s">
        <v>3</v>
      </c>
      <c r="AO13" s="14"/>
      <c r="AP13" s="14"/>
      <c r="AQ13" s="15"/>
      <c r="BS13" s="9" t="s">
        <v>15</v>
      </c>
    </row>
    <row r="14" spans="2:71" ht="15">
      <c r="B14" s="13"/>
      <c r="C14" s="14"/>
      <c r="D14" s="14"/>
      <c r="E14" s="18" t="s">
        <v>31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28</v>
      </c>
      <c r="AL14" s="14"/>
      <c r="AM14" s="14"/>
      <c r="AN14" s="18" t="s">
        <v>3</v>
      </c>
      <c r="AO14" s="14"/>
      <c r="AP14" s="14"/>
      <c r="AQ14" s="15"/>
      <c r="BS14" s="9" t="s">
        <v>15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25</v>
      </c>
      <c r="AL16" s="14"/>
      <c r="AM16" s="14"/>
      <c r="AN16" s="18" t="s">
        <v>26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27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28</v>
      </c>
      <c r="AL17" s="14"/>
      <c r="AM17" s="14"/>
      <c r="AN17" s="18" t="s">
        <v>29</v>
      </c>
      <c r="AO17" s="14"/>
      <c r="AP17" s="14"/>
      <c r="AQ17" s="15"/>
      <c r="BS17" s="9" t="s">
        <v>33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25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 t="s">
        <v>35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28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237" t="s">
        <v>3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37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07">
        <f>ROUND(AG87,2)</f>
        <v>0</v>
      </c>
      <c r="AL26" s="208"/>
      <c r="AM26" s="208"/>
      <c r="AN26" s="208"/>
      <c r="AO26" s="208"/>
      <c r="AP26" s="14"/>
      <c r="AQ26" s="15"/>
    </row>
    <row r="27" spans="2:43" ht="14.25" customHeight="1">
      <c r="B27" s="13"/>
      <c r="C27" s="14"/>
      <c r="D27" s="22" t="s">
        <v>38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207">
        <f>ROUND(AG90,2)</f>
        <v>0</v>
      </c>
      <c r="AL27" s="208"/>
      <c r="AM27" s="208"/>
      <c r="AN27" s="208"/>
      <c r="AO27" s="208"/>
      <c r="AP27" s="14"/>
      <c r="AQ27" s="15"/>
    </row>
    <row r="28" spans="2:43" s="1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5" customHeight="1">
      <c r="B29" s="23"/>
      <c r="C29" s="24"/>
      <c r="D29" s="26" t="s">
        <v>39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09">
        <f>ROUND(AK26+AK27,2)</f>
        <v>0</v>
      </c>
      <c r="AL29" s="210"/>
      <c r="AM29" s="210"/>
      <c r="AN29" s="210"/>
      <c r="AO29" s="210"/>
      <c r="AP29" s="24"/>
      <c r="AQ29" s="25"/>
    </row>
    <row r="30" spans="2:43" s="1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25" customHeight="1">
      <c r="B31" s="28"/>
      <c r="C31" s="29"/>
      <c r="D31" s="30" t="s">
        <v>40</v>
      </c>
      <c r="E31" s="29"/>
      <c r="F31" s="30" t="s">
        <v>41</v>
      </c>
      <c r="G31" s="29"/>
      <c r="H31" s="29"/>
      <c r="I31" s="29"/>
      <c r="J31" s="29"/>
      <c r="K31" s="29"/>
      <c r="L31" s="229">
        <v>0.21</v>
      </c>
      <c r="M31" s="230"/>
      <c r="N31" s="230"/>
      <c r="O31" s="230"/>
      <c r="P31" s="29"/>
      <c r="Q31" s="29"/>
      <c r="R31" s="29"/>
      <c r="S31" s="29"/>
      <c r="T31" s="31" t="s">
        <v>42</v>
      </c>
      <c r="U31" s="29"/>
      <c r="V31" s="29"/>
      <c r="W31" s="231">
        <f>ROUND(AZ87+SUM(CD91:CD91),2)</f>
        <v>0</v>
      </c>
      <c r="X31" s="230"/>
      <c r="Y31" s="230"/>
      <c r="Z31" s="230"/>
      <c r="AA31" s="230"/>
      <c r="AB31" s="230"/>
      <c r="AC31" s="230"/>
      <c r="AD31" s="230"/>
      <c r="AE31" s="230"/>
      <c r="AF31" s="29"/>
      <c r="AG31" s="29"/>
      <c r="AH31" s="29"/>
      <c r="AI31" s="29"/>
      <c r="AJ31" s="29"/>
      <c r="AK31" s="231">
        <f>ROUND(AV87+SUM(BY91:BY91),2)</f>
        <v>0</v>
      </c>
      <c r="AL31" s="230"/>
      <c r="AM31" s="230"/>
      <c r="AN31" s="230"/>
      <c r="AO31" s="230"/>
      <c r="AP31" s="29"/>
      <c r="AQ31" s="32"/>
    </row>
    <row r="32" spans="2:43" s="2" customFormat="1" ht="14.25" customHeight="1">
      <c r="B32" s="28"/>
      <c r="C32" s="29"/>
      <c r="D32" s="29"/>
      <c r="E32" s="29"/>
      <c r="F32" s="30" t="s">
        <v>43</v>
      </c>
      <c r="G32" s="29"/>
      <c r="H32" s="29"/>
      <c r="I32" s="29"/>
      <c r="J32" s="29"/>
      <c r="K32" s="29"/>
      <c r="L32" s="229">
        <v>0.15</v>
      </c>
      <c r="M32" s="230"/>
      <c r="N32" s="230"/>
      <c r="O32" s="230"/>
      <c r="P32" s="29"/>
      <c r="Q32" s="29"/>
      <c r="R32" s="29"/>
      <c r="S32" s="29"/>
      <c r="T32" s="31" t="s">
        <v>42</v>
      </c>
      <c r="U32" s="29"/>
      <c r="V32" s="29"/>
      <c r="W32" s="231">
        <f>ROUND(BA87+SUM(CE91:CE91),2)</f>
        <v>0</v>
      </c>
      <c r="X32" s="230"/>
      <c r="Y32" s="230"/>
      <c r="Z32" s="230"/>
      <c r="AA32" s="230"/>
      <c r="AB32" s="230"/>
      <c r="AC32" s="230"/>
      <c r="AD32" s="230"/>
      <c r="AE32" s="230"/>
      <c r="AF32" s="29"/>
      <c r="AG32" s="29"/>
      <c r="AH32" s="29"/>
      <c r="AI32" s="29"/>
      <c r="AJ32" s="29"/>
      <c r="AK32" s="231">
        <f>ROUND(AW87+SUM(BZ91:BZ91),2)</f>
        <v>0</v>
      </c>
      <c r="AL32" s="230"/>
      <c r="AM32" s="230"/>
      <c r="AN32" s="230"/>
      <c r="AO32" s="230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44</v>
      </c>
      <c r="G33" s="29"/>
      <c r="H33" s="29"/>
      <c r="I33" s="29"/>
      <c r="J33" s="29"/>
      <c r="K33" s="29"/>
      <c r="L33" s="229">
        <v>0.21</v>
      </c>
      <c r="M33" s="230"/>
      <c r="N33" s="230"/>
      <c r="O33" s="230"/>
      <c r="P33" s="29"/>
      <c r="Q33" s="29"/>
      <c r="R33" s="29"/>
      <c r="S33" s="29"/>
      <c r="T33" s="31" t="s">
        <v>42</v>
      </c>
      <c r="U33" s="29"/>
      <c r="V33" s="29"/>
      <c r="W33" s="231">
        <f>ROUND(BB87+SUM(CF91:CF91),2)</f>
        <v>0</v>
      </c>
      <c r="X33" s="230"/>
      <c r="Y33" s="230"/>
      <c r="Z33" s="230"/>
      <c r="AA33" s="230"/>
      <c r="AB33" s="230"/>
      <c r="AC33" s="230"/>
      <c r="AD33" s="230"/>
      <c r="AE33" s="230"/>
      <c r="AF33" s="29"/>
      <c r="AG33" s="29"/>
      <c r="AH33" s="29"/>
      <c r="AI33" s="29"/>
      <c r="AJ33" s="29"/>
      <c r="AK33" s="231">
        <v>0</v>
      </c>
      <c r="AL33" s="230"/>
      <c r="AM33" s="230"/>
      <c r="AN33" s="230"/>
      <c r="AO33" s="230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45</v>
      </c>
      <c r="G34" s="29"/>
      <c r="H34" s="29"/>
      <c r="I34" s="29"/>
      <c r="J34" s="29"/>
      <c r="K34" s="29"/>
      <c r="L34" s="229">
        <v>0.15</v>
      </c>
      <c r="M34" s="230"/>
      <c r="N34" s="230"/>
      <c r="O34" s="230"/>
      <c r="P34" s="29"/>
      <c r="Q34" s="29"/>
      <c r="R34" s="29"/>
      <c r="S34" s="29"/>
      <c r="T34" s="31" t="s">
        <v>42</v>
      </c>
      <c r="U34" s="29"/>
      <c r="V34" s="29"/>
      <c r="W34" s="231">
        <f>ROUND(BC87+SUM(CG91:CG91),2)</f>
        <v>0</v>
      </c>
      <c r="X34" s="230"/>
      <c r="Y34" s="230"/>
      <c r="Z34" s="230"/>
      <c r="AA34" s="230"/>
      <c r="AB34" s="230"/>
      <c r="AC34" s="230"/>
      <c r="AD34" s="230"/>
      <c r="AE34" s="230"/>
      <c r="AF34" s="29"/>
      <c r="AG34" s="29"/>
      <c r="AH34" s="29"/>
      <c r="AI34" s="29"/>
      <c r="AJ34" s="29"/>
      <c r="AK34" s="231">
        <v>0</v>
      </c>
      <c r="AL34" s="230"/>
      <c r="AM34" s="230"/>
      <c r="AN34" s="230"/>
      <c r="AO34" s="230"/>
      <c r="AP34" s="29"/>
      <c r="AQ34" s="32"/>
    </row>
    <row r="35" spans="2:43" s="2" customFormat="1" ht="14.25" customHeight="1" hidden="1">
      <c r="B35" s="28"/>
      <c r="C35" s="29"/>
      <c r="D35" s="29"/>
      <c r="E35" s="29"/>
      <c r="F35" s="30" t="s">
        <v>46</v>
      </c>
      <c r="G35" s="29"/>
      <c r="H35" s="29"/>
      <c r="I35" s="29"/>
      <c r="J35" s="29"/>
      <c r="K35" s="29"/>
      <c r="L35" s="229">
        <v>0</v>
      </c>
      <c r="M35" s="230"/>
      <c r="N35" s="230"/>
      <c r="O35" s="230"/>
      <c r="P35" s="29"/>
      <c r="Q35" s="29"/>
      <c r="R35" s="29"/>
      <c r="S35" s="29"/>
      <c r="T35" s="31" t="s">
        <v>42</v>
      </c>
      <c r="U35" s="29"/>
      <c r="V35" s="29"/>
      <c r="W35" s="231">
        <f>ROUND(BD87+SUM(CH91:CH91),2)</f>
        <v>0</v>
      </c>
      <c r="X35" s="230"/>
      <c r="Y35" s="230"/>
      <c r="Z35" s="230"/>
      <c r="AA35" s="230"/>
      <c r="AB35" s="230"/>
      <c r="AC35" s="230"/>
      <c r="AD35" s="230"/>
      <c r="AE35" s="230"/>
      <c r="AF35" s="29"/>
      <c r="AG35" s="29"/>
      <c r="AH35" s="29"/>
      <c r="AI35" s="29"/>
      <c r="AJ35" s="29"/>
      <c r="AK35" s="231">
        <v>0</v>
      </c>
      <c r="AL35" s="230"/>
      <c r="AM35" s="230"/>
      <c r="AN35" s="230"/>
      <c r="AO35" s="230"/>
      <c r="AP35" s="29"/>
      <c r="AQ35" s="32"/>
    </row>
    <row r="36" spans="2:43" s="1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5" customHeight="1">
      <c r="B37" s="23"/>
      <c r="C37" s="33"/>
      <c r="D37" s="34" t="s">
        <v>47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48</v>
      </c>
      <c r="U37" s="35"/>
      <c r="V37" s="35"/>
      <c r="W37" s="35"/>
      <c r="X37" s="234" t="s">
        <v>49</v>
      </c>
      <c r="Y37" s="219"/>
      <c r="Z37" s="219"/>
      <c r="AA37" s="219"/>
      <c r="AB37" s="219"/>
      <c r="AC37" s="35"/>
      <c r="AD37" s="35"/>
      <c r="AE37" s="35"/>
      <c r="AF37" s="35"/>
      <c r="AG37" s="35"/>
      <c r="AH37" s="35"/>
      <c r="AI37" s="35"/>
      <c r="AJ37" s="35"/>
      <c r="AK37" s="218">
        <f>SUM(AK29:AK35)</f>
        <v>0</v>
      </c>
      <c r="AL37" s="219"/>
      <c r="AM37" s="219"/>
      <c r="AN37" s="219"/>
      <c r="AO37" s="220"/>
      <c r="AP37" s="33"/>
      <c r="AQ37" s="25"/>
    </row>
    <row r="38" spans="2:43" s="1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52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53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52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53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55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52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53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52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53</v>
      </c>
      <c r="AN69" s="43"/>
      <c r="AO69" s="45"/>
      <c r="AP69" s="24"/>
      <c r="AQ69" s="25"/>
    </row>
    <row r="70" spans="2:43" s="1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7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7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75" customHeight="1">
      <c r="B76" s="23"/>
      <c r="C76" s="221" t="s">
        <v>56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5"/>
    </row>
    <row r="77" spans="2:43" s="3" customFormat="1" ht="14.2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DA002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75" customHeight="1">
      <c r="B78" s="55"/>
      <c r="C78" s="56" t="s">
        <v>14</v>
      </c>
      <c r="D78" s="57"/>
      <c r="E78" s="57"/>
      <c r="F78" s="57"/>
      <c r="G78" s="57"/>
      <c r="H78" s="57"/>
      <c r="I78" s="57"/>
      <c r="J78" s="57"/>
      <c r="K78" s="57"/>
      <c r="L78" s="225" t="str">
        <f>K6</f>
        <v>Rekonstrukce chodníku v ul. Mládežnická v Dačicích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57"/>
      <c r="AQ78" s="58"/>
    </row>
    <row r="79" spans="2:43" s="1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19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Dačice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21</v>
      </c>
      <c r="AJ80" s="24"/>
      <c r="AK80" s="24"/>
      <c r="AL80" s="24"/>
      <c r="AM80" s="215">
        <f>AN8</f>
        <v>42639</v>
      </c>
      <c r="AN80" s="215"/>
      <c r="AO80" s="24"/>
      <c r="AP80" s="24"/>
      <c r="AQ80" s="25"/>
    </row>
    <row r="81" spans="2:43" s="1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24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>Město Dačice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32</v>
      </c>
      <c r="AJ82" s="24"/>
      <c r="AK82" s="24"/>
      <c r="AL82" s="24"/>
      <c r="AM82" s="228" t="str">
        <f>IF(E17="","",E17)</f>
        <v>Město Dačice</v>
      </c>
      <c r="AN82" s="203"/>
      <c r="AO82" s="203"/>
      <c r="AP82" s="203"/>
      <c r="AQ82" s="25"/>
      <c r="AS82" s="204" t="s">
        <v>57</v>
      </c>
      <c r="AT82" s="205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30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34</v>
      </c>
      <c r="AJ83" s="24"/>
      <c r="AK83" s="24"/>
      <c r="AL83" s="24"/>
      <c r="AM83" s="203" t="str">
        <f>IF(E20="","",E20)</f>
        <v>Bc. Monika Nováková, tel. 602 168 796</v>
      </c>
      <c r="AN83" s="203"/>
      <c r="AO83" s="203"/>
      <c r="AP83" s="203"/>
      <c r="AQ83" s="25"/>
      <c r="AS83" s="206"/>
      <c r="AT83" s="203"/>
      <c r="AU83" s="24"/>
      <c r="AV83" s="24"/>
      <c r="AW83" s="24"/>
      <c r="AX83" s="24"/>
      <c r="AY83" s="24"/>
      <c r="AZ83" s="24"/>
      <c r="BA83" s="24"/>
      <c r="BB83" s="24"/>
      <c r="BC83" s="24"/>
      <c r="BD83" s="60"/>
    </row>
    <row r="84" spans="2:56" s="1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06"/>
      <c r="AT84" s="203"/>
      <c r="AU84" s="24"/>
      <c r="AV84" s="24"/>
      <c r="AW84" s="24"/>
      <c r="AX84" s="24"/>
      <c r="AY84" s="24"/>
      <c r="AZ84" s="24"/>
      <c r="BA84" s="24"/>
      <c r="BB84" s="24"/>
      <c r="BC84" s="24"/>
      <c r="BD84" s="60"/>
    </row>
    <row r="85" spans="2:56" s="1" customFormat="1" ht="29.25" customHeight="1">
      <c r="B85" s="23"/>
      <c r="C85" s="213" t="s">
        <v>58</v>
      </c>
      <c r="D85" s="214"/>
      <c r="E85" s="214"/>
      <c r="F85" s="214"/>
      <c r="G85" s="214"/>
      <c r="H85" s="61"/>
      <c r="I85" s="232" t="s">
        <v>59</v>
      </c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32" t="s">
        <v>60</v>
      </c>
      <c r="AH85" s="214"/>
      <c r="AI85" s="214"/>
      <c r="AJ85" s="214"/>
      <c r="AK85" s="214"/>
      <c r="AL85" s="214"/>
      <c r="AM85" s="214"/>
      <c r="AN85" s="232" t="s">
        <v>61</v>
      </c>
      <c r="AO85" s="214"/>
      <c r="AP85" s="233"/>
      <c r="AQ85" s="25"/>
      <c r="AS85" s="62" t="s">
        <v>62</v>
      </c>
      <c r="AT85" s="63" t="s">
        <v>63</v>
      </c>
      <c r="AU85" s="63" t="s">
        <v>64</v>
      </c>
      <c r="AV85" s="63" t="s">
        <v>65</v>
      </c>
      <c r="AW85" s="63" t="s">
        <v>66</v>
      </c>
      <c r="AX85" s="63" t="s">
        <v>67</v>
      </c>
      <c r="AY85" s="63" t="s">
        <v>68</v>
      </c>
      <c r="AZ85" s="63" t="s">
        <v>69</v>
      </c>
      <c r="BA85" s="63" t="s">
        <v>70</v>
      </c>
      <c r="BB85" s="63" t="s">
        <v>71</v>
      </c>
      <c r="BC85" s="63" t="s">
        <v>72</v>
      </c>
      <c r="BD85" s="64" t="s">
        <v>73</v>
      </c>
    </row>
    <row r="86" spans="2:56" s="1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5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25" customHeight="1">
      <c r="B87" s="55"/>
      <c r="C87" s="66" t="s">
        <v>74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217">
        <f>ROUND(SUM(AG88:AG88),2)</f>
        <v>0</v>
      </c>
      <c r="AH87" s="217"/>
      <c r="AI87" s="217"/>
      <c r="AJ87" s="217"/>
      <c r="AK87" s="217"/>
      <c r="AL87" s="217"/>
      <c r="AM87" s="217"/>
      <c r="AN87" s="202">
        <f>SUM(AG87,AT87)</f>
        <v>0</v>
      </c>
      <c r="AO87" s="202"/>
      <c r="AP87" s="202"/>
      <c r="AQ87" s="58"/>
      <c r="AS87" s="68">
        <f>ROUND(SUM(AS88:AS88),2)</f>
        <v>0</v>
      </c>
      <c r="AT87" s="69">
        <f>ROUND(SUM(AV87:AW87),2)</f>
        <v>0</v>
      </c>
      <c r="AU87" s="70" t="e">
        <f>ROUND(SUM(AU88:AU88),5)</f>
        <v>#REF!</v>
      </c>
      <c r="AV87" s="69">
        <f>ROUND(AZ87*L31,2)</f>
        <v>0</v>
      </c>
      <c r="AW87" s="69">
        <f>ROUND(BA87*L32,2)</f>
        <v>0</v>
      </c>
      <c r="AX87" s="69">
        <f>ROUND(BB87*L31,2)</f>
        <v>0</v>
      </c>
      <c r="AY87" s="69">
        <f>ROUND(BC87*L32,2)</f>
        <v>0</v>
      </c>
      <c r="AZ87" s="69">
        <f>ROUND(SUM(AZ88:AZ88),2)</f>
        <v>0</v>
      </c>
      <c r="BA87" s="69">
        <f>ROUND(SUM(BA88:BA88),2)</f>
        <v>0</v>
      </c>
      <c r="BB87" s="69">
        <f>ROUND(SUM(BB88:BB88),2)</f>
        <v>0</v>
      </c>
      <c r="BC87" s="69">
        <f>ROUND(SUM(BC88:BC88),2)</f>
        <v>0</v>
      </c>
      <c r="BD87" s="71">
        <f>ROUND(SUM(BD88:BD88),2)</f>
        <v>0</v>
      </c>
      <c r="BS87" s="72" t="s">
        <v>75</v>
      </c>
      <c r="BT87" s="72" t="s">
        <v>76</v>
      </c>
      <c r="BU87" s="73" t="s">
        <v>77</v>
      </c>
      <c r="BV87" s="72" t="s">
        <v>78</v>
      </c>
      <c r="BW87" s="72" t="s">
        <v>79</v>
      </c>
      <c r="BX87" s="72" t="s">
        <v>80</v>
      </c>
    </row>
    <row r="88" spans="1:76" s="5" customFormat="1" ht="27" customHeight="1">
      <c r="A88" s="86" t="s">
        <v>133</v>
      </c>
      <c r="B88" s="74"/>
      <c r="C88" s="75"/>
      <c r="D88" s="227" t="s">
        <v>81</v>
      </c>
      <c r="E88" s="224"/>
      <c r="F88" s="224"/>
      <c r="G88" s="224"/>
      <c r="H88" s="224"/>
      <c r="I88" s="76"/>
      <c r="J88" s="227" t="s">
        <v>142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3">
        <f>'SO 01 - chodník'!M30</f>
        <v>0</v>
      </c>
      <c r="AH88" s="224"/>
      <c r="AI88" s="224"/>
      <c r="AJ88" s="224"/>
      <c r="AK88" s="224"/>
      <c r="AL88" s="224"/>
      <c r="AM88" s="224"/>
      <c r="AN88" s="223">
        <f>SUM(AG88,AT88)</f>
        <v>0</v>
      </c>
      <c r="AO88" s="224"/>
      <c r="AP88" s="224"/>
      <c r="AQ88" s="77"/>
      <c r="AS88" s="78">
        <f>'SO 01 - chodník'!M28</f>
        <v>0</v>
      </c>
      <c r="AT88" s="79">
        <f>ROUND(SUM(AV88:AW88),2)</f>
        <v>0</v>
      </c>
      <c r="AU88" s="80" t="e">
        <f>'SO 01 - chodník'!W110</f>
        <v>#REF!</v>
      </c>
      <c r="AV88" s="79">
        <f>'SO 01 - chodník'!M32</f>
        <v>0</v>
      </c>
      <c r="AW88" s="79">
        <f>'SO 01 - chodník'!M33</f>
        <v>0</v>
      </c>
      <c r="AX88" s="79">
        <f>'SO 01 - chodník'!M34</f>
        <v>0</v>
      </c>
      <c r="AY88" s="79">
        <f>'SO 01 - chodník'!M35</f>
        <v>0</v>
      </c>
      <c r="AZ88" s="79">
        <f>'SO 01 - chodník'!H32</f>
        <v>0</v>
      </c>
      <c r="BA88" s="79">
        <f>'SO 01 - chodník'!H33</f>
        <v>0</v>
      </c>
      <c r="BB88" s="79">
        <f>'SO 01 - chodník'!H34</f>
        <v>0</v>
      </c>
      <c r="BC88" s="79">
        <f>'SO 01 - chodník'!H35</f>
        <v>0</v>
      </c>
      <c r="BD88" s="81">
        <f>'SO 01 - chodník'!H36</f>
        <v>0</v>
      </c>
      <c r="BT88" s="82" t="s">
        <v>18</v>
      </c>
      <c r="BV88" s="82" t="s">
        <v>78</v>
      </c>
      <c r="BW88" s="82" t="s">
        <v>82</v>
      </c>
      <c r="BX88" s="82" t="s">
        <v>79</v>
      </c>
    </row>
    <row r="89" spans="2:43" ht="13.5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5"/>
    </row>
    <row r="90" spans="2:48" s="1" customFormat="1" ht="30" customHeight="1">
      <c r="B90" s="23"/>
      <c r="C90" s="66" t="s">
        <v>83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02">
        <v>0</v>
      </c>
      <c r="AH90" s="203"/>
      <c r="AI90" s="203"/>
      <c r="AJ90" s="203"/>
      <c r="AK90" s="203"/>
      <c r="AL90" s="203"/>
      <c r="AM90" s="203"/>
      <c r="AN90" s="202">
        <v>0</v>
      </c>
      <c r="AO90" s="203"/>
      <c r="AP90" s="203"/>
      <c r="AQ90" s="25"/>
      <c r="AS90" s="62" t="s">
        <v>84</v>
      </c>
      <c r="AT90" s="63" t="s">
        <v>85</v>
      </c>
      <c r="AU90" s="63" t="s">
        <v>40</v>
      </c>
      <c r="AV90" s="64" t="s">
        <v>63</v>
      </c>
    </row>
    <row r="91" spans="2:48" s="1" customFormat="1" ht="10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3"/>
      <c r="AT91" s="43"/>
      <c r="AU91" s="43"/>
      <c r="AV91" s="45"/>
    </row>
    <row r="92" spans="2:43" s="1" customFormat="1" ht="30" customHeight="1">
      <c r="B92" s="23"/>
      <c r="C92" s="84" t="s">
        <v>141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222">
        <f>ROUND(AG87+AG90,2)</f>
        <v>0</v>
      </c>
      <c r="AH92" s="222"/>
      <c r="AI92" s="222"/>
      <c r="AJ92" s="222"/>
      <c r="AK92" s="222"/>
      <c r="AL92" s="222"/>
      <c r="AM92" s="222"/>
      <c r="AN92" s="222">
        <f>AN87+AN90</f>
        <v>0</v>
      </c>
      <c r="AO92" s="222"/>
      <c r="AP92" s="222"/>
      <c r="AQ92" s="25"/>
    </row>
    <row r="93" spans="2:43" s="1" customFormat="1" ht="6.7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</sheetData>
  <sheetProtection password="EA73" sheet="1"/>
  <mergeCells count="46">
    <mergeCell ref="C4:AP4"/>
    <mergeCell ref="K5:AO5"/>
    <mergeCell ref="K6:AO6"/>
    <mergeCell ref="E23:AN23"/>
    <mergeCell ref="AK26:AO26"/>
    <mergeCell ref="L31:O31"/>
    <mergeCell ref="W31:AE31"/>
    <mergeCell ref="AK31:AO31"/>
    <mergeCell ref="AK35:AO35"/>
    <mergeCell ref="X37:AB37"/>
    <mergeCell ref="L32:O32"/>
    <mergeCell ref="W32:AE32"/>
    <mergeCell ref="AK32:AO32"/>
    <mergeCell ref="L33:O33"/>
    <mergeCell ref="W33:AE33"/>
    <mergeCell ref="AK33:AO33"/>
    <mergeCell ref="J88:AF88"/>
    <mergeCell ref="AM82:AP82"/>
    <mergeCell ref="L34:O34"/>
    <mergeCell ref="W34:AE34"/>
    <mergeCell ref="AK34:AO34"/>
    <mergeCell ref="I85:AF85"/>
    <mergeCell ref="AG85:AM85"/>
    <mergeCell ref="AN85:AP85"/>
    <mergeCell ref="L35:O35"/>
    <mergeCell ref="W35:AE35"/>
    <mergeCell ref="AG87:AM87"/>
    <mergeCell ref="AN87:AP87"/>
    <mergeCell ref="AK37:AO37"/>
    <mergeCell ref="C76:AP76"/>
    <mergeCell ref="AG92:AM92"/>
    <mergeCell ref="AN92:AP92"/>
    <mergeCell ref="AN88:AP88"/>
    <mergeCell ref="AG88:AM88"/>
    <mergeCell ref="L78:AO78"/>
    <mergeCell ref="D88:H88"/>
    <mergeCell ref="AG90:AM90"/>
    <mergeCell ref="AN90:AP90"/>
    <mergeCell ref="AS82:AT84"/>
    <mergeCell ref="AK27:AO27"/>
    <mergeCell ref="AK29:AO29"/>
    <mergeCell ref="C2:AP2"/>
    <mergeCell ref="AM83:AP83"/>
    <mergeCell ref="C85:G85"/>
    <mergeCell ref="AM80:AN80"/>
    <mergeCell ref="AR2:BE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Prostřední Vydří'!C2" tooltip="SO 01 - Prostřední Vydř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:Q4"/>
    </sheetView>
  </sheetViews>
  <sheetFormatPr defaultColWidth="0" defaultRowHeight="13.5"/>
  <cols>
    <col min="1" max="1" width="8.28125" style="92" customWidth="1"/>
    <col min="2" max="2" width="1.7109375" style="92" customWidth="1"/>
    <col min="3" max="3" width="4.140625" style="92" customWidth="1"/>
    <col min="4" max="4" width="4.28125" style="92" customWidth="1"/>
    <col min="5" max="5" width="17.140625" style="92" customWidth="1"/>
    <col min="6" max="7" width="11.140625" style="92" customWidth="1"/>
    <col min="8" max="8" width="12.421875" style="92" customWidth="1"/>
    <col min="9" max="9" width="7.00390625" style="92" customWidth="1"/>
    <col min="10" max="10" width="5.140625" style="92" customWidth="1"/>
    <col min="11" max="11" width="11.421875" style="92" customWidth="1"/>
    <col min="12" max="12" width="12.00390625" style="92" customWidth="1"/>
    <col min="13" max="14" width="6.00390625" style="92" customWidth="1"/>
    <col min="15" max="15" width="2.00390625" style="92" customWidth="1"/>
    <col min="16" max="16" width="12.421875" style="92" customWidth="1"/>
    <col min="17" max="17" width="4.140625" style="92" customWidth="1"/>
    <col min="18" max="18" width="1.7109375" style="92" customWidth="1"/>
    <col min="19" max="19" width="8.140625" style="92" customWidth="1"/>
    <col min="20" max="20" width="29.7109375" style="92" hidden="1" customWidth="1"/>
    <col min="21" max="21" width="16.28125" style="92" hidden="1" customWidth="1"/>
    <col min="22" max="22" width="12.28125" style="92" hidden="1" customWidth="1"/>
    <col min="23" max="23" width="16.28125" style="92" hidden="1" customWidth="1"/>
    <col min="24" max="24" width="12.140625" style="92" hidden="1" customWidth="1"/>
    <col min="25" max="25" width="15.00390625" style="92" hidden="1" customWidth="1"/>
    <col min="26" max="26" width="11.00390625" style="92" hidden="1" customWidth="1"/>
    <col min="27" max="27" width="15.00390625" style="92" hidden="1" customWidth="1"/>
    <col min="28" max="28" width="16.28125" style="92" hidden="1" customWidth="1"/>
    <col min="29" max="29" width="11.00390625" style="92" customWidth="1"/>
    <col min="30" max="30" width="15.00390625" style="92" hidden="1" customWidth="1"/>
    <col min="31" max="31" width="16.28125" style="92" hidden="1" customWidth="1"/>
    <col min="32" max="43" width="0" style="92" hidden="1" customWidth="1"/>
    <col min="44" max="64" width="9.28125" style="92" hidden="1" customWidth="1"/>
    <col min="65" max="16384" width="0" style="92" hidden="1" customWidth="1"/>
  </cols>
  <sheetData>
    <row r="1" spans="1:66" ht="21.75" customHeight="1">
      <c r="A1" s="91"/>
      <c r="B1" s="88"/>
      <c r="C1" s="88"/>
      <c r="D1" s="89" t="s">
        <v>1</v>
      </c>
      <c r="E1" s="88"/>
      <c r="F1" s="90" t="s">
        <v>134</v>
      </c>
      <c r="G1" s="90"/>
      <c r="H1" s="256" t="s">
        <v>135</v>
      </c>
      <c r="I1" s="256"/>
      <c r="J1" s="256"/>
      <c r="K1" s="256"/>
      <c r="L1" s="90" t="s">
        <v>136</v>
      </c>
      <c r="M1" s="88"/>
      <c r="N1" s="88"/>
      <c r="O1" s="89" t="s">
        <v>87</v>
      </c>
      <c r="P1" s="88"/>
      <c r="Q1" s="88"/>
      <c r="R1" s="88"/>
      <c r="S1" s="90" t="s">
        <v>137</v>
      </c>
      <c r="T1" s="90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</row>
    <row r="2" spans="3:46" ht="36.75" customHeight="1">
      <c r="C2" s="283" t="s">
        <v>5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S2" s="248" t="s">
        <v>6</v>
      </c>
      <c r="T2" s="249"/>
      <c r="U2" s="249"/>
      <c r="V2" s="249"/>
      <c r="W2" s="249"/>
      <c r="X2" s="249"/>
      <c r="Y2" s="249"/>
      <c r="Z2" s="249"/>
      <c r="AA2" s="249"/>
      <c r="AB2" s="249"/>
      <c r="AC2" s="249"/>
      <c r="AT2" s="93" t="s">
        <v>82</v>
      </c>
    </row>
    <row r="3" spans="2:46" ht="6.7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  <c r="AT3" s="93" t="s">
        <v>88</v>
      </c>
    </row>
    <row r="4" spans="2:46" ht="36.75" customHeight="1">
      <c r="B4" s="97"/>
      <c r="C4" s="271" t="s">
        <v>89</v>
      </c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99"/>
      <c r="T4" s="100" t="s">
        <v>11</v>
      </c>
      <c r="AT4" s="93" t="s">
        <v>4</v>
      </c>
    </row>
    <row r="5" spans="2:18" ht="6.75" customHeight="1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2:18" ht="24.75" customHeight="1">
      <c r="B6" s="97"/>
      <c r="C6" s="98"/>
      <c r="D6" s="101" t="s">
        <v>14</v>
      </c>
      <c r="E6" s="98"/>
      <c r="F6" s="258" t="str">
        <f>'Rekapitulace stavby'!K6</f>
        <v>Rekonstrukce chodníku v ul. Mládežnická v Dačicích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98"/>
      <c r="R6" s="99"/>
    </row>
    <row r="7" spans="2:18" s="102" customFormat="1" ht="32.25" customHeight="1">
      <c r="B7" s="103"/>
      <c r="C7" s="104"/>
      <c r="D7" s="105" t="s">
        <v>90</v>
      </c>
      <c r="E7" s="104"/>
      <c r="F7" s="285" t="s">
        <v>138</v>
      </c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104"/>
      <c r="R7" s="106"/>
    </row>
    <row r="8" spans="2:18" s="102" customFormat="1" ht="14.25" customHeight="1">
      <c r="B8" s="103"/>
      <c r="C8" s="104"/>
      <c r="D8" s="101" t="s">
        <v>16</v>
      </c>
      <c r="E8" s="104"/>
      <c r="F8" s="107" t="s">
        <v>3</v>
      </c>
      <c r="G8" s="104"/>
      <c r="H8" s="104"/>
      <c r="I8" s="104"/>
      <c r="J8" s="104"/>
      <c r="K8" s="104"/>
      <c r="L8" s="104"/>
      <c r="M8" s="101" t="s">
        <v>17</v>
      </c>
      <c r="N8" s="104"/>
      <c r="O8" s="107" t="s">
        <v>3</v>
      </c>
      <c r="P8" s="104"/>
      <c r="Q8" s="104"/>
      <c r="R8" s="106"/>
    </row>
    <row r="9" spans="2:18" s="102" customFormat="1" ht="14.25" customHeight="1">
      <c r="B9" s="103"/>
      <c r="C9" s="104"/>
      <c r="D9" s="101" t="s">
        <v>19</v>
      </c>
      <c r="E9" s="104"/>
      <c r="F9" s="107" t="s">
        <v>20</v>
      </c>
      <c r="G9" s="104"/>
      <c r="H9" s="104"/>
      <c r="I9" s="104"/>
      <c r="J9" s="104"/>
      <c r="K9" s="104"/>
      <c r="L9" s="104"/>
      <c r="M9" s="101" t="s">
        <v>21</v>
      </c>
      <c r="N9" s="104"/>
      <c r="O9" s="261">
        <v>42639</v>
      </c>
      <c r="P9" s="259"/>
      <c r="Q9" s="104"/>
      <c r="R9" s="106"/>
    </row>
    <row r="10" spans="2:18" s="102" customFormat="1" ht="10.5" customHeight="1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6"/>
    </row>
    <row r="11" spans="2:18" s="102" customFormat="1" ht="14.25" customHeight="1">
      <c r="B11" s="103"/>
      <c r="C11" s="104"/>
      <c r="D11" s="101" t="s">
        <v>24</v>
      </c>
      <c r="E11" s="104"/>
      <c r="F11" s="104"/>
      <c r="G11" s="104"/>
      <c r="H11" s="104"/>
      <c r="I11" s="104"/>
      <c r="J11" s="104"/>
      <c r="K11" s="104"/>
      <c r="L11" s="104"/>
      <c r="M11" s="101" t="s">
        <v>25</v>
      </c>
      <c r="N11" s="104"/>
      <c r="O11" s="262" t="s">
        <v>26</v>
      </c>
      <c r="P11" s="259"/>
      <c r="Q11" s="104"/>
      <c r="R11" s="106"/>
    </row>
    <row r="12" spans="2:18" s="102" customFormat="1" ht="18" customHeight="1">
      <c r="B12" s="103"/>
      <c r="C12" s="104"/>
      <c r="D12" s="104"/>
      <c r="E12" s="107" t="s">
        <v>27</v>
      </c>
      <c r="F12" s="104"/>
      <c r="G12" s="104"/>
      <c r="H12" s="104"/>
      <c r="I12" s="104"/>
      <c r="J12" s="104"/>
      <c r="K12" s="104"/>
      <c r="L12" s="104"/>
      <c r="M12" s="101" t="s">
        <v>28</v>
      </c>
      <c r="N12" s="104"/>
      <c r="O12" s="262" t="s">
        <v>29</v>
      </c>
      <c r="P12" s="259"/>
      <c r="Q12" s="104"/>
      <c r="R12" s="106"/>
    </row>
    <row r="13" spans="2:18" s="102" customFormat="1" ht="6.75" customHeigh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6"/>
    </row>
    <row r="14" spans="2:18" s="102" customFormat="1" ht="14.25" customHeight="1">
      <c r="B14" s="103"/>
      <c r="C14" s="104"/>
      <c r="D14" s="101" t="s">
        <v>30</v>
      </c>
      <c r="E14" s="104"/>
      <c r="F14" s="104"/>
      <c r="G14" s="104"/>
      <c r="H14" s="104"/>
      <c r="I14" s="104"/>
      <c r="J14" s="104"/>
      <c r="K14" s="104"/>
      <c r="L14" s="104"/>
      <c r="M14" s="101" t="s">
        <v>25</v>
      </c>
      <c r="N14" s="104"/>
      <c r="O14" s="262">
        <f>IF('Rekapitulace stavby'!AN13="","",'Rekapitulace stavby'!AN13)</f>
      </c>
      <c r="P14" s="259"/>
      <c r="Q14" s="104"/>
      <c r="R14" s="106"/>
    </row>
    <row r="15" spans="2:18" s="102" customFormat="1" ht="18" customHeight="1">
      <c r="B15" s="103"/>
      <c r="C15" s="104"/>
      <c r="D15" s="104"/>
      <c r="E15" s="107" t="str">
        <f>IF('Rekapitulace stavby'!E14="","",'Rekapitulace stavby'!E14)</f>
        <v> </v>
      </c>
      <c r="F15" s="104"/>
      <c r="G15" s="104"/>
      <c r="H15" s="104"/>
      <c r="I15" s="104"/>
      <c r="J15" s="104"/>
      <c r="K15" s="104"/>
      <c r="L15" s="104"/>
      <c r="M15" s="101" t="s">
        <v>28</v>
      </c>
      <c r="N15" s="104"/>
      <c r="O15" s="262">
        <f>IF('Rekapitulace stavby'!AN14="","",'Rekapitulace stavby'!AN14)</f>
      </c>
      <c r="P15" s="259"/>
      <c r="Q15" s="104"/>
      <c r="R15" s="106"/>
    </row>
    <row r="16" spans="2:18" s="102" customFormat="1" ht="6.75" customHeight="1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6"/>
    </row>
    <row r="17" spans="2:18" s="102" customFormat="1" ht="14.25" customHeight="1">
      <c r="B17" s="103"/>
      <c r="C17" s="104"/>
      <c r="D17" s="101" t="s">
        <v>32</v>
      </c>
      <c r="E17" s="104"/>
      <c r="F17" s="104"/>
      <c r="G17" s="104"/>
      <c r="H17" s="104"/>
      <c r="I17" s="104"/>
      <c r="J17" s="104"/>
      <c r="K17" s="104"/>
      <c r="L17" s="104"/>
      <c r="M17" s="101" t="s">
        <v>25</v>
      </c>
      <c r="N17" s="104"/>
      <c r="O17" s="262" t="s">
        <v>26</v>
      </c>
      <c r="P17" s="259"/>
      <c r="Q17" s="104"/>
      <c r="R17" s="106"/>
    </row>
    <row r="18" spans="2:18" s="102" customFormat="1" ht="18" customHeight="1">
      <c r="B18" s="103"/>
      <c r="C18" s="104"/>
      <c r="D18" s="104"/>
      <c r="E18" s="107" t="s">
        <v>27</v>
      </c>
      <c r="F18" s="104"/>
      <c r="G18" s="104"/>
      <c r="H18" s="104"/>
      <c r="I18" s="104"/>
      <c r="J18" s="104"/>
      <c r="K18" s="104"/>
      <c r="L18" s="104"/>
      <c r="M18" s="101" t="s">
        <v>28</v>
      </c>
      <c r="N18" s="104"/>
      <c r="O18" s="262" t="s">
        <v>29</v>
      </c>
      <c r="P18" s="259"/>
      <c r="Q18" s="104"/>
      <c r="R18" s="106"/>
    </row>
    <row r="19" spans="2:18" s="102" customFormat="1" ht="6.75" customHeight="1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6"/>
    </row>
    <row r="20" spans="2:18" s="102" customFormat="1" ht="14.25" customHeight="1">
      <c r="B20" s="103"/>
      <c r="C20" s="104"/>
      <c r="D20" s="101" t="s">
        <v>34</v>
      </c>
      <c r="E20" s="104"/>
      <c r="F20" s="104"/>
      <c r="G20" s="104"/>
      <c r="H20" s="104"/>
      <c r="I20" s="104"/>
      <c r="J20" s="104"/>
      <c r="K20" s="104"/>
      <c r="L20" s="104"/>
      <c r="M20" s="101" t="s">
        <v>25</v>
      </c>
      <c r="N20" s="104"/>
      <c r="O20" s="262" t="s">
        <v>3</v>
      </c>
      <c r="P20" s="259"/>
      <c r="Q20" s="104"/>
      <c r="R20" s="106"/>
    </row>
    <row r="21" spans="2:18" s="102" customFormat="1" ht="18" customHeight="1">
      <c r="B21" s="103"/>
      <c r="C21" s="104"/>
      <c r="D21" s="104"/>
      <c r="E21" s="107" t="s">
        <v>35</v>
      </c>
      <c r="F21" s="104"/>
      <c r="G21" s="104"/>
      <c r="H21" s="104"/>
      <c r="I21" s="104"/>
      <c r="J21" s="104"/>
      <c r="K21" s="104"/>
      <c r="L21" s="104"/>
      <c r="M21" s="101" t="s">
        <v>28</v>
      </c>
      <c r="N21" s="104"/>
      <c r="O21" s="262" t="s">
        <v>3</v>
      </c>
      <c r="P21" s="259"/>
      <c r="Q21" s="104"/>
      <c r="R21" s="106"/>
    </row>
    <row r="22" spans="2:18" s="102" customFormat="1" ht="6.75" customHeight="1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6"/>
    </row>
    <row r="23" spans="2:18" s="102" customFormat="1" ht="14.25" customHeight="1">
      <c r="B23" s="103"/>
      <c r="C23" s="104"/>
      <c r="D23" s="101" t="s">
        <v>36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6"/>
    </row>
    <row r="24" spans="2:18" s="102" customFormat="1" ht="22.5" customHeight="1">
      <c r="B24" s="103"/>
      <c r="C24" s="104"/>
      <c r="D24" s="104"/>
      <c r="E24" s="278" t="s">
        <v>3</v>
      </c>
      <c r="F24" s="259"/>
      <c r="G24" s="259"/>
      <c r="H24" s="259"/>
      <c r="I24" s="259"/>
      <c r="J24" s="259"/>
      <c r="K24" s="259"/>
      <c r="L24" s="259"/>
      <c r="M24" s="104"/>
      <c r="N24" s="104"/>
      <c r="O24" s="104"/>
      <c r="P24" s="104"/>
      <c r="Q24" s="104"/>
      <c r="R24" s="106"/>
    </row>
    <row r="25" spans="2:18" s="102" customFormat="1" ht="6.75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6"/>
    </row>
    <row r="26" spans="2:18" s="102" customFormat="1" ht="6.75" customHeight="1">
      <c r="B26" s="103"/>
      <c r="C26" s="104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4"/>
      <c r="R26" s="106"/>
    </row>
    <row r="27" spans="2:18" s="102" customFormat="1" ht="14.25" customHeight="1">
      <c r="B27" s="103"/>
      <c r="C27" s="104"/>
      <c r="D27" s="109" t="s">
        <v>91</v>
      </c>
      <c r="E27" s="104"/>
      <c r="F27" s="104"/>
      <c r="G27" s="104"/>
      <c r="H27" s="104"/>
      <c r="I27" s="104"/>
      <c r="J27" s="104"/>
      <c r="K27" s="104"/>
      <c r="L27" s="104"/>
      <c r="M27" s="279">
        <f>N88</f>
        <v>0</v>
      </c>
      <c r="N27" s="259"/>
      <c r="O27" s="259"/>
      <c r="P27" s="259"/>
      <c r="Q27" s="104"/>
      <c r="R27" s="106"/>
    </row>
    <row r="28" spans="2:18" s="102" customFormat="1" ht="14.25" customHeight="1">
      <c r="B28" s="103"/>
      <c r="C28" s="104"/>
      <c r="D28" s="110" t="s">
        <v>92</v>
      </c>
      <c r="E28" s="104"/>
      <c r="F28" s="104"/>
      <c r="G28" s="104"/>
      <c r="H28" s="104"/>
      <c r="I28" s="104"/>
      <c r="J28" s="104"/>
      <c r="K28" s="104"/>
      <c r="L28" s="104"/>
      <c r="M28" s="279">
        <f>N91</f>
        <v>0</v>
      </c>
      <c r="N28" s="259"/>
      <c r="O28" s="259"/>
      <c r="P28" s="259"/>
      <c r="Q28" s="104"/>
      <c r="R28" s="106"/>
    </row>
    <row r="29" spans="2:18" s="102" customFormat="1" ht="6.75" customHeight="1"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6"/>
    </row>
    <row r="30" spans="2:18" s="102" customFormat="1" ht="24.75" customHeight="1">
      <c r="B30" s="103"/>
      <c r="C30" s="104"/>
      <c r="D30" s="111" t="s">
        <v>39</v>
      </c>
      <c r="E30" s="104"/>
      <c r="F30" s="104"/>
      <c r="G30" s="104"/>
      <c r="H30" s="104"/>
      <c r="I30" s="104"/>
      <c r="J30" s="104"/>
      <c r="K30" s="104"/>
      <c r="L30" s="104"/>
      <c r="M30" s="280">
        <f>ROUND(M27+M28,2)</f>
        <v>0</v>
      </c>
      <c r="N30" s="259"/>
      <c r="O30" s="259"/>
      <c r="P30" s="259"/>
      <c r="Q30" s="104"/>
      <c r="R30" s="106"/>
    </row>
    <row r="31" spans="2:18" s="102" customFormat="1" ht="6.75" customHeight="1">
      <c r="B31" s="103"/>
      <c r="C31" s="104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4"/>
      <c r="R31" s="106"/>
    </row>
    <row r="32" spans="2:18" s="102" customFormat="1" ht="14.25" customHeight="1">
      <c r="B32" s="103"/>
      <c r="C32" s="104"/>
      <c r="D32" s="112" t="s">
        <v>40</v>
      </c>
      <c r="E32" s="112" t="s">
        <v>41</v>
      </c>
      <c r="F32" s="113">
        <v>0.21</v>
      </c>
      <c r="G32" s="114" t="s">
        <v>42</v>
      </c>
      <c r="H32" s="274">
        <f>ROUND((SUM(BE91:BE92)+SUM(BE110:BE150)),2)</f>
        <v>0</v>
      </c>
      <c r="I32" s="259"/>
      <c r="J32" s="259"/>
      <c r="K32" s="104"/>
      <c r="L32" s="104"/>
      <c r="M32" s="274">
        <f>ROUND(ROUND((SUM(BE91:BE92)+SUM(BE110:BE150)),2)*F32,2)</f>
        <v>0</v>
      </c>
      <c r="N32" s="259"/>
      <c r="O32" s="259"/>
      <c r="P32" s="259"/>
      <c r="Q32" s="104"/>
      <c r="R32" s="106"/>
    </row>
    <row r="33" spans="2:18" s="102" customFormat="1" ht="14.25" customHeight="1">
      <c r="B33" s="103"/>
      <c r="C33" s="104"/>
      <c r="D33" s="104"/>
      <c r="E33" s="112" t="s">
        <v>43</v>
      </c>
      <c r="F33" s="113">
        <v>0.15</v>
      </c>
      <c r="G33" s="114" t="s">
        <v>42</v>
      </c>
      <c r="H33" s="274">
        <f>ROUND((SUM(BF91:BF92)+SUM(BF110:BF150)),2)</f>
        <v>0</v>
      </c>
      <c r="I33" s="259"/>
      <c r="J33" s="259"/>
      <c r="K33" s="104"/>
      <c r="L33" s="104"/>
      <c r="M33" s="274">
        <f>ROUND(ROUND((SUM(BF91:BF92)+SUM(BF110:BF150)),2)*F33,2)</f>
        <v>0</v>
      </c>
      <c r="N33" s="259"/>
      <c r="O33" s="259"/>
      <c r="P33" s="259"/>
      <c r="Q33" s="104"/>
      <c r="R33" s="106"/>
    </row>
    <row r="34" spans="2:18" s="102" customFormat="1" ht="14.25" customHeight="1" hidden="1">
      <c r="B34" s="103"/>
      <c r="C34" s="104"/>
      <c r="D34" s="104"/>
      <c r="E34" s="112" t="s">
        <v>44</v>
      </c>
      <c r="F34" s="113">
        <v>0.21</v>
      </c>
      <c r="G34" s="114" t="s">
        <v>42</v>
      </c>
      <c r="H34" s="274">
        <f>ROUND((SUM(BG91:BG92)+SUM(BG110:BG150)),2)</f>
        <v>0</v>
      </c>
      <c r="I34" s="259"/>
      <c r="J34" s="259"/>
      <c r="K34" s="104"/>
      <c r="L34" s="104"/>
      <c r="M34" s="274">
        <v>0</v>
      </c>
      <c r="N34" s="259"/>
      <c r="O34" s="259"/>
      <c r="P34" s="259"/>
      <c r="Q34" s="104"/>
      <c r="R34" s="106"/>
    </row>
    <row r="35" spans="2:18" s="102" customFormat="1" ht="14.25" customHeight="1" hidden="1">
      <c r="B35" s="103"/>
      <c r="C35" s="104"/>
      <c r="D35" s="104"/>
      <c r="E35" s="112" t="s">
        <v>45</v>
      </c>
      <c r="F35" s="113">
        <v>0.15</v>
      </c>
      <c r="G35" s="114" t="s">
        <v>42</v>
      </c>
      <c r="H35" s="274">
        <f>ROUND((SUM(BH91:BH92)+SUM(BH110:BH150)),2)</f>
        <v>0</v>
      </c>
      <c r="I35" s="259"/>
      <c r="J35" s="259"/>
      <c r="K35" s="104"/>
      <c r="L35" s="104"/>
      <c r="M35" s="274">
        <v>0</v>
      </c>
      <c r="N35" s="259"/>
      <c r="O35" s="259"/>
      <c r="P35" s="259"/>
      <c r="Q35" s="104"/>
      <c r="R35" s="106"/>
    </row>
    <row r="36" spans="2:18" s="102" customFormat="1" ht="14.25" customHeight="1" hidden="1">
      <c r="B36" s="103"/>
      <c r="C36" s="104"/>
      <c r="D36" s="104"/>
      <c r="E36" s="112" t="s">
        <v>46</v>
      </c>
      <c r="F36" s="113">
        <v>0</v>
      </c>
      <c r="G36" s="114" t="s">
        <v>42</v>
      </c>
      <c r="H36" s="274">
        <f>ROUND((SUM(BI91:BI92)+SUM(BI110:BI150)),2)</f>
        <v>0</v>
      </c>
      <c r="I36" s="259"/>
      <c r="J36" s="259"/>
      <c r="K36" s="104"/>
      <c r="L36" s="104"/>
      <c r="M36" s="274">
        <v>0</v>
      </c>
      <c r="N36" s="259"/>
      <c r="O36" s="259"/>
      <c r="P36" s="259"/>
      <c r="Q36" s="104"/>
      <c r="R36" s="106"/>
    </row>
    <row r="37" spans="2:18" s="102" customFormat="1" ht="6.75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6"/>
    </row>
    <row r="38" spans="2:18" s="102" customFormat="1" ht="24.75" customHeight="1">
      <c r="B38" s="103"/>
      <c r="C38" s="115"/>
      <c r="D38" s="116" t="s">
        <v>47</v>
      </c>
      <c r="E38" s="117"/>
      <c r="F38" s="117"/>
      <c r="G38" s="118" t="s">
        <v>48</v>
      </c>
      <c r="H38" s="119" t="s">
        <v>49</v>
      </c>
      <c r="I38" s="117"/>
      <c r="J38" s="117"/>
      <c r="K38" s="117"/>
      <c r="L38" s="275">
        <f>SUM(M30:M36)</f>
        <v>0</v>
      </c>
      <c r="M38" s="276"/>
      <c r="N38" s="276"/>
      <c r="O38" s="276"/>
      <c r="P38" s="277"/>
      <c r="Q38" s="115"/>
      <c r="R38" s="106"/>
    </row>
    <row r="39" spans="2:18" s="102" customFormat="1" ht="14.25" customHeight="1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6"/>
    </row>
    <row r="40" spans="2:18" s="102" customFormat="1" ht="14.25" customHeight="1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6"/>
    </row>
    <row r="41" spans="2:18" ht="13.5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</row>
    <row r="42" spans="2:18" ht="13.5"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</row>
    <row r="43" spans="2:18" ht="13.5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</row>
    <row r="44" spans="2:18" ht="13.5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</row>
    <row r="45" spans="2:18" ht="13.5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</row>
    <row r="46" spans="2:18" ht="13.5"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</row>
    <row r="47" spans="2:18" ht="13.5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</row>
    <row r="48" spans="2:18" ht="13.5"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9"/>
    </row>
    <row r="49" spans="2:18" ht="13.5"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</row>
    <row r="50" spans="2:18" s="102" customFormat="1" ht="15">
      <c r="B50" s="103"/>
      <c r="C50" s="104"/>
      <c r="D50" s="120" t="s">
        <v>50</v>
      </c>
      <c r="E50" s="108"/>
      <c r="F50" s="108"/>
      <c r="G50" s="108"/>
      <c r="H50" s="121"/>
      <c r="I50" s="104"/>
      <c r="J50" s="120" t="s">
        <v>51</v>
      </c>
      <c r="K50" s="108"/>
      <c r="L50" s="108"/>
      <c r="M50" s="108"/>
      <c r="N50" s="108"/>
      <c r="O50" s="108"/>
      <c r="P50" s="121"/>
      <c r="Q50" s="104"/>
      <c r="R50" s="106"/>
    </row>
    <row r="51" spans="2:18" ht="13.5">
      <c r="B51" s="97"/>
      <c r="C51" s="98"/>
      <c r="D51" s="122"/>
      <c r="E51" s="98"/>
      <c r="F51" s="98"/>
      <c r="G51" s="98"/>
      <c r="H51" s="123"/>
      <c r="I51" s="98"/>
      <c r="J51" s="122"/>
      <c r="K51" s="98"/>
      <c r="L51" s="98"/>
      <c r="M51" s="98"/>
      <c r="N51" s="98"/>
      <c r="O51" s="98"/>
      <c r="P51" s="123"/>
      <c r="Q51" s="98"/>
      <c r="R51" s="99"/>
    </row>
    <row r="52" spans="2:18" ht="13.5">
      <c r="B52" s="97"/>
      <c r="C52" s="98"/>
      <c r="D52" s="122"/>
      <c r="E52" s="98"/>
      <c r="F52" s="98"/>
      <c r="G52" s="98"/>
      <c r="H52" s="123"/>
      <c r="I52" s="98"/>
      <c r="J52" s="122"/>
      <c r="K52" s="98"/>
      <c r="L52" s="98"/>
      <c r="M52" s="98"/>
      <c r="N52" s="98"/>
      <c r="O52" s="98"/>
      <c r="P52" s="123"/>
      <c r="Q52" s="98"/>
      <c r="R52" s="99"/>
    </row>
    <row r="53" spans="2:18" ht="13.5">
      <c r="B53" s="97"/>
      <c r="C53" s="98"/>
      <c r="D53" s="122"/>
      <c r="E53" s="98"/>
      <c r="F53" s="98"/>
      <c r="G53" s="98"/>
      <c r="H53" s="123"/>
      <c r="I53" s="98"/>
      <c r="J53" s="122"/>
      <c r="K53" s="98"/>
      <c r="L53" s="98"/>
      <c r="M53" s="98"/>
      <c r="N53" s="98"/>
      <c r="O53" s="98"/>
      <c r="P53" s="123"/>
      <c r="Q53" s="98"/>
      <c r="R53" s="99"/>
    </row>
    <row r="54" spans="2:18" ht="13.5">
      <c r="B54" s="97"/>
      <c r="C54" s="98"/>
      <c r="D54" s="122"/>
      <c r="E54" s="98"/>
      <c r="F54" s="98"/>
      <c r="G54" s="98"/>
      <c r="H54" s="123"/>
      <c r="I54" s="98"/>
      <c r="J54" s="122"/>
      <c r="K54" s="98"/>
      <c r="L54" s="98"/>
      <c r="M54" s="98"/>
      <c r="N54" s="98"/>
      <c r="O54" s="98"/>
      <c r="P54" s="123"/>
      <c r="Q54" s="98"/>
      <c r="R54" s="99"/>
    </row>
    <row r="55" spans="2:18" ht="13.5">
      <c r="B55" s="97"/>
      <c r="C55" s="98"/>
      <c r="D55" s="122"/>
      <c r="E55" s="98"/>
      <c r="F55" s="98"/>
      <c r="G55" s="98"/>
      <c r="H55" s="123"/>
      <c r="I55" s="98"/>
      <c r="J55" s="122"/>
      <c r="K55" s="98"/>
      <c r="L55" s="98"/>
      <c r="M55" s="98"/>
      <c r="N55" s="98"/>
      <c r="O55" s="98"/>
      <c r="P55" s="123"/>
      <c r="Q55" s="98"/>
      <c r="R55" s="99"/>
    </row>
    <row r="56" spans="2:18" ht="13.5">
      <c r="B56" s="97"/>
      <c r="C56" s="98"/>
      <c r="D56" s="122"/>
      <c r="E56" s="98"/>
      <c r="F56" s="98"/>
      <c r="G56" s="98"/>
      <c r="H56" s="123"/>
      <c r="I56" s="98"/>
      <c r="J56" s="122"/>
      <c r="K56" s="98"/>
      <c r="L56" s="98"/>
      <c r="M56" s="98"/>
      <c r="N56" s="98"/>
      <c r="O56" s="98"/>
      <c r="P56" s="123"/>
      <c r="Q56" s="98"/>
      <c r="R56" s="99"/>
    </row>
    <row r="57" spans="2:18" ht="13.5">
      <c r="B57" s="97"/>
      <c r="C57" s="98"/>
      <c r="D57" s="122"/>
      <c r="E57" s="98"/>
      <c r="F57" s="98"/>
      <c r="G57" s="98"/>
      <c r="H57" s="123"/>
      <c r="I57" s="98"/>
      <c r="J57" s="122"/>
      <c r="K57" s="98"/>
      <c r="L57" s="98"/>
      <c r="M57" s="98"/>
      <c r="N57" s="98"/>
      <c r="O57" s="98"/>
      <c r="P57" s="123"/>
      <c r="Q57" s="98"/>
      <c r="R57" s="99"/>
    </row>
    <row r="58" spans="2:18" ht="13.5">
      <c r="B58" s="97"/>
      <c r="C58" s="98"/>
      <c r="D58" s="122"/>
      <c r="E58" s="98"/>
      <c r="F58" s="98"/>
      <c r="G58" s="98"/>
      <c r="H58" s="123"/>
      <c r="I58" s="98"/>
      <c r="J58" s="122"/>
      <c r="K58" s="98"/>
      <c r="L58" s="98"/>
      <c r="M58" s="98"/>
      <c r="N58" s="98"/>
      <c r="O58" s="98"/>
      <c r="P58" s="123"/>
      <c r="Q58" s="98"/>
      <c r="R58" s="99"/>
    </row>
    <row r="59" spans="2:18" s="102" customFormat="1" ht="15">
      <c r="B59" s="103"/>
      <c r="C59" s="104"/>
      <c r="D59" s="124" t="s">
        <v>52</v>
      </c>
      <c r="E59" s="125"/>
      <c r="F59" s="125"/>
      <c r="G59" s="126" t="s">
        <v>53</v>
      </c>
      <c r="H59" s="127"/>
      <c r="I59" s="104"/>
      <c r="J59" s="124" t="s">
        <v>52</v>
      </c>
      <c r="K59" s="125"/>
      <c r="L59" s="125"/>
      <c r="M59" s="125"/>
      <c r="N59" s="126" t="s">
        <v>53</v>
      </c>
      <c r="O59" s="125"/>
      <c r="P59" s="127"/>
      <c r="Q59" s="104"/>
      <c r="R59" s="106"/>
    </row>
    <row r="60" spans="2:18" ht="13.5">
      <c r="B60" s="9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</row>
    <row r="61" spans="2:18" s="102" customFormat="1" ht="15">
      <c r="B61" s="103"/>
      <c r="C61" s="104"/>
      <c r="D61" s="120" t="s">
        <v>54</v>
      </c>
      <c r="E61" s="108"/>
      <c r="F61" s="108"/>
      <c r="G61" s="108"/>
      <c r="H61" s="121"/>
      <c r="I61" s="104"/>
      <c r="J61" s="120" t="s">
        <v>55</v>
      </c>
      <c r="K61" s="108"/>
      <c r="L61" s="108"/>
      <c r="M61" s="108"/>
      <c r="N61" s="108"/>
      <c r="O61" s="108"/>
      <c r="P61" s="121"/>
      <c r="Q61" s="104"/>
      <c r="R61" s="106"/>
    </row>
    <row r="62" spans="2:18" ht="13.5">
      <c r="B62" s="97"/>
      <c r="C62" s="98"/>
      <c r="D62" s="122"/>
      <c r="E62" s="98"/>
      <c r="F62" s="98"/>
      <c r="G62" s="98"/>
      <c r="H62" s="123"/>
      <c r="I62" s="98"/>
      <c r="J62" s="122"/>
      <c r="K62" s="98"/>
      <c r="L62" s="98"/>
      <c r="M62" s="98"/>
      <c r="N62" s="98"/>
      <c r="O62" s="98"/>
      <c r="P62" s="123"/>
      <c r="Q62" s="98"/>
      <c r="R62" s="99"/>
    </row>
    <row r="63" spans="2:18" ht="13.5">
      <c r="B63" s="97"/>
      <c r="C63" s="98"/>
      <c r="D63" s="122"/>
      <c r="E63" s="98"/>
      <c r="F63" s="98"/>
      <c r="G63" s="98"/>
      <c r="H63" s="123"/>
      <c r="I63" s="98"/>
      <c r="J63" s="122"/>
      <c r="K63" s="98"/>
      <c r="L63" s="98"/>
      <c r="M63" s="98"/>
      <c r="N63" s="98"/>
      <c r="O63" s="98"/>
      <c r="P63" s="123"/>
      <c r="Q63" s="98"/>
      <c r="R63" s="99"/>
    </row>
    <row r="64" spans="2:18" ht="13.5">
      <c r="B64" s="97"/>
      <c r="C64" s="98"/>
      <c r="D64" s="122"/>
      <c r="E64" s="98"/>
      <c r="F64" s="98"/>
      <c r="G64" s="98"/>
      <c r="H64" s="123"/>
      <c r="I64" s="98"/>
      <c r="J64" s="122"/>
      <c r="K64" s="98"/>
      <c r="L64" s="98"/>
      <c r="M64" s="98"/>
      <c r="N64" s="98"/>
      <c r="O64" s="98"/>
      <c r="P64" s="123"/>
      <c r="Q64" s="98"/>
      <c r="R64" s="99"/>
    </row>
    <row r="65" spans="2:18" ht="13.5">
      <c r="B65" s="97"/>
      <c r="C65" s="98"/>
      <c r="D65" s="122"/>
      <c r="E65" s="98"/>
      <c r="F65" s="98"/>
      <c r="G65" s="98"/>
      <c r="H65" s="123"/>
      <c r="I65" s="98"/>
      <c r="J65" s="122"/>
      <c r="K65" s="98"/>
      <c r="L65" s="98"/>
      <c r="M65" s="98"/>
      <c r="N65" s="98"/>
      <c r="O65" s="98"/>
      <c r="P65" s="123"/>
      <c r="Q65" s="98"/>
      <c r="R65" s="99"/>
    </row>
    <row r="66" spans="2:18" ht="13.5">
      <c r="B66" s="97"/>
      <c r="C66" s="98"/>
      <c r="D66" s="122"/>
      <c r="E66" s="98"/>
      <c r="F66" s="98"/>
      <c r="G66" s="98"/>
      <c r="H66" s="123"/>
      <c r="I66" s="98"/>
      <c r="J66" s="122"/>
      <c r="K66" s="98"/>
      <c r="L66" s="98"/>
      <c r="M66" s="98"/>
      <c r="N66" s="98"/>
      <c r="O66" s="98"/>
      <c r="P66" s="123"/>
      <c r="Q66" s="98"/>
      <c r="R66" s="99"/>
    </row>
    <row r="67" spans="2:18" ht="13.5">
      <c r="B67" s="97"/>
      <c r="C67" s="98"/>
      <c r="D67" s="122"/>
      <c r="E67" s="98"/>
      <c r="F67" s="98"/>
      <c r="G67" s="98"/>
      <c r="H67" s="123"/>
      <c r="I67" s="98"/>
      <c r="J67" s="122"/>
      <c r="K67" s="98"/>
      <c r="L67" s="98"/>
      <c r="M67" s="98"/>
      <c r="N67" s="98"/>
      <c r="O67" s="98"/>
      <c r="P67" s="123"/>
      <c r="Q67" s="98"/>
      <c r="R67" s="99"/>
    </row>
    <row r="68" spans="2:18" ht="13.5">
      <c r="B68" s="97"/>
      <c r="C68" s="98"/>
      <c r="D68" s="122"/>
      <c r="E68" s="98"/>
      <c r="F68" s="98"/>
      <c r="G68" s="98"/>
      <c r="H68" s="123"/>
      <c r="I68" s="98"/>
      <c r="J68" s="122"/>
      <c r="K68" s="98"/>
      <c r="L68" s="98"/>
      <c r="M68" s="98"/>
      <c r="N68" s="98"/>
      <c r="O68" s="98"/>
      <c r="P68" s="123"/>
      <c r="Q68" s="98"/>
      <c r="R68" s="99"/>
    </row>
    <row r="69" spans="2:18" ht="13.5">
      <c r="B69" s="97"/>
      <c r="C69" s="98"/>
      <c r="D69" s="122"/>
      <c r="E69" s="98"/>
      <c r="F69" s="98"/>
      <c r="G69" s="98"/>
      <c r="H69" s="123"/>
      <c r="I69" s="98"/>
      <c r="J69" s="122"/>
      <c r="K69" s="98"/>
      <c r="L69" s="98"/>
      <c r="M69" s="98"/>
      <c r="N69" s="98"/>
      <c r="O69" s="98"/>
      <c r="P69" s="123"/>
      <c r="Q69" s="98"/>
      <c r="R69" s="99"/>
    </row>
    <row r="70" spans="2:18" s="102" customFormat="1" ht="15">
      <c r="B70" s="103"/>
      <c r="C70" s="104"/>
      <c r="D70" s="124" t="s">
        <v>52</v>
      </c>
      <c r="E70" s="125"/>
      <c r="F70" s="125"/>
      <c r="G70" s="126" t="s">
        <v>53</v>
      </c>
      <c r="H70" s="127"/>
      <c r="I70" s="104"/>
      <c r="J70" s="124" t="s">
        <v>52</v>
      </c>
      <c r="K70" s="125"/>
      <c r="L70" s="125"/>
      <c r="M70" s="125"/>
      <c r="N70" s="126" t="s">
        <v>53</v>
      </c>
      <c r="O70" s="125"/>
      <c r="P70" s="127"/>
      <c r="Q70" s="104"/>
      <c r="R70" s="106"/>
    </row>
    <row r="71" spans="2:18" s="102" customFormat="1" ht="14.25" customHeight="1">
      <c r="B71" s="12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0"/>
    </row>
    <row r="75" spans="2:18" s="102" customFormat="1" ht="6.75" customHeight="1"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3"/>
    </row>
    <row r="76" spans="2:18" s="102" customFormat="1" ht="36.75" customHeight="1">
      <c r="B76" s="103"/>
      <c r="C76" s="271" t="s">
        <v>93</v>
      </c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106"/>
    </row>
    <row r="77" spans="2:18" s="102" customFormat="1" ht="6.75" customHeight="1"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6"/>
    </row>
    <row r="78" spans="2:18" s="102" customFormat="1" ht="30" customHeight="1">
      <c r="B78" s="103"/>
      <c r="C78" s="101" t="s">
        <v>14</v>
      </c>
      <c r="D78" s="104"/>
      <c r="E78" s="104"/>
      <c r="F78" s="258" t="str">
        <f>F6</f>
        <v>Rekonstrukce chodníku v ul. Mládežnická v Dačicích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104"/>
      <c r="R78" s="106"/>
    </row>
    <row r="79" spans="2:18" s="102" customFormat="1" ht="36.75" customHeight="1">
      <c r="B79" s="103"/>
      <c r="C79" s="134" t="s">
        <v>90</v>
      </c>
      <c r="D79" s="104"/>
      <c r="E79" s="104"/>
      <c r="F79" s="260" t="str">
        <f>F7</f>
        <v>SO 01 - Chodník Mládežnická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104"/>
      <c r="R79" s="106"/>
    </row>
    <row r="80" spans="2:18" s="102" customFormat="1" ht="6.75" customHeight="1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6"/>
    </row>
    <row r="81" spans="2:18" s="102" customFormat="1" ht="18" customHeight="1">
      <c r="B81" s="103"/>
      <c r="C81" s="101" t="s">
        <v>19</v>
      </c>
      <c r="D81" s="104"/>
      <c r="E81" s="104"/>
      <c r="F81" s="107" t="str">
        <f>F9</f>
        <v>Dačice</v>
      </c>
      <c r="G81" s="104"/>
      <c r="H81" s="104"/>
      <c r="I81" s="104"/>
      <c r="J81" s="104"/>
      <c r="K81" s="101" t="s">
        <v>21</v>
      </c>
      <c r="L81" s="104"/>
      <c r="M81" s="261">
        <f>IF(O9="","",O9)</f>
        <v>42639</v>
      </c>
      <c r="N81" s="259"/>
      <c r="O81" s="259"/>
      <c r="P81" s="259"/>
      <c r="Q81" s="104"/>
      <c r="R81" s="106"/>
    </row>
    <row r="82" spans="2:18" s="102" customFormat="1" ht="6.75" customHeight="1"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6"/>
    </row>
    <row r="83" spans="2:18" s="102" customFormat="1" ht="15">
      <c r="B83" s="103"/>
      <c r="C83" s="101" t="s">
        <v>24</v>
      </c>
      <c r="D83" s="104"/>
      <c r="E83" s="104"/>
      <c r="F83" s="107" t="str">
        <f>E12</f>
        <v>Město Dačice</v>
      </c>
      <c r="G83" s="104"/>
      <c r="H83" s="104"/>
      <c r="I83" s="104"/>
      <c r="J83" s="104"/>
      <c r="K83" s="101" t="s">
        <v>32</v>
      </c>
      <c r="L83" s="104"/>
      <c r="M83" s="262" t="str">
        <f>E18</f>
        <v>Město Dačice</v>
      </c>
      <c r="N83" s="259"/>
      <c r="O83" s="259"/>
      <c r="P83" s="259"/>
      <c r="Q83" s="259"/>
      <c r="R83" s="106"/>
    </row>
    <row r="84" spans="2:18" s="102" customFormat="1" ht="14.25" customHeight="1">
      <c r="B84" s="103"/>
      <c r="C84" s="101" t="s">
        <v>30</v>
      </c>
      <c r="D84" s="104"/>
      <c r="E84" s="104"/>
      <c r="F84" s="107" t="str">
        <f>IF(E15="","",E15)</f>
        <v> </v>
      </c>
      <c r="G84" s="104"/>
      <c r="H84" s="104"/>
      <c r="I84" s="104"/>
      <c r="J84" s="104"/>
      <c r="K84" s="101" t="s">
        <v>34</v>
      </c>
      <c r="L84" s="104"/>
      <c r="M84" s="262" t="str">
        <f>E21</f>
        <v>Bc. Monika Nováková, tel. 602 168 796</v>
      </c>
      <c r="N84" s="259"/>
      <c r="O84" s="259"/>
      <c r="P84" s="259"/>
      <c r="Q84" s="259"/>
      <c r="R84" s="106"/>
    </row>
    <row r="85" spans="2:18" s="102" customFormat="1" ht="9.75" customHeight="1"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6"/>
    </row>
    <row r="86" spans="2:18" s="102" customFormat="1" ht="29.25" customHeight="1">
      <c r="B86" s="103"/>
      <c r="C86" s="272" t="s">
        <v>94</v>
      </c>
      <c r="D86" s="270"/>
      <c r="E86" s="270"/>
      <c r="F86" s="270"/>
      <c r="G86" s="270"/>
      <c r="H86" s="115"/>
      <c r="I86" s="115"/>
      <c r="J86" s="115"/>
      <c r="K86" s="115"/>
      <c r="L86" s="115"/>
      <c r="M86" s="115"/>
      <c r="N86" s="272" t="s">
        <v>95</v>
      </c>
      <c r="O86" s="259"/>
      <c r="P86" s="259"/>
      <c r="Q86" s="259"/>
      <c r="R86" s="106"/>
    </row>
    <row r="87" spans="2:18" s="102" customFormat="1" ht="9.75" customHeight="1">
      <c r="B87" s="10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6"/>
    </row>
    <row r="88" spans="2:47" s="102" customFormat="1" ht="29.25" customHeight="1">
      <c r="B88" s="103"/>
      <c r="C88" s="135" t="s">
        <v>96</v>
      </c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273">
        <f>N110</f>
        <v>0</v>
      </c>
      <c r="O88" s="259"/>
      <c r="P88" s="259"/>
      <c r="Q88" s="259"/>
      <c r="R88" s="106"/>
      <c r="AU88" s="93" t="s">
        <v>97</v>
      </c>
    </row>
    <row r="89" spans="2:18" s="140" customFormat="1" ht="24.75" customHeight="1">
      <c r="B89" s="136"/>
      <c r="C89" s="137"/>
      <c r="D89" s="138" t="s">
        <v>98</v>
      </c>
      <c r="E89" s="137"/>
      <c r="F89" s="137"/>
      <c r="G89" s="137"/>
      <c r="H89" s="137"/>
      <c r="I89" s="137"/>
      <c r="J89" s="137"/>
      <c r="K89" s="137"/>
      <c r="L89" s="137"/>
      <c r="M89" s="137"/>
      <c r="N89" s="253">
        <f>N111</f>
        <v>0</v>
      </c>
      <c r="O89" s="267"/>
      <c r="P89" s="267"/>
      <c r="Q89" s="267"/>
      <c r="R89" s="139"/>
    </row>
    <row r="90" spans="2:18" s="102" customFormat="1" ht="21.75" customHeight="1">
      <c r="B90" s="10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6"/>
    </row>
    <row r="91" spans="2:21" s="102" customFormat="1" ht="29.25" customHeight="1">
      <c r="B91" s="103"/>
      <c r="C91" s="135" t="s">
        <v>99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268">
        <v>0</v>
      </c>
      <c r="O91" s="259"/>
      <c r="P91" s="259"/>
      <c r="Q91" s="259"/>
      <c r="R91" s="106"/>
      <c r="T91" s="141"/>
      <c r="U91" s="142" t="s">
        <v>40</v>
      </c>
    </row>
    <row r="92" spans="2:18" s="102" customFormat="1" ht="18" customHeight="1">
      <c r="B92" s="10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6"/>
    </row>
    <row r="93" spans="2:18" s="102" customFormat="1" ht="29.25" customHeight="1">
      <c r="B93" s="103"/>
      <c r="C93" s="143" t="s">
        <v>86</v>
      </c>
      <c r="D93" s="115"/>
      <c r="E93" s="115"/>
      <c r="F93" s="115"/>
      <c r="G93" s="115"/>
      <c r="H93" s="115"/>
      <c r="I93" s="115"/>
      <c r="J93" s="115"/>
      <c r="K93" s="115"/>
      <c r="L93" s="269">
        <f>ROUND(SUM(N88+N91),2)</f>
        <v>0</v>
      </c>
      <c r="M93" s="270"/>
      <c r="N93" s="270"/>
      <c r="O93" s="270"/>
      <c r="P93" s="270"/>
      <c r="Q93" s="270"/>
      <c r="R93" s="106"/>
    </row>
    <row r="94" spans="2:18" s="102" customFormat="1" ht="6.75" customHeight="1">
      <c r="B94" s="128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30"/>
    </row>
    <row r="98" spans="2:18" s="102" customFormat="1" ht="6.75" customHeight="1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3"/>
    </row>
    <row r="99" spans="2:18" s="102" customFormat="1" ht="36.75" customHeight="1">
      <c r="B99" s="103"/>
      <c r="C99" s="271" t="s">
        <v>100</v>
      </c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106"/>
    </row>
    <row r="100" spans="2:18" s="102" customFormat="1" ht="6.75" customHeight="1">
      <c r="B100" s="103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6"/>
    </row>
    <row r="101" spans="2:18" s="102" customFormat="1" ht="30" customHeight="1">
      <c r="B101" s="103"/>
      <c r="C101" s="101" t="s">
        <v>14</v>
      </c>
      <c r="D101" s="104"/>
      <c r="E101" s="104"/>
      <c r="F101" s="258" t="str">
        <f>F6</f>
        <v>Rekonstrukce chodníku v ul. Mládežnická v Dačicích</v>
      </c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104"/>
      <c r="R101" s="106"/>
    </row>
    <row r="102" spans="2:18" s="102" customFormat="1" ht="36.75" customHeight="1">
      <c r="B102" s="103"/>
      <c r="C102" s="134" t="s">
        <v>90</v>
      </c>
      <c r="D102" s="104"/>
      <c r="E102" s="104"/>
      <c r="F102" s="260" t="str">
        <f>F7</f>
        <v>SO 01 - Chodník Mládežnická</v>
      </c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104"/>
      <c r="R102" s="106"/>
    </row>
    <row r="103" spans="2:18" s="102" customFormat="1" ht="6.75" customHeight="1"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6"/>
    </row>
    <row r="104" spans="2:18" s="102" customFormat="1" ht="18" customHeight="1">
      <c r="B104" s="103"/>
      <c r="C104" s="101" t="s">
        <v>19</v>
      </c>
      <c r="D104" s="104"/>
      <c r="E104" s="104"/>
      <c r="F104" s="107" t="str">
        <f>F9</f>
        <v>Dačice</v>
      </c>
      <c r="G104" s="104"/>
      <c r="H104" s="104"/>
      <c r="I104" s="104"/>
      <c r="J104" s="104"/>
      <c r="K104" s="101" t="s">
        <v>21</v>
      </c>
      <c r="L104" s="104"/>
      <c r="M104" s="261">
        <f>IF(O9="","",O9)</f>
        <v>42639</v>
      </c>
      <c r="N104" s="259"/>
      <c r="O104" s="259"/>
      <c r="P104" s="259"/>
      <c r="Q104" s="104"/>
      <c r="R104" s="106"/>
    </row>
    <row r="105" spans="2:18" s="102" customFormat="1" ht="6.75" customHeight="1"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6"/>
    </row>
    <row r="106" spans="2:18" s="102" customFormat="1" ht="15">
      <c r="B106" s="103"/>
      <c r="C106" s="101" t="s">
        <v>24</v>
      </c>
      <c r="D106" s="104"/>
      <c r="E106" s="104"/>
      <c r="F106" s="107" t="str">
        <f>E12</f>
        <v>Město Dačice</v>
      </c>
      <c r="G106" s="104"/>
      <c r="H106" s="104"/>
      <c r="I106" s="104"/>
      <c r="J106" s="104"/>
      <c r="K106" s="101" t="s">
        <v>32</v>
      </c>
      <c r="L106" s="104"/>
      <c r="M106" s="262" t="str">
        <f>E18</f>
        <v>Město Dačice</v>
      </c>
      <c r="N106" s="259"/>
      <c r="O106" s="259"/>
      <c r="P106" s="259"/>
      <c r="Q106" s="259"/>
      <c r="R106" s="106"/>
    </row>
    <row r="107" spans="2:18" s="102" customFormat="1" ht="14.25" customHeight="1">
      <c r="B107" s="103"/>
      <c r="C107" s="101" t="s">
        <v>30</v>
      </c>
      <c r="D107" s="104"/>
      <c r="E107" s="104"/>
      <c r="F107" s="107" t="str">
        <f>IF(E15="","",E15)</f>
        <v> </v>
      </c>
      <c r="G107" s="104"/>
      <c r="H107" s="104"/>
      <c r="I107" s="104"/>
      <c r="J107" s="104"/>
      <c r="K107" s="101" t="s">
        <v>34</v>
      </c>
      <c r="L107" s="104"/>
      <c r="M107" s="262" t="str">
        <f>E21</f>
        <v>Bc. Monika Nováková, tel. 602 168 796</v>
      </c>
      <c r="N107" s="259"/>
      <c r="O107" s="259"/>
      <c r="P107" s="259"/>
      <c r="Q107" s="259"/>
      <c r="R107" s="106"/>
    </row>
    <row r="108" spans="2:18" s="102" customFormat="1" ht="9.75" customHeight="1">
      <c r="B108" s="103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6"/>
    </row>
    <row r="109" spans="2:27" s="148" customFormat="1" ht="29.25" customHeight="1">
      <c r="B109" s="144"/>
      <c r="C109" s="145" t="s">
        <v>101</v>
      </c>
      <c r="D109" s="146" t="s">
        <v>102</v>
      </c>
      <c r="E109" s="146" t="s">
        <v>58</v>
      </c>
      <c r="F109" s="263" t="s">
        <v>103</v>
      </c>
      <c r="G109" s="264"/>
      <c r="H109" s="264"/>
      <c r="I109" s="264"/>
      <c r="J109" s="146" t="s">
        <v>104</v>
      </c>
      <c r="K109" s="146" t="s">
        <v>105</v>
      </c>
      <c r="L109" s="265" t="s">
        <v>106</v>
      </c>
      <c r="M109" s="264"/>
      <c r="N109" s="263" t="s">
        <v>95</v>
      </c>
      <c r="O109" s="264"/>
      <c r="P109" s="264"/>
      <c r="Q109" s="266"/>
      <c r="R109" s="147"/>
      <c r="T109" s="149" t="s">
        <v>107</v>
      </c>
      <c r="U109" s="150" t="s">
        <v>40</v>
      </c>
      <c r="V109" s="150" t="s">
        <v>108</v>
      </c>
      <c r="W109" s="150" t="s">
        <v>109</v>
      </c>
      <c r="X109" s="150" t="s">
        <v>110</v>
      </c>
      <c r="Y109" s="150" t="s">
        <v>111</v>
      </c>
      <c r="Z109" s="150" t="s">
        <v>112</v>
      </c>
      <c r="AA109" s="151" t="s">
        <v>113</v>
      </c>
    </row>
    <row r="110" spans="2:63" s="102" customFormat="1" ht="29.25" customHeight="1">
      <c r="B110" s="103"/>
      <c r="C110" s="152" t="s">
        <v>91</v>
      </c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250">
        <f>SUM(N113+N116+N118+N120+N122+N124+N126+N128+N130+N132+N134+N136+N138+N140+N142+N144+N146+N148+N150)</f>
        <v>0</v>
      </c>
      <c r="O110" s="251"/>
      <c r="P110" s="251"/>
      <c r="Q110" s="251"/>
      <c r="R110" s="106"/>
      <c r="T110" s="153"/>
      <c r="U110" s="108"/>
      <c r="V110" s="108"/>
      <c r="W110" s="154" t="e">
        <f>W111</f>
        <v>#REF!</v>
      </c>
      <c r="X110" s="108"/>
      <c r="Y110" s="154" t="e">
        <f>Y111</f>
        <v>#REF!</v>
      </c>
      <c r="Z110" s="108"/>
      <c r="AA110" s="155" t="e">
        <f>AA111</f>
        <v>#REF!</v>
      </c>
      <c r="AT110" s="93" t="s">
        <v>75</v>
      </c>
      <c r="AU110" s="93" t="s">
        <v>97</v>
      </c>
      <c r="BK110" s="156" t="e">
        <f>BK111</f>
        <v>#REF!</v>
      </c>
    </row>
    <row r="111" spans="2:63" s="161" customFormat="1" ht="36.75" customHeight="1">
      <c r="B111" s="157"/>
      <c r="C111" s="158"/>
      <c r="D111" s="159" t="s">
        <v>98</v>
      </c>
      <c r="E111" s="159"/>
      <c r="F111" s="159"/>
      <c r="G111" s="159"/>
      <c r="H111" s="159"/>
      <c r="I111" s="159"/>
      <c r="J111" s="159"/>
      <c r="K111" s="159"/>
      <c r="L111" s="159"/>
      <c r="M111" s="159"/>
      <c r="N111" s="252">
        <f>N110</f>
        <v>0</v>
      </c>
      <c r="O111" s="253"/>
      <c r="P111" s="253"/>
      <c r="Q111" s="253"/>
      <c r="R111" s="160"/>
      <c r="T111" s="162"/>
      <c r="U111" s="158"/>
      <c r="V111" s="158"/>
      <c r="W111" s="163" t="e">
        <f>W112+#REF!</f>
        <v>#REF!</v>
      </c>
      <c r="X111" s="158"/>
      <c r="Y111" s="163" t="e">
        <f>Y112+#REF!</f>
        <v>#REF!</v>
      </c>
      <c r="Z111" s="158"/>
      <c r="AA111" s="164" t="e">
        <f>AA112+#REF!</f>
        <v>#REF!</v>
      </c>
      <c r="AR111" s="165" t="s">
        <v>18</v>
      </c>
      <c r="AT111" s="166" t="s">
        <v>75</v>
      </c>
      <c r="AU111" s="166" t="s">
        <v>76</v>
      </c>
      <c r="AY111" s="165" t="s">
        <v>114</v>
      </c>
      <c r="BK111" s="167" t="e">
        <f>BK112+#REF!</f>
        <v>#REF!</v>
      </c>
    </row>
    <row r="112" spans="2:63" s="161" customFormat="1" ht="19.5" customHeight="1">
      <c r="B112" s="157"/>
      <c r="C112" s="15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254"/>
      <c r="O112" s="255"/>
      <c r="P112" s="255"/>
      <c r="Q112" s="255"/>
      <c r="R112" s="160"/>
      <c r="T112" s="162"/>
      <c r="U112" s="158"/>
      <c r="V112" s="158"/>
      <c r="W112" s="163"/>
      <c r="X112" s="158"/>
      <c r="Y112" s="163"/>
      <c r="Z112" s="158"/>
      <c r="AA112" s="164"/>
      <c r="AR112" s="165"/>
      <c r="AT112" s="166"/>
      <c r="AU112" s="166"/>
      <c r="AY112" s="165"/>
      <c r="BK112" s="167"/>
    </row>
    <row r="113" spans="2:65" s="102" customFormat="1" ht="22.5" customHeight="1">
      <c r="B113" s="103"/>
      <c r="C113" s="169" t="s">
        <v>18</v>
      </c>
      <c r="D113" s="169" t="s">
        <v>115</v>
      </c>
      <c r="E113" s="170" t="s">
        <v>121</v>
      </c>
      <c r="F113" s="240" t="s">
        <v>122</v>
      </c>
      <c r="G113" s="241"/>
      <c r="H113" s="241"/>
      <c r="I113" s="241"/>
      <c r="J113" s="171" t="s">
        <v>144</v>
      </c>
      <c r="K113" s="172">
        <v>10.908</v>
      </c>
      <c r="L113" s="242">
        <v>0</v>
      </c>
      <c r="M113" s="243"/>
      <c r="N113" s="244">
        <f>ROUND(L113*K113,2)</f>
        <v>0</v>
      </c>
      <c r="O113" s="241"/>
      <c r="P113" s="241"/>
      <c r="Q113" s="241"/>
      <c r="R113" s="106"/>
      <c r="T113" s="173" t="s">
        <v>3</v>
      </c>
      <c r="U113" s="174" t="s">
        <v>41</v>
      </c>
      <c r="V113" s="175">
        <v>0</v>
      </c>
      <c r="W113" s="175">
        <f>V113*K113</f>
        <v>0</v>
      </c>
      <c r="X113" s="175">
        <v>0</v>
      </c>
      <c r="Y113" s="175">
        <f>X113*K113</f>
        <v>0</v>
      </c>
      <c r="Z113" s="175">
        <v>0</v>
      </c>
      <c r="AA113" s="176">
        <f>Z113*K113</f>
        <v>0</v>
      </c>
      <c r="AR113" s="93" t="s">
        <v>116</v>
      </c>
      <c r="AT113" s="93" t="s">
        <v>115</v>
      </c>
      <c r="AU113" s="93" t="s">
        <v>88</v>
      </c>
      <c r="AY113" s="93" t="s">
        <v>114</v>
      </c>
      <c r="BE113" s="177">
        <f>IF(U113="základní",N113,0)</f>
        <v>0</v>
      </c>
      <c r="BF113" s="177">
        <f>IF(U113="snížená",N113,0)</f>
        <v>0</v>
      </c>
      <c r="BG113" s="177">
        <f>IF(U113="zákl. přenesená",N113,0)</f>
        <v>0</v>
      </c>
      <c r="BH113" s="177">
        <f>IF(U113="sníž. přenesená",N113,0)</f>
        <v>0</v>
      </c>
      <c r="BI113" s="177">
        <f>IF(U113="nulová",N113,0)</f>
        <v>0</v>
      </c>
      <c r="BJ113" s="93" t="s">
        <v>18</v>
      </c>
      <c r="BK113" s="177">
        <f>ROUND(L113*K113,2)</f>
        <v>0</v>
      </c>
      <c r="BL113" s="93" t="s">
        <v>116</v>
      </c>
      <c r="BM113" s="93" t="s">
        <v>117</v>
      </c>
    </row>
    <row r="114" spans="2:51" s="183" customFormat="1" ht="22.5" customHeight="1">
      <c r="B114" s="178"/>
      <c r="C114" s="179"/>
      <c r="D114" s="179"/>
      <c r="E114" s="180" t="s">
        <v>3</v>
      </c>
      <c r="F114" s="238" t="s">
        <v>184</v>
      </c>
      <c r="G114" s="239"/>
      <c r="H114" s="239"/>
      <c r="I114" s="239"/>
      <c r="J114" s="179"/>
      <c r="K114" s="180" t="s">
        <v>3</v>
      </c>
      <c r="L114" s="179"/>
      <c r="M114" s="179"/>
      <c r="N114" s="179"/>
      <c r="O114" s="179"/>
      <c r="P114" s="179"/>
      <c r="Q114" s="179"/>
      <c r="R114" s="182"/>
      <c r="T114" s="184"/>
      <c r="U114" s="179"/>
      <c r="V114" s="179"/>
      <c r="W114" s="179"/>
      <c r="X114" s="179"/>
      <c r="Y114" s="179"/>
      <c r="Z114" s="179"/>
      <c r="AA114" s="185"/>
      <c r="AT114" s="186" t="s">
        <v>118</v>
      </c>
      <c r="AU114" s="186" t="s">
        <v>88</v>
      </c>
      <c r="AV114" s="183" t="s">
        <v>18</v>
      </c>
      <c r="AW114" s="183" t="s">
        <v>33</v>
      </c>
      <c r="AX114" s="183" t="s">
        <v>76</v>
      </c>
      <c r="AY114" s="186" t="s">
        <v>114</v>
      </c>
    </row>
    <row r="115" spans="2:51" s="192" customFormat="1" ht="22.5" customHeight="1">
      <c r="B115" s="187"/>
      <c r="C115" s="188"/>
      <c r="D115" s="188"/>
      <c r="E115" s="189" t="s">
        <v>3</v>
      </c>
      <c r="F115" s="257" t="s">
        <v>143</v>
      </c>
      <c r="G115" s="239"/>
      <c r="H115" s="239"/>
      <c r="I115" s="239"/>
      <c r="J115" s="188"/>
      <c r="K115" s="190">
        <v>10.908</v>
      </c>
      <c r="L115" s="188"/>
      <c r="M115" s="188"/>
      <c r="N115" s="188"/>
      <c r="O115" s="188"/>
      <c r="P115" s="188"/>
      <c r="Q115" s="188"/>
      <c r="R115" s="191"/>
      <c r="T115" s="193"/>
      <c r="U115" s="188"/>
      <c r="V115" s="188"/>
      <c r="W115" s="188"/>
      <c r="X115" s="188"/>
      <c r="Y115" s="188"/>
      <c r="Z115" s="188"/>
      <c r="AA115" s="194"/>
      <c r="AT115" s="195" t="s">
        <v>118</v>
      </c>
      <c r="AU115" s="195" t="s">
        <v>88</v>
      </c>
      <c r="AV115" s="192" t="s">
        <v>88</v>
      </c>
      <c r="AW115" s="192" t="s">
        <v>33</v>
      </c>
      <c r="AX115" s="192" t="s">
        <v>18</v>
      </c>
      <c r="AY115" s="195" t="s">
        <v>114</v>
      </c>
    </row>
    <row r="116" spans="2:65" s="102" customFormat="1" ht="22.5" customHeight="1">
      <c r="B116" s="103"/>
      <c r="C116" s="169">
        <v>2</v>
      </c>
      <c r="D116" s="169" t="s">
        <v>115</v>
      </c>
      <c r="E116" s="170" t="s">
        <v>127</v>
      </c>
      <c r="F116" s="240" t="s">
        <v>128</v>
      </c>
      <c r="G116" s="241"/>
      <c r="H116" s="241"/>
      <c r="I116" s="241"/>
      <c r="J116" s="171" t="s">
        <v>145</v>
      </c>
      <c r="K116" s="172">
        <v>1</v>
      </c>
      <c r="L116" s="242">
        <v>0</v>
      </c>
      <c r="M116" s="243"/>
      <c r="N116" s="244">
        <f>ROUND(L116*K116,2)</f>
        <v>0</v>
      </c>
      <c r="O116" s="241"/>
      <c r="P116" s="241"/>
      <c r="Q116" s="241"/>
      <c r="R116" s="106"/>
      <c r="T116" s="173" t="s">
        <v>3</v>
      </c>
      <c r="U116" s="174" t="s">
        <v>41</v>
      </c>
      <c r="V116" s="175">
        <v>0</v>
      </c>
      <c r="W116" s="175">
        <f>V116*K116</f>
        <v>0</v>
      </c>
      <c r="X116" s="175">
        <v>0</v>
      </c>
      <c r="Y116" s="175">
        <f>X116*K116</f>
        <v>0</v>
      </c>
      <c r="Z116" s="175">
        <v>0</v>
      </c>
      <c r="AA116" s="176">
        <f>Z116*K116</f>
        <v>0</v>
      </c>
      <c r="AR116" s="93" t="s">
        <v>116</v>
      </c>
      <c r="AT116" s="93" t="s">
        <v>115</v>
      </c>
      <c r="AU116" s="93" t="s">
        <v>88</v>
      </c>
      <c r="AY116" s="93" t="s">
        <v>114</v>
      </c>
      <c r="BE116" s="177">
        <f>IF(U116="základní",N116,0)</f>
        <v>0</v>
      </c>
      <c r="BF116" s="177">
        <f>IF(U116="snížená",N116,0)</f>
        <v>0</v>
      </c>
      <c r="BG116" s="177">
        <f>IF(U116="zákl. přenesená",N116,0)</f>
        <v>0</v>
      </c>
      <c r="BH116" s="177">
        <f>IF(U116="sníž. přenesená",N116,0)</f>
        <v>0</v>
      </c>
      <c r="BI116" s="177">
        <f>IF(U116="nulová",N116,0)</f>
        <v>0</v>
      </c>
      <c r="BJ116" s="93" t="s">
        <v>18</v>
      </c>
      <c r="BK116" s="177">
        <f>ROUND(L116*K116,2)</f>
        <v>0</v>
      </c>
      <c r="BL116" s="93" t="s">
        <v>116</v>
      </c>
      <c r="BM116" s="93" t="s">
        <v>120</v>
      </c>
    </row>
    <row r="117" spans="2:51" s="183" customFormat="1" ht="22.5" customHeight="1">
      <c r="B117" s="178"/>
      <c r="C117" s="179"/>
      <c r="D117" s="179"/>
      <c r="E117" s="180" t="s">
        <v>3</v>
      </c>
      <c r="F117" s="257"/>
      <c r="G117" s="239"/>
      <c r="H117" s="239"/>
      <c r="I117" s="239"/>
      <c r="J117" s="179"/>
      <c r="K117" s="180" t="s">
        <v>3</v>
      </c>
      <c r="L117" s="179"/>
      <c r="M117" s="179"/>
      <c r="N117" s="179"/>
      <c r="O117" s="179"/>
      <c r="P117" s="179"/>
      <c r="Q117" s="179"/>
      <c r="R117" s="182"/>
      <c r="T117" s="184"/>
      <c r="U117" s="179"/>
      <c r="V117" s="179"/>
      <c r="W117" s="179"/>
      <c r="X117" s="179"/>
      <c r="Y117" s="179"/>
      <c r="Z117" s="179"/>
      <c r="AA117" s="185"/>
      <c r="AT117" s="186" t="s">
        <v>118</v>
      </c>
      <c r="AU117" s="186" t="s">
        <v>88</v>
      </c>
      <c r="AV117" s="183" t="s">
        <v>18</v>
      </c>
      <c r="AW117" s="183" t="s">
        <v>33</v>
      </c>
      <c r="AX117" s="183" t="s">
        <v>76</v>
      </c>
      <c r="AY117" s="186" t="s">
        <v>114</v>
      </c>
    </row>
    <row r="118" spans="2:65" s="102" customFormat="1" ht="31.5" customHeight="1">
      <c r="B118" s="103"/>
      <c r="C118" s="169">
        <v>3</v>
      </c>
      <c r="D118" s="169" t="s">
        <v>115</v>
      </c>
      <c r="E118" s="170" t="s">
        <v>129</v>
      </c>
      <c r="F118" s="240" t="s">
        <v>130</v>
      </c>
      <c r="G118" s="241"/>
      <c r="H118" s="241"/>
      <c r="I118" s="241"/>
      <c r="J118" s="171" t="s">
        <v>145</v>
      </c>
      <c r="K118" s="172">
        <v>12</v>
      </c>
      <c r="L118" s="242">
        <v>0</v>
      </c>
      <c r="M118" s="243"/>
      <c r="N118" s="244">
        <f>ROUND(L118*K118,2)</f>
        <v>0</v>
      </c>
      <c r="O118" s="241"/>
      <c r="P118" s="241"/>
      <c r="Q118" s="241"/>
      <c r="R118" s="106"/>
      <c r="T118" s="173" t="s">
        <v>3</v>
      </c>
      <c r="U118" s="174" t="s">
        <v>41</v>
      </c>
      <c r="V118" s="175">
        <v>0</v>
      </c>
      <c r="W118" s="175">
        <f>V118*K118</f>
        <v>0</v>
      </c>
      <c r="X118" s="175">
        <v>0</v>
      </c>
      <c r="Y118" s="175">
        <f>X118*K118</f>
        <v>0</v>
      </c>
      <c r="Z118" s="175">
        <v>0</v>
      </c>
      <c r="AA118" s="176">
        <f>Z118*K118</f>
        <v>0</v>
      </c>
      <c r="AR118" s="93" t="s">
        <v>116</v>
      </c>
      <c r="AT118" s="93" t="s">
        <v>115</v>
      </c>
      <c r="AU118" s="93" t="s">
        <v>88</v>
      </c>
      <c r="AY118" s="93" t="s">
        <v>114</v>
      </c>
      <c r="BE118" s="177">
        <f>IF(U118="základní",N118,0)</f>
        <v>0</v>
      </c>
      <c r="BF118" s="177">
        <f>IF(U118="snížená",N118,0)</f>
        <v>0</v>
      </c>
      <c r="BG118" s="177">
        <f>IF(U118="zákl. přenesená",N118,0)</f>
        <v>0</v>
      </c>
      <c r="BH118" s="177">
        <f>IF(U118="sníž. přenesená",N118,0)</f>
        <v>0</v>
      </c>
      <c r="BI118" s="177">
        <f>IF(U118="nulová",N118,0)</f>
        <v>0</v>
      </c>
      <c r="BJ118" s="93" t="s">
        <v>18</v>
      </c>
      <c r="BK118" s="177">
        <f>ROUND(L118*K118,2)</f>
        <v>0</v>
      </c>
      <c r="BL118" s="93" t="s">
        <v>116</v>
      </c>
      <c r="BM118" s="93" t="s">
        <v>124</v>
      </c>
    </row>
    <row r="119" spans="2:51" s="183" customFormat="1" ht="22.5" customHeight="1">
      <c r="B119" s="178"/>
      <c r="C119" s="179"/>
      <c r="D119" s="179"/>
      <c r="E119" s="180"/>
      <c r="F119" s="238"/>
      <c r="G119" s="239"/>
      <c r="H119" s="239"/>
      <c r="I119" s="239"/>
      <c r="J119" s="179"/>
      <c r="K119" s="180"/>
      <c r="L119" s="179"/>
      <c r="M119" s="179"/>
      <c r="N119" s="179"/>
      <c r="O119" s="179"/>
      <c r="P119" s="179"/>
      <c r="Q119" s="179"/>
      <c r="R119" s="182"/>
      <c r="T119" s="184"/>
      <c r="U119" s="179"/>
      <c r="V119" s="179"/>
      <c r="W119" s="179"/>
      <c r="X119" s="179"/>
      <c r="Y119" s="179"/>
      <c r="Z119" s="179"/>
      <c r="AA119" s="185"/>
      <c r="AT119" s="186"/>
      <c r="AU119" s="186"/>
      <c r="AY119" s="186"/>
    </row>
    <row r="120" spans="2:65" s="102" customFormat="1" ht="22.5" customHeight="1">
      <c r="B120" s="103"/>
      <c r="C120" s="169">
        <v>4</v>
      </c>
      <c r="D120" s="169" t="s">
        <v>115</v>
      </c>
      <c r="E120" s="170" t="s">
        <v>146</v>
      </c>
      <c r="F120" s="240" t="s">
        <v>147</v>
      </c>
      <c r="G120" s="241"/>
      <c r="H120" s="241"/>
      <c r="I120" s="241"/>
      <c r="J120" s="171" t="s">
        <v>179</v>
      </c>
      <c r="K120" s="172">
        <v>303</v>
      </c>
      <c r="L120" s="242">
        <v>0</v>
      </c>
      <c r="M120" s="243"/>
      <c r="N120" s="244">
        <f>ROUND(L120*K120,2)</f>
        <v>0</v>
      </c>
      <c r="O120" s="241"/>
      <c r="P120" s="241"/>
      <c r="Q120" s="241"/>
      <c r="R120" s="106"/>
      <c r="T120" s="173" t="s">
        <v>3</v>
      </c>
      <c r="U120" s="174" t="s">
        <v>41</v>
      </c>
      <c r="V120" s="175">
        <v>0</v>
      </c>
      <c r="W120" s="175">
        <f>V120*K120</f>
        <v>0</v>
      </c>
      <c r="X120" s="175">
        <v>0</v>
      </c>
      <c r="Y120" s="175">
        <f>X120*K120</f>
        <v>0</v>
      </c>
      <c r="Z120" s="175">
        <v>0</v>
      </c>
      <c r="AA120" s="176">
        <f>Z120*K120</f>
        <v>0</v>
      </c>
      <c r="AR120" s="93" t="s">
        <v>116</v>
      </c>
      <c r="AT120" s="93" t="s">
        <v>115</v>
      </c>
      <c r="AU120" s="93" t="s">
        <v>88</v>
      </c>
      <c r="AY120" s="93" t="s">
        <v>114</v>
      </c>
      <c r="BE120" s="177">
        <f>IF(U120="základní",N120,0)</f>
        <v>0</v>
      </c>
      <c r="BF120" s="177">
        <f>IF(U120="snížená",N120,0)</f>
        <v>0</v>
      </c>
      <c r="BG120" s="177">
        <f>IF(U120="zákl. přenesená",N120,0)</f>
        <v>0</v>
      </c>
      <c r="BH120" s="177">
        <f>IF(U120="sníž. přenesená",N120,0)</f>
        <v>0</v>
      </c>
      <c r="BI120" s="177">
        <f>IF(U120="nulová",N120,0)</f>
        <v>0</v>
      </c>
      <c r="BJ120" s="93" t="s">
        <v>18</v>
      </c>
      <c r="BK120" s="177">
        <f>ROUND(L120*K120,2)</f>
        <v>0</v>
      </c>
      <c r="BL120" s="93" t="s">
        <v>116</v>
      </c>
      <c r="BM120" s="93" t="s">
        <v>125</v>
      </c>
    </row>
    <row r="121" spans="2:51" s="183" customFormat="1" ht="22.5" customHeight="1">
      <c r="B121" s="178"/>
      <c r="C121" s="179"/>
      <c r="D121" s="179"/>
      <c r="E121" s="180"/>
      <c r="F121" s="238"/>
      <c r="G121" s="239"/>
      <c r="H121" s="239"/>
      <c r="I121" s="239"/>
      <c r="J121" s="179"/>
      <c r="K121" s="180"/>
      <c r="L121" s="179"/>
      <c r="M121" s="179"/>
      <c r="N121" s="179"/>
      <c r="O121" s="179"/>
      <c r="P121" s="179"/>
      <c r="Q121" s="179"/>
      <c r="R121" s="182"/>
      <c r="T121" s="184"/>
      <c r="U121" s="179"/>
      <c r="V121" s="179"/>
      <c r="W121" s="179"/>
      <c r="X121" s="179"/>
      <c r="Y121" s="179"/>
      <c r="Z121" s="179"/>
      <c r="AA121" s="185"/>
      <c r="AT121" s="186"/>
      <c r="AU121" s="186"/>
      <c r="AY121" s="186"/>
    </row>
    <row r="122" spans="2:65" s="102" customFormat="1" ht="31.5" customHeight="1">
      <c r="B122" s="103"/>
      <c r="C122" s="169">
        <v>5</v>
      </c>
      <c r="D122" s="169" t="s">
        <v>115</v>
      </c>
      <c r="E122" s="170" t="s">
        <v>148</v>
      </c>
      <c r="F122" s="240" t="s">
        <v>149</v>
      </c>
      <c r="G122" s="241"/>
      <c r="H122" s="241"/>
      <c r="I122" s="241"/>
      <c r="J122" s="171" t="s">
        <v>119</v>
      </c>
      <c r="K122" s="172">
        <v>606</v>
      </c>
      <c r="L122" s="242">
        <v>0</v>
      </c>
      <c r="M122" s="243"/>
      <c r="N122" s="244">
        <f>ROUND(L122*K122,2)</f>
        <v>0</v>
      </c>
      <c r="O122" s="241"/>
      <c r="P122" s="241"/>
      <c r="Q122" s="241"/>
      <c r="R122" s="106"/>
      <c r="T122" s="173" t="s">
        <v>3</v>
      </c>
      <c r="U122" s="174" t="s">
        <v>41</v>
      </c>
      <c r="V122" s="175">
        <v>0</v>
      </c>
      <c r="W122" s="175">
        <f>V122*K122</f>
        <v>0</v>
      </c>
      <c r="X122" s="175">
        <v>0</v>
      </c>
      <c r="Y122" s="175">
        <f>X122*K122</f>
        <v>0</v>
      </c>
      <c r="Z122" s="175">
        <v>0</v>
      </c>
      <c r="AA122" s="176">
        <f>Z122*K122</f>
        <v>0</v>
      </c>
      <c r="AR122" s="93" t="s">
        <v>116</v>
      </c>
      <c r="AT122" s="93" t="s">
        <v>115</v>
      </c>
      <c r="AU122" s="93" t="s">
        <v>88</v>
      </c>
      <c r="AY122" s="93" t="s">
        <v>114</v>
      </c>
      <c r="BE122" s="177">
        <f>IF(U122="základní",N122,0)</f>
        <v>0</v>
      </c>
      <c r="BF122" s="177">
        <f>IF(U122="snížená",N122,0)</f>
        <v>0</v>
      </c>
      <c r="BG122" s="177">
        <f>IF(U122="zákl. přenesená",N122,0)</f>
        <v>0</v>
      </c>
      <c r="BH122" s="177">
        <f>IF(U122="sníž. přenesená",N122,0)</f>
        <v>0</v>
      </c>
      <c r="BI122" s="177">
        <f>IF(U122="nulová",N122,0)</f>
        <v>0</v>
      </c>
      <c r="BJ122" s="93" t="s">
        <v>18</v>
      </c>
      <c r="BK122" s="177">
        <f>ROUND(L122*K122,2)</f>
        <v>0</v>
      </c>
      <c r="BL122" s="93" t="s">
        <v>116</v>
      </c>
      <c r="BM122" s="93" t="s">
        <v>126</v>
      </c>
    </row>
    <row r="123" spans="2:51" s="183" customFormat="1" ht="22.5" customHeight="1">
      <c r="B123" s="178"/>
      <c r="C123" s="179"/>
      <c r="D123" s="179"/>
      <c r="E123" s="180" t="s">
        <v>3</v>
      </c>
      <c r="F123" s="238" t="s">
        <v>150</v>
      </c>
      <c r="G123" s="239"/>
      <c r="H123" s="239"/>
      <c r="I123" s="239"/>
      <c r="J123" s="179"/>
      <c r="K123" s="180" t="s">
        <v>3</v>
      </c>
      <c r="L123" s="179"/>
      <c r="M123" s="179"/>
      <c r="N123" s="179"/>
      <c r="O123" s="179"/>
      <c r="P123" s="179"/>
      <c r="Q123" s="179"/>
      <c r="R123" s="182"/>
      <c r="T123" s="184"/>
      <c r="U123" s="179"/>
      <c r="V123" s="179"/>
      <c r="W123" s="179"/>
      <c r="X123" s="179"/>
      <c r="Y123" s="179"/>
      <c r="Z123" s="179"/>
      <c r="AA123" s="185"/>
      <c r="AT123" s="186" t="s">
        <v>118</v>
      </c>
      <c r="AU123" s="186" t="s">
        <v>88</v>
      </c>
      <c r="AV123" s="183" t="s">
        <v>18</v>
      </c>
      <c r="AW123" s="183" t="s">
        <v>33</v>
      </c>
      <c r="AX123" s="183" t="s">
        <v>76</v>
      </c>
      <c r="AY123" s="186" t="s">
        <v>114</v>
      </c>
    </row>
    <row r="124" spans="2:65" s="102" customFormat="1" ht="22.5" customHeight="1">
      <c r="B124" s="103"/>
      <c r="C124" s="169">
        <v>6</v>
      </c>
      <c r="D124" s="169" t="s">
        <v>115</v>
      </c>
      <c r="E124" s="170" t="s">
        <v>151</v>
      </c>
      <c r="F124" s="240" t="s">
        <v>160</v>
      </c>
      <c r="G124" s="241"/>
      <c r="H124" s="241"/>
      <c r="I124" s="241"/>
      <c r="J124" s="171" t="s">
        <v>179</v>
      </c>
      <c r="K124" s="172">
        <v>303</v>
      </c>
      <c r="L124" s="242">
        <v>0</v>
      </c>
      <c r="M124" s="243"/>
      <c r="N124" s="244">
        <f>ROUND(L124*K124,2)</f>
        <v>0</v>
      </c>
      <c r="O124" s="241"/>
      <c r="P124" s="241"/>
      <c r="Q124" s="241"/>
      <c r="R124" s="106"/>
      <c r="T124" s="173" t="s">
        <v>3</v>
      </c>
      <c r="U124" s="174" t="s">
        <v>41</v>
      </c>
      <c r="V124" s="175">
        <v>0</v>
      </c>
      <c r="W124" s="175">
        <f>V124*K124</f>
        <v>0</v>
      </c>
      <c r="X124" s="175">
        <v>0</v>
      </c>
      <c r="Y124" s="175">
        <f>X124*K124</f>
        <v>0</v>
      </c>
      <c r="Z124" s="175">
        <v>0</v>
      </c>
      <c r="AA124" s="176">
        <f>Z124*K124</f>
        <v>0</v>
      </c>
      <c r="AR124" s="93" t="s">
        <v>116</v>
      </c>
      <c r="AT124" s="93" t="s">
        <v>115</v>
      </c>
      <c r="AU124" s="93" t="s">
        <v>88</v>
      </c>
      <c r="AY124" s="93" t="s">
        <v>114</v>
      </c>
      <c r="BE124" s="177">
        <f>IF(U124="základní",N124,0)</f>
        <v>0</v>
      </c>
      <c r="BF124" s="177">
        <f>IF(U124="snížená",N124,0)</f>
        <v>0</v>
      </c>
      <c r="BG124" s="177">
        <f>IF(U124="zákl. přenesená",N124,0)</f>
        <v>0</v>
      </c>
      <c r="BH124" s="177">
        <f>IF(U124="sníž. přenesená",N124,0)</f>
        <v>0</v>
      </c>
      <c r="BI124" s="177">
        <f>IF(U124="nulová",N124,0)</f>
        <v>0</v>
      </c>
      <c r="BJ124" s="93" t="s">
        <v>18</v>
      </c>
      <c r="BK124" s="177">
        <f>ROUND(L124*K124,2)</f>
        <v>0</v>
      </c>
      <c r="BL124" s="93" t="s">
        <v>116</v>
      </c>
      <c r="BM124" s="93" t="s">
        <v>125</v>
      </c>
    </row>
    <row r="125" spans="2:51" s="183" customFormat="1" ht="22.5" customHeight="1">
      <c r="B125" s="178"/>
      <c r="C125" s="181"/>
      <c r="D125" s="181"/>
      <c r="E125" s="180"/>
      <c r="F125" s="238"/>
      <c r="G125" s="239"/>
      <c r="H125" s="239"/>
      <c r="I125" s="239"/>
      <c r="J125" s="181"/>
      <c r="K125" s="180"/>
      <c r="L125" s="181"/>
      <c r="M125" s="181"/>
      <c r="N125" s="181"/>
      <c r="O125" s="181"/>
      <c r="P125" s="181"/>
      <c r="Q125" s="181"/>
      <c r="R125" s="182"/>
      <c r="T125" s="184"/>
      <c r="U125" s="181"/>
      <c r="V125" s="181"/>
      <c r="W125" s="181"/>
      <c r="X125" s="181"/>
      <c r="Y125" s="181"/>
      <c r="Z125" s="181"/>
      <c r="AA125" s="185"/>
      <c r="AT125" s="186"/>
      <c r="AU125" s="186"/>
      <c r="AY125" s="186"/>
    </row>
    <row r="126" spans="2:65" s="102" customFormat="1" ht="22.5" customHeight="1">
      <c r="B126" s="103"/>
      <c r="C126" s="169">
        <v>7</v>
      </c>
      <c r="D126" s="169" t="s">
        <v>115</v>
      </c>
      <c r="E126" s="170" t="s">
        <v>152</v>
      </c>
      <c r="F126" s="240" t="s">
        <v>161</v>
      </c>
      <c r="G126" s="241"/>
      <c r="H126" s="241"/>
      <c r="I126" s="241"/>
      <c r="J126" s="171" t="s">
        <v>119</v>
      </c>
      <c r="K126" s="172">
        <v>606</v>
      </c>
      <c r="L126" s="242">
        <v>0</v>
      </c>
      <c r="M126" s="243"/>
      <c r="N126" s="244">
        <f>ROUND(L126*K126,2)</f>
        <v>0</v>
      </c>
      <c r="O126" s="241"/>
      <c r="P126" s="241"/>
      <c r="Q126" s="241"/>
      <c r="R126" s="106"/>
      <c r="T126" s="173" t="s">
        <v>3</v>
      </c>
      <c r="U126" s="174" t="s">
        <v>41</v>
      </c>
      <c r="V126" s="175">
        <v>0</v>
      </c>
      <c r="W126" s="175">
        <f>V126*K126</f>
        <v>0</v>
      </c>
      <c r="X126" s="175">
        <v>0</v>
      </c>
      <c r="Y126" s="175">
        <f>X126*K126</f>
        <v>0</v>
      </c>
      <c r="Z126" s="175">
        <v>0</v>
      </c>
      <c r="AA126" s="176">
        <f>Z126*K126</f>
        <v>0</v>
      </c>
      <c r="AR126" s="93" t="s">
        <v>116</v>
      </c>
      <c r="AT126" s="93" t="s">
        <v>115</v>
      </c>
      <c r="AU126" s="93" t="s">
        <v>88</v>
      </c>
      <c r="AY126" s="93" t="s">
        <v>114</v>
      </c>
      <c r="BE126" s="177">
        <f>IF(U126="základní",N126,0)</f>
        <v>0</v>
      </c>
      <c r="BF126" s="177">
        <f>IF(U126="snížená",N126,0)</f>
        <v>0</v>
      </c>
      <c r="BG126" s="177">
        <f>IF(U126="zákl. přenesená",N126,0)</f>
        <v>0</v>
      </c>
      <c r="BH126" s="177">
        <f>IF(U126="sníž. přenesená",N126,0)</f>
        <v>0</v>
      </c>
      <c r="BI126" s="177">
        <f>IF(U126="nulová",N126,0)</f>
        <v>0</v>
      </c>
      <c r="BJ126" s="93" t="s">
        <v>18</v>
      </c>
      <c r="BK126" s="177">
        <f>ROUND(L126*K126,2)</f>
        <v>0</v>
      </c>
      <c r="BL126" s="93" t="s">
        <v>116</v>
      </c>
      <c r="BM126" s="93" t="s">
        <v>125</v>
      </c>
    </row>
    <row r="127" spans="2:51" s="183" customFormat="1" ht="22.5" customHeight="1">
      <c r="B127" s="178"/>
      <c r="C127" s="181"/>
      <c r="D127" s="181"/>
      <c r="E127" s="180"/>
      <c r="F127" s="238" t="s">
        <v>150</v>
      </c>
      <c r="G127" s="239"/>
      <c r="H127" s="239"/>
      <c r="I127" s="239"/>
      <c r="J127" s="181"/>
      <c r="K127" s="180"/>
      <c r="L127" s="181"/>
      <c r="M127" s="181"/>
      <c r="N127" s="181"/>
      <c r="O127" s="181"/>
      <c r="P127" s="181"/>
      <c r="Q127" s="181"/>
      <c r="R127" s="182"/>
      <c r="T127" s="184"/>
      <c r="U127" s="181"/>
      <c r="V127" s="181"/>
      <c r="W127" s="181"/>
      <c r="X127" s="181"/>
      <c r="Y127" s="181"/>
      <c r="Z127" s="181"/>
      <c r="AA127" s="185"/>
      <c r="AT127" s="186"/>
      <c r="AU127" s="186"/>
      <c r="AY127" s="186"/>
    </row>
    <row r="128" spans="2:65" s="102" customFormat="1" ht="31.5" customHeight="1">
      <c r="B128" s="103"/>
      <c r="C128" s="169">
        <v>8</v>
      </c>
      <c r="D128" s="169" t="s">
        <v>115</v>
      </c>
      <c r="E128" s="170" t="s">
        <v>153</v>
      </c>
      <c r="F128" s="240" t="s">
        <v>162</v>
      </c>
      <c r="G128" s="241"/>
      <c r="H128" s="241"/>
      <c r="I128" s="241"/>
      <c r="J128" s="171" t="s">
        <v>119</v>
      </c>
      <c r="K128" s="172">
        <v>1002</v>
      </c>
      <c r="L128" s="242">
        <v>0</v>
      </c>
      <c r="M128" s="243"/>
      <c r="N128" s="244">
        <f>ROUND(L128*K128,2)</f>
        <v>0</v>
      </c>
      <c r="O128" s="241"/>
      <c r="P128" s="241"/>
      <c r="Q128" s="241"/>
      <c r="R128" s="106"/>
      <c r="T128" s="173" t="s">
        <v>3</v>
      </c>
      <c r="U128" s="174" t="s">
        <v>41</v>
      </c>
      <c r="V128" s="175">
        <v>0</v>
      </c>
      <c r="W128" s="175">
        <f>V128*K128</f>
        <v>0</v>
      </c>
      <c r="X128" s="175">
        <v>0</v>
      </c>
      <c r="Y128" s="175">
        <f>X128*K128</f>
        <v>0</v>
      </c>
      <c r="Z128" s="175">
        <v>0</v>
      </c>
      <c r="AA128" s="176">
        <f>Z128*K128</f>
        <v>0</v>
      </c>
      <c r="AR128" s="93" t="s">
        <v>116</v>
      </c>
      <c r="AT128" s="93" t="s">
        <v>115</v>
      </c>
      <c r="AU128" s="93" t="s">
        <v>88</v>
      </c>
      <c r="AY128" s="93" t="s">
        <v>114</v>
      </c>
      <c r="BE128" s="177">
        <f>IF(U128="základní",N128,0)</f>
        <v>0</v>
      </c>
      <c r="BF128" s="177">
        <f>IF(U128="snížená",N128,0)</f>
        <v>0</v>
      </c>
      <c r="BG128" s="177">
        <f>IF(U128="zákl. přenesená",N128,0)</f>
        <v>0</v>
      </c>
      <c r="BH128" s="177">
        <f>IF(U128="sníž. přenesená",N128,0)</f>
        <v>0</v>
      </c>
      <c r="BI128" s="177">
        <f>IF(U128="nulová",N128,0)</f>
        <v>0</v>
      </c>
      <c r="BJ128" s="93" t="s">
        <v>18</v>
      </c>
      <c r="BK128" s="177">
        <f>ROUND(L128*K128,2)</f>
        <v>0</v>
      </c>
      <c r="BL128" s="93" t="s">
        <v>116</v>
      </c>
      <c r="BM128" s="93" t="s">
        <v>126</v>
      </c>
    </row>
    <row r="129" spans="2:51" s="183" customFormat="1" ht="22.5" customHeight="1">
      <c r="B129" s="178"/>
      <c r="C129" s="181"/>
      <c r="D129" s="181"/>
      <c r="E129" s="180"/>
      <c r="F129" s="238" t="s">
        <v>182</v>
      </c>
      <c r="G129" s="239"/>
      <c r="H129" s="239"/>
      <c r="I129" s="239"/>
      <c r="J129" s="181"/>
      <c r="K129" s="180"/>
      <c r="L129" s="181"/>
      <c r="M129" s="181"/>
      <c r="N129" s="181"/>
      <c r="O129" s="181"/>
      <c r="P129" s="181"/>
      <c r="Q129" s="181"/>
      <c r="R129" s="182"/>
      <c r="T129" s="184"/>
      <c r="U129" s="181"/>
      <c r="V129" s="181"/>
      <c r="W129" s="181"/>
      <c r="X129" s="181"/>
      <c r="Y129" s="181"/>
      <c r="Z129" s="181"/>
      <c r="AA129" s="185"/>
      <c r="AT129" s="186" t="s">
        <v>118</v>
      </c>
      <c r="AU129" s="186" t="s">
        <v>88</v>
      </c>
      <c r="AV129" s="183" t="s">
        <v>18</v>
      </c>
      <c r="AW129" s="183" t="s">
        <v>33</v>
      </c>
      <c r="AX129" s="183" t="s">
        <v>76</v>
      </c>
      <c r="AY129" s="186" t="s">
        <v>114</v>
      </c>
    </row>
    <row r="130" spans="2:65" s="102" customFormat="1" ht="31.5" customHeight="1">
      <c r="B130" s="103"/>
      <c r="C130" s="169">
        <v>9</v>
      </c>
      <c r="D130" s="169" t="s">
        <v>115</v>
      </c>
      <c r="E130" s="170" t="s">
        <v>155</v>
      </c>
      <c r="F130" s="240" t="s">
        <v>163</v>
      </c>
      <c r="G130" s="241"/>
      <c r="H130" s="241"/>
      <c r="I130" s="241"/>
      <c r="J130" s="171" t="s">
        <v>119</v>
      </c>
      <c r="K130" s="172">
        <v>228</v>
      </c>
      <c r="L130" s="242">
        <v>0</v>
      </c>
      <c r="M130" s="243"/>
      <c r="N130" s="244">
        <f>ROUND(L130*K130,2)</f>
        <v>0</v>
      </c>
      <c r="O130" s="241"/>
      <c r="P130" s="241"/>
      <c r="Q130" s="241"/>
      <c r="R130" s="106"/>
      <c r="T130" s="173" t="s">
        <v>3</v>
      </c>
      <c r="U130" s="174" t="s">
        <v>41</v>
      </c>
      <c r="V130" s="175">
        <v>0</v>
      </c>
      <c r="W130" s="175">
        <f>V130*K130</f>
        <v>0</v>
      </c>
      <c r="X130" s="175">
        <v>0</v>
      </c>
      <c r="Y130" s="175">
        <f>X130*K130</f>
        <v>0</v>
      </c>
      <c r="Z130" s="175">
        <v>0</v>
      </c>
      <c r="AA130" s="176">
        <f>Z130*K130</f>
        <v>0</v>
      </c>
      <c r="AR130" s="93" t="s">
        <v>116</v>
      </c>
      <c r="AT130" s="93" t="s">
        <v>115</v>
      </c>
      <c r="AU130" s="93" t="s">
        <v>88</v>
      </c>
      <c r="AY130" s="93" t="s">
        <v>114</v>
      </c>
      <c r="BE130" s="177">
        <f>IF(U130="základní",N130,0)</f>
        <v>0</v>
      </c>
      <c r="BF130" s="177">
        <f>IF(U130="snížená",N130,0)</f>
        <v>0</v>
      </c>
      <c r="BG130" s="177">
        <f>IF(U130="zákl. přenesená",N130,0)</f>
        <v>0</v>
      </c>
      <c r="BH130" s="177">
        <f>IF(U130="sníž. přenesená",N130,0)</f>
        <v>0</v>
      </c>
      <c r="BI130" s="177">
        <f>IF(U130="nulová",N130,0)</f>
        <v>0</v>
      </c>
      <c r="BJ130" s="93" t="s">
        <v>18</v>
      </c>
      <c r="BK130" s="177">
        <f>ROUND(L130*K130,2)</f>
        <v>0</v>
      </c>
      <c r="BL130" s="93" t="s">
        <v>116</v>
      </c>
      <c r="BM130" s="93" t="s">
        <v>125</v>
      </c>
    </row>
    <row r="131" spans="2:51" s="183" customFormat="1" ht="22.5" customHeight="1">
      <c r="B131" s="178"/>
      <c r="C131" s="181"/>
      <c r="D131" s="181"/>
      <c r="E131" s="180"/>
      <c r="F131" s="238" t="s">
        <v>183</v>
      </c>
      <c r="G131" s="239"/>
      <c r="H131" s="239"/>
      <c r="I131" s="239"/>
      <c r="J131" s="181"/>
      <c r="K131" s="180"/>
      <c r="L131" s="181"/>
      <c r="M131" s="181"/>
      <c r="N131" s="181"/>
      <c r="O131" s="181"/>
      <c r="P131" s="181"/>
      <c r="Q131" s="181"/>
      <c r="R131" s="182"/>
      <c r="T131" s="184"/>
      <c r="U131" s="181"/>
      <c r="V131" s="181"/>
      <c r="W131" s="181"/>
      <c r="X131" s="181"/>
      <c r="Y131" s="181"/>
      <c r="Z131" s="181"/>
      <c r="AA131" s="185"/>
      <c r="AT131" s="186"/>
      <c r="AU131" s="186"/>
      <c r="AY131" s="186"/>
    </row>
    <row r="132" spans="2:65" s="102" customFormat="1" ht="45" customHeight="1">
      <c r="B132" s="103"/>
      <c r="C132" s="169">
        <v>10</v>
      </c>
      <c r="D132" s="169" t="s">
        <v>115</v>
      </c>
      <c r="E132" s="170" t="s">
        <v>154</v>
      </c>
      <c r="F132" s="240" t="s">
        <v>164</v>
      </c>
      <c r="G132" s="241"/>
      <c r="H132" s="241"/>
      <c r="I132" s="241"/>
      <c r="J132" s="171" t="s">
        <v>179</v>
      </c>
      <c r="K132" s="172">
        <v>303</v>
      </c>
      <c r="L132" s="242">
        <v>0</v>
      </c>
      <c r="M132" s="243"/>
      <c r="N132" s="244">
        <f>ROUND(L132*K132,2)</f>
        <v>0</v>
      </c>
      <c r="O132" s="241"/>
      <c r="P132" s="241"/>
      <c r="Q132" s="241"/>
      <c r="R132" s="106"/>
      <c r="T132" s="173" t="s">
        <v>3</v>
      </c>
      <c r="U132" s="174" t="s">
        <v>41</v>
      </c>
      <c r="V132" s="175">
        <v>0</v>
      </c>
      <c r="W132" s="175">
        <f>V132*K132</f>
        <v>0</v>
      </c>
      <c r="X132" s="175">
        <v>0</v>
      </c>
      <c r="Y132" s="175">
        <f>X132*K132</f>
        <v>0</v>
      </c>
      <c r="Z132" s="175">
        <v>0</v>
      </c>
      <c r="AA132" s="176">
        <f>Z132*K132</f>
        <v>0</v>
      </c>
      <c r="AR132" s="93" t="s">
        <v>116</v>
      </c>
      <c r="AT132" s="93" t="s">
        <v>115</v>
      </c>
      <c r="AU132" s="93" t="s">
        <v>88</v>
      </c>
      <c r="AY132" s="93" t="s">
        <v>114</v>
      </c>
      <c r="BE132" s="177">
        <f>IF(U132="základní",N132,0)</f>
        <v>0</v>
      </c>
      <c r="BF132" s="177">
        <f>IF(U132="snížená",N132,0)</f>
        <v>0</v>
      </c>
      <c r="BG132" s="177">
        <f>IF(U132="zákl. přenesená",N132,0)</f>
        <v>0</v>
      </c>
      <c r="BH132" s="177">
        <f>IF(U132="sníž. přenesená",N132,0)</f>
        <v>0</v>
      </c>
      <c r="BI132" s="177">
        <f>IF(U132="nulová",N132,0)</f>
        <v>0</v>
      </c>
      <c r="BJ132" s="93" t="s">
        <v>18</v>
      </c>
      <c r="BK132" s="177">
        <f>ROUND(L132*K132,2)</f>
        <v>0</v>
      </c>
      <c r="BL132" s="93" t="s">
        <v>116</v>
      </c>
      <c r="BM132" s="93" t="s">
        <v>125</v>
      </c>
    </row>
    <row r="133" spans="2:51" s="183" customFormat="1" ht="22.5" customHeight="1">
      <c r="B133" s="178"/>
      <c r="C133" s="181"/>
      <c r="D133" s="181"/>
      <c r="E133" s="180"/>
      <c r="F133" s="238">
        <v>303</v>
      </c>
      <c r="G133" s="239"/>
      <c r="H133" s="239"/>
      <c r="I133" s="239"/>
      <c r="J133" s="181"/>
      <c r="K133" s="180"/>
      <c r="L133" s="181"/>
      <c r="M133" s="181"/>
      <c r="N133" s="181"/>
      <c r="O133" s="181"/>
      <c r="P133" s="181"/>
      <c r="Q133" s="181"/>
      <c r="R133" s="182"/>
      <c r="T133" s="184"/>
      <c r="U133" s="181"/>
      <c r="V133" s="181"/>
      <c r="W133" s="181"/>
      <c r="X133" s="181"/>
      <c r="Y133" s="181"/>
      <c r="Z133" s="181"/>
      <c r="AA133" s="185"/>
      <c r="AT133" s="186"/>
      <c r="AU133" s="186"/>
      <c r="AY133" s="186"/>
    </row>
    <row r="134" spans="2:65" s="102" customFormat="1" ht="31.5" customHeight="1">
      <c r="B134" s="103"/>
      <c r="C134" s="169">
        <v>11</v>
      </c>
      <c r="D134" s="169" t="s">
        <v>115</v>
      </c>
      <c r="E134" s="170" t="s">
        <v>156</v>
      </c>
      <c r="F134" s="240" t="s">
        <v>165</v>
      </c>
      <c r="G134" s="241"/>
      <c r="H134" s="241"/>
      <c r="I134" s="241"/>
      <c r="J134" s="171" t="s">
        <v>179</v>
      </c>
      <c r="K134" s="172">
        <v>184.83</v>
      </c>
      <c r="L134" s="242">
        <v>0</v>
      </c>
      <c r="M134" s="243"/>
      <c r="N134" s="244">
        <f>ROUND(L134*K134,2)</f>
        <v>0</v>
      </c>
      <c r="O134" s="241"/>
      <c r="P134" s="241"/>
      <c r="Q134" s="241"/>
      <c r="R134" s="106"/>
      <c r="T134" s="173" t="s">
        <v>3</v>
      </c>
      <c r="U134" s="174" t="s">
        <v>41</v>
      </c>
      <c r="V134" s="175">
        <v>0</v>
      </c>
      <c r="W134" s="175">
        <f>V134*K134</f>
        <v>0</v>
      </c>
      <c r="X134" s="175">
        <v>0</v>
      </c>
      <c r="Y134" s="175">
        <f>X134*K134</f>
        <v>0</v>
      </c>
      <c r="Z134" s="175">
        <v>0</v>
      </c>
      <c r="AA134" s="176">
        <f>Z134*K134</f>
        <v>0</v>
      </c>
      <c r="AR134" s="93" t="s">
        <v>116</v>
      </c>
      <c r="AT134" s="93" t="s">
        <v>115</v>
      </c>
      <c r="AU134" s="93" t="s">
        <v>88</v>
      </c>
      <c r="AY134" s="93" t="s">
        <v>114</v>
      </c>
      <c r="BE134" s="177">
        <f>IF(U134="základní",N134,0)</f>
        <v>0</v>
      </c>
      <c r="BF134" s="177">
        <f>IF(U134="snížená",N134,0)</f>
        <v>0</v>
      </c>
      <c r="BG134" s="177">
        <f>IF(U134="zákl. přenesená",N134,0)</f>
        <v>0</v>
      </c>
      <c r="BH134" s="177">
        <f>IF(U134="sníž. přenesená",N134,0)</f>
        <v>0</v>
      </c>
      <c r="BI134" s="177">
        <f>IF(U134="nulová",N134,0)</f>
        <v>0</v>
      </c>
      <c r="BJ134" s="93" t="s">
        <v>18</v>
      </c>
      <c r="BK134" s="177">
        <f>ROUND(L134*K134,2)</f>
        <v>0</v>
      </c>
      <c r="BL134" s="93" t="s">
        <v>116</v>
      </c>
      <c r="BM134" s="93" t="s">
        <v>126</v>
      </c>
    </row>
    <row r="135" spans="2:51" s="183" customFormat="1" ht="22.5" customHeight="1">
      <c r="B135" s="178"/>
      <c r="C135" s="181"/>
      <c r="D135" s="181"/>
      <c r="E135" s="180"/>
      <c r="F135" s="238" t="s">
        <v>168</v>
      </c>
      <c r="G135" s="239"/>
      <c r="H135" s="239"/>
      <c r="I135" s="239"/>
      <c r="J135" s="181"/>
      <c r="K135" s="180"/>
      <c r="L135" s="181"/>
      <c r="M135" s="181"/>
      <c r="N135" s="181"/>
      <c r="O135" s="181"/>
      <c r="P135" s="181"/>
      <c r="Q135" s="181"/>
      <c r="R135" s="182"/>
      <c r="T135" s="184"/>
      <c r="U135" s="181"/>
      <c r="V135" s="181"/>
      <c r="W135" s="181"/>
      <c r="X135" s="181"/>
      <c r="Y135" s="181"/>
      <c r="Z135" s="181"/>
      <c r="AA135" s="185"/>
      <c r="AT135" s="186" t="s">
        <v>118</v>
      </c>
      <c r="AU135" s="186" t="s">
        <v>88</v>
      </c>
      <c r="AV135" s="183" t="s">
        <v>18</v>
      </c>
      <c r="AW135" s="183" t="s">
        <v>33</v>
      </c>
      <c r="AX135" s="183" t="s">
        <v>76</v>
      </c>
      <c r="AY135" s="186" t="s">
        <v>114</v>
      </c>
    </row>
    <row r="136" spans="2:65" s="102" customFormat="1" ht="22.5" customHeight="1">
      <c r="B136" s="103"/>
      <c r="C136" s="169">
        <v>12</v>
      </c>
      <c r="D136" s="169" t="s">
        <v>115</v>
      </c>
      <c r="E136" s="170" t="s">
        <v>157</v>
      </c>
      <c r="F136" s="240" t="s">
        <v>166</v>
      </c>
      <c r="G136" s="241"/>
      <c r="H136" s="241"/>
      <c r="I136" s="241"/>
      <c r="J136" s="171" t="s">
        <v>179</v>
      </c>
      <c r="K136" s="172">
        <v>44.44</v>
      </c>
      <c r="L136" s="242">
        <v>0</v>
      </c>
      <c r="M136" s="243"/>
      <c r="N136" s="244">
        <f>ROUND(L136*K136,2)</f>
        <v>0</v>
      </c>
      <c r="O136" s="241"/>
      <c r="P136" s="241"/>
      <c r="Q136" s="241"/>
      <c r="R136" s="106"/>
      <c r="T136" s="173" t="s">
        <v>3</v>
      </c>
      <c r="U136" s="174" t="s">
        <v>41</v>
      </c>
      <c r="V136" s="175">
        <v>0</v>
      </c>
      <c r="W136" s="175">
        <f>V136*K136</f>
        <v>0</v>
      </c>
      <c r="X136" s="175">
        <v>0</v>
      </c>
      <c r="Y136" s="175">
        <f>X136*K136</f>
        <v>0</v>
      </c>
      <c r="Z136" s="175">
        <v>0</v>
      </c>
      <c r="AA136" s="176">
        <f>Z136*K136</f>
        <v>0</v>
      </c>
      <c r="AR136" s="93" t="s">
        <v>116</v>
      </c>
      <c r="AT136" s="93" t="s">
        <v>115</v>
      </c>
      <c r="AU136" s="93" t="s">
        <v>88</v>
      </c>
      <c r="AY136" s="93" t="s">
        <v>114</v>
      </c>
      <c r="BE136" s="177">
        <f>IF(U136="základní",N136,0)</f>
        <v>0</v>
      </c>
      <c r="BF136" s="177">
        <f>IF(U136="snížená",N136,0)</f>
        <v>0</v>
      </c>
      <c r="BG136" s="177">
        <f>IF(U136="zákl. přenesená",N136,0)</f>
        <v>0</v>
      </c>
      <c r="BH136" s="177">
        <f>IF(U136="sníž. přenesená",N136,0)</f>
        <v>0</v>
      </c>
      <c r="BI136" s="177">
        <f>IF(U136="nulová",N136,0)</f>
        <v>0</v>
      </c>
      <c r="BJ136" s="93" t="s">
        <v>18</v>
      </c>
      <c r="BK136" s="177">
        <f>ROUND(L136*K136,2)</f>
        <v>0</v>
      </c>
      <c r="BL136" s="93" t="s">
        <v>116</v>
      </c>
      <c r="BM136" s="93" t="s">
        <v>125</v>
      </c>
    </row>
    <row r="137" spans="2:51" s="183" customFormat="1" ht="22.5" customHeight="1">
      <c r="B137" s="178"/>
      <c r="C137" s="181"/>
      <c r="D137" s="181"/>
      <c r="E137" s="180"/>
      <c r="F137" s="238" t="s">
        <v>169</v>
      </c>
      <c r="G137" s="239"/>
      <c r="H137" s="239"/>
      <c r="I137" s="239"/>
      <c r="J137" s="181"/>
      <c r="K137" s="180"/>
      <c r="L137" s="181"/>
      <c r="M137" s="181"/>
      <c r="N137" s="181"/>
      <c r="O137" s="181"/>
      <c r="P137" s="181"/>
      <c r="Q137" s="181"/>
      <c r="R137" s="182"/>
      <c r="T137" s="184"/>
      <c r="U137" s="181"/>
      <c r="V137" s="181"/>
      <c r="W137" s="181"/>
      <c r="X137" s="181"/>
      <c r="Y137" s="181"/>
      <c r="Z137" s="181"/>
      <c r="AA137" s="185"/>
      <c r="AT137" s="186"/>
      <c r="AU137" s="186"/>
      <c r="AY137" s="186"/>
    </row>
    <row r="138" spans="2:65" s="102" customFormat="1" ht="22.5" customHeight="1">
      <c r="B138" s="103"/>
      <c r="C138" s="169">
        <v>13</v>
      </c>
      <c r="D138" s="169" t="s">
        <v>115</v>
      </c>
      <c r="E138" s="170" t="s">
        <v>158</v>
      </c>
      <c r="F138" s="240" t="s">
        <v>167</v>
      </c>
      <c r="G138" s="241"/>
      <c r="H138" s="241"/>
      <c r="I138" s="241"/>
      <c r="J138" s="171" t="s">
        <v>179</v>
      </c>
      <c r="K138" s="172">
        <v>76.76</v>
      </c>
      <c r="L138" s="242">
        <v>0</v>
      </c>
      <c r="M138" s="243"/>
      <c r="N138" s="244">
        <f>ROUND(L138*K138,2)</f>
        <v>0</v>
      </c>
      <c r="O138" s="241"/>
      <c r="P138" s="241"/>
      <c r="Q138" s="241"/>
      <c r="R138" s="106"/>
      <c r="T138" s="173" t="s">
        <v>3</v>
      </c>
      <c r="U138" s="174" t="s">
        <v>41</v>
      </c>
      <c r="V138" s="175">
        <v>0</v>
      </c>
      <c r="W138" s="175">
        <f>V138*K138</f>
        <v>0</v>
      </c>
      <c r="X138" s="175">
        <v>0</v>
      </c>
      <c r="Y138" s="175">
        <f>X138*K138</f>
        <v>0</v>
      </c>
      <c r="Z138" s="175">
        <v>0</v>
      </c>
      <c r="AA138" s="176">
        <f>Z138*K138</f>
        <v>0</v>
      </c>
      <c r="AR138" s="93" t="s">
        <v>116</v>
      </c>
      <c r="AT138" s="93" t="s">
        <v>115</v>
      </c>
      <c r="AU138" s="93" t="s">
        <v>88</v>
      </c>
      <c r="AY138" s="93" t="s">
        <v>114</v>
      </c>
      <c r="BE138" s="177">
        <f>IF(U138="základní",N138,0)</f>
        <v>0</v>
      </c>
      <c r="BF138" s="177">
        <f>IF(U138="snížená",N138,0)</f>
        <v>0</v>
      </c>
      <c r="BG138" s="177">
        <f>IF(U138="zákl. přenesená",N138,0)</f>
        <v>0</v>
      </c>
      <c r="BH138" s="177">
        <f>IF(U138="sníž. přenesená",N138,0)</f>
        <v>0</v>
      </c>
      <c r="BI138" s="177">
        <f>IF(U138="nulová",N138,0)</f>
        <v>0</v>
      </c>
      <c r="BJ138" s="93" t="s">
        <v>18</v>
      </c>
      <c r="BK138" s="177">
        <f>ROUND(L138*K138,2)</f>
        <v>0</v>
      </c>
      <c r="BL138" s="93" t="s">
        <v>116</v>
      </c>
      <c r="BM138" s="93" t="s">
        <v>125</v>
      </c>
    </row>
    <row r="139" spans="2:51" s="183" customFormat="1" ht="22.5" customHeight="1">
      <c r="B139" s="178"/>
      <c r="C139" s="181"/>
      <c r="D139" s="181"/>
      <c r="E139" s="180"/>
      <c r="F139" s="238" t="s">
        <v>170</v>
      </c>
      <c r="G139" s="239"/>
      <c r="H139" s="239"/>
      <c r="I139" s="239"/>
      <c r="J139" s="181"/>
      <c r="K139" s="180"/>
      <c r="L139" s="181"/>
      <c r="M139" s="181"/>
      <c r="N139" s="181"/>
      <c r="O139" s="181"/>
      <c r="P139" s="181"/>
      <c r="Q139" s="181"/>
      <c r="R139" s="182"/>
      <c r="T139" s="184"/>
      <c r="U139" s="181"/>
      <c r="V139" s="181"/>
      <c r="W139" s="181"/>
      <c r="X139" s="181"/>
      <c r="Y139" s="181"/>
      <c r="Z139" s="181"/>
      <c r="AA139" s="185"/>
      <c r="AT139" s="186"/>
      <c r="AU139" s="186"/>
      <c r="AY139" s="186"/>
    </row>
    <row r="140" spans="2:65" s="102" customFormat="1" ht="31.5" customHeight="1">
      <c r="B140" s="103"/>
      <c r="C140" s="169">
        <v>14</v>
      </c>
      <c r="D140" s="169" t="s">
        <v>115</v>
      </c>
      <c r="E140" s="170" t="s">
        <v>159</v>
      </c>
      <c r="F140" s="245" t="s">
        <v>171</v>
      </c>
      <c r="G140" s="246"/>
      <c r="H140" s="246"/>
      <c r="I140" s="247"/>
      <c r="J140" s="171" t="s">
        <v>119</v>
      </c>
      <c r="K140" s="172">
        <v>575.7</v>
      </c>
      <c r="L140" s="242">
        <v>0</v>
      </c>
      <c r="M140" s="243"/>
      <c r="N140" s="244">
        <f>ROUND(L140*K140,2)</f>
        <v>0</v>
      </c>
      <c r="O140" s="241"/>
      <c r="P140" s="241"/>
      <c r="Q140" s="241"/>
      <c r="R140" s="106"/>
      <c r="T140" s="173" t="s">
        <v>3</v>
      </c>
      <c r="U140" s="174" t="s">
        <v>41</v>
      </c>
      <c r="V140" s="175">
        <v>0</v>
      </c>
      <c r="W140" s="175">
        <f>V140*K140</f>
        <v>0</v>
      </c>
      <c r="X140" s="175">
        <v>0</v>
      </c>
      <c r="Y140" s="175">
        <f>X140*K140</f>
        <v>0</v>
      </c>
      <c r="Z140" s="175">
        <v>0</v>
      </c>
      <c r="AA140" s="176">
        <f>Z140*K140</f>
        <v>0</v>
      </c>
      <c r="AR140" s="93" t="s">
        <v>116</v>
      </c>
      <c r="AT140" s="93" t="s">
        <v>115</v>
      </c>
      <c r="AU140" s="93" t="s">
        <v>88</v>
      </c>
      <c r="AY140" s="93" t="s">
        <v>114</v>
      </c>
      <c r="BE140" s="177">
        <f>IF(U140="základní",N140,0)</f>
        <v>0</v>
      </c>
      <c r="BF140" s="177">
        <f>IF(U140="snížená",N140,0)</f>
        <v>0</v>
      </c>
      <c r="BG140" s="177">
        <f>IF(U140="zákl. přenesená",N140,0)</f>
        <v>0</v>
      </c>
      <c r="BH140" s="177">
        <f>IF(U140="sníž. přenesená",N140,0)</f>
        <v>0</v>
      </c>
      <c r="BI140" s="177">
        <f>IF(U140="nulová",N140,0)</f>
        <v>0</v>
      </c>
      <c r="BJ140" s="93" t="s">
        <v>18</v>
      </c>
      <c r="BK140" s="177">
        <f>ROUND(L140*K140,2)</f>
        <v>0</v>
      </c>
      <c r="BL140" s="93" t="s">
        <v>116</v>
      </c>
      <c r="BM140" s="93" t="s">
        <v>125</v>
      </c>
    </row>
    <row r="141" spans="2:51" s="183" customFormat="1" ht="22.5" customHeight="1">
      <c r="B141" s="178"/>
      <c r="C141" s="181"/>
      <c r="D141" s="181"/>
      <c r="E141" s="180"/>
      <c r="F141" s="238" t="s">
        <v>172</v>
      </c>
      <c r="G141" s="239"/>
      <c r="H141" s="239"/>
      <c r="I141" s="239"/>
      <c r="J141" s="181"/>
      <c r="K141" s="180"/>
      <c r="L141" s="181"/>
      <c r="M141" s="181"/>
      <c r="N141" s="181"/>
      <c r="O141" s="181"/>
      <c r="P141" s="181"/>
      <c r="Q141" s="181"/>
      <c r="R141" s="182"/>
      <c r="T141" s="184"/>
      <c r="U141" s="181"/>
      <c r="V141" s="181"/>
      <c r="W141" s="181"/>
      <c r="X141" s="181"/>
      <c r="Y141" s="181"/>
      <c r="Z141" s="181"/>
      <c r="AA141" s="185"/>
      <c r="AT141" s="186"/>
      <c r="AU141" s="186"/>
      <c r="AY141" s="186"/>
    </row>
    <row r="142" spans="2:65" s="102" customFormat="1" ht="31.5" customHeight="1">
      <c r="B142" s="103"/>
      <c r="C142" s="169">
        <v>15</v>
      </c>
      <c r="D142" s="169" t="s">
        <v>115</v>
      </c>
      <c r="E142" s="170"/>
      <c r="F142" s="240" t="s">
        <v>173</v>
      </c>
      <c r="G142" s="241"/>
      <c r="H142" s="241"/>
      <c r="I142" s="241"/>
      <c r="J142" s="171" t="s">
        <v>119</v>
      </c>
      <c r="K142" s="172">
        <v>527.6</v>
      </c>
      <c r="L142" s="242">
        <v>0</v>
      </c>
      <c r="M142" s="243"/>
      <c r="N142" s="244">
        <f>ROUND(L142*K142,2)</f>
        <v>0</v>
      </c>
      <c r="O142" s="241"/>
      <c r="P142" s="241"/>
      <c r="Q142" s="241"/>
      <c r="R142" s="106"/>
      <c r="T142" s="173" t="s">
        <v>3</v>
      </c>
      <c r="U142" s="174" t="s">
        <v>41</v>
      </c>
      <c r="V142" s="175">
        <v>0</v>
      </c>
      <c r="W142" s="175">
        <f>V142*K142</f>
        <v>0</v>
      </c>
      <c r="X142" s="175">
        <v>0</v>
      </c>
      <c r="Y142" s="175">
        <f>X142*K142</f>
        <v>0</v>
      </c>
      <c r="Z142" s="175">
        <v>0</v>
      </c>
      <c r="AA142" s="176">
        <f>Z142*K142</f>
        <v>0</v>
      </c>
      <c r="AR142" s="93" t="s">
        <v>116</v>
      </c>
      <c r="AT142" s="93" t="s">
        <v>115</v>
      </c>
      <c r="AU142" s="93" t="s">
        <v>88</v>
      </c>
      <c r="AY142" s="93" t="s">
        <v>114</v>
      </c>
      <c r="BE142" s="177">
        <f>IF(U142="základní",N142,0)</f>
        <v>0</v>
      </c>
      <c r="BF142" s="177">
        <f>IF(U142="snížená",N142,0)</f>
        <v>0</v>
      </c>
      <c r="BG142" s="177">
        <f>IF(U142="zákl. přenesená",N142,0)</f>
        <v>0</v>
      </c>
      <c r="BH142" s="177">
        <f>IF(U142="sníž. přenesená",N142,0)</f>
        <v>0</v>
      </c>
      <c r="BI142" s="177">
        <f>IF(U142="nulová",N142,0)</f>
        <v>0</v>
      </c>
      <c r="BJ142" s="93" t="s">
        <v>18</v>
      </c>
      <c r="BK142" s="177">
        <f>ROUND(L142*K142,2)</f>
        <v>0</v>
      </c>
      <c r="BL142" s="93" t="s">
        <v>116</v>
      </c>
      <c r="BM142" s="93" t="s">
        <v>126</v>
      </c>
    </row>
    <row r="143" spans="2:51" s="183" customFormat="1" ht="22.5" customHeight="1">
      <c r="B143" s="178"/>
      <c r="C143" s="181"/>
      <c r="D143" s="181"/>
      <c r="E143" s="180"/>
      <c r="F143" s="238" t="s">
        <v>178</v>
      </c>
      <c r="G143" s="239"/>
      <c r="H143" s="239"/>
      <c r="I143" s="239"/>
      <c r="J143" s="181"/>
      <c r="K143" s="180"/>
      <c r="L143" s="181"/>
      <c r="M143" s="181"/>
      <c r="N143" s="181"/>
      <c r="O143" s="181"/>
      <c r="P143" s="181"/>
      <c r="Q143" s="181"/>
      <c r="R143" s="182"/>
      <c r="T143" s="184"/>
      <c r="U143" s="181"/>
      <c r="V143" s="181"/>
      <c r="W143" s="181"/>
      <c r="X143" s="181"/>
      <c r="Y143" s="181"/>
      <c r="Z143" s="181"/>
      <c r="AA143" s="185"/>
      <c r="AT143" s="186" t="s">
        <v>118</v>
      </c>
      <c r="AU143" s="186" t="s">
        <v>88</v>
      </c>
      <c r="AV143" s="183" t="s">
        <v>18</v>
      </c>
      <c r="AW143" s="183" t="s">
        <v>33</v>
      </c>
      <c r="AX143" s="183" t="s">
        <v>76</v>
      </c>
      <c r="AY143" s="186" t="s">
        <v>114</v>
      </c>
    </row>
    <row r="144" spans="2:65" s="102" customFormat="1" ht="22.5" customHeight="1">
      <c r="B144" s="103"/>
      <c r="C144" s="169">
        <v>16</v>
      </c>
      <c r="D144" s="169" t="s">
        <v>115</v>
      </c>
      <c r="E144" s="170"/>
      <c r="F144" s="240" t="s">
        <v>174</v>
      </c>
      <c r="G144" s="241"/>
      <c r="H144" s="241"/>
      <c r="I144" s="241"/>
      <c r="J144" s="171" t="s">
        <v>119</v>
      </c>
      <c r="K144" s="172">
        <v>48.48</v>
      </c>
      <c r="L144" s="242">
        <v>0</v>
      </c>
      <c r="M144" s="243"/>
      <c r="N144" s="244">
        <f>ROUND(L144*K144,2)</f>
        <v>0</v>
      </c>
      <c r="O144" s="241"/>
      <c r="P144" s="241"/>
      <c r="Q144" s="241"/>
      <c r="R144" s="106"/>
      <c r="T144" s="173" t="s">
        <v>3</v>
      </c>
      <c r="U144" s="174" t="s">
        <v>41</v>
      </c>
      <c r="V144" s="175">
        <v>0</v>
      </c>
      <c r="W144" s="175">
        <f>V144*K144</f>
        <v>0</v>
      </c>
      <c r="X144" s="175">
        <v>0</v>
      </c>
      <c r="Y144" s="175">
        <f>X144*K144</f>
        <v>0</v>
      </c>
      <c r="Z144" s="175">
        <v>0</v>
      </c>
      <c r="AA144" s="176">
        <f>Z144*K144</f>
        <v>0</v>
      </c>
      <c r="AR144" s="93" t="s">
        <v>116</v>
      </c>
      <c r="AT144" s="93" t="s">
        <v>115</v>
      </c>
      <c r="AU144" s="93" t="s">
        <v>88</v>
      </c>
      <c r="AY144" s="93" t="s">
        <v>114</v>
      </c>
      <c r="BE144" s="177">
        <f>IF(U144="základní",N144,0)</f>
        <v>0</v>
      </c>
      <c r="BF144" s="177">
        <f>IF(U144="snížená",N144,0)</f>
        <v>0</v>
      </c>
      <c r="BG144" s="177">
        <f>IF(U144="zákl. přenesená",N144,0)</f>
        <v>0</v>
      </c>
      <c r="BH144" s="177">
        <f>IF(U144="sníž. přenesená",N144,0)</f>
        <v>0</v>
      </c>
      <c r="BI144" s="177">
        <f>IF(U144="nulová",N144,0)</f>
        <v>0</v>
      </c>
      <c r="BJ144" s="93" t="s">
        <v>18</v>
      </c>
      <c r="BK144" s="177">
        <f>ROUND(L144*K144,2)</f>
        <v>0</v>
      </c>
      <c r="BL144" s="93" t="s">
        <v>116</v>
      </c>
      <c r="BM144" s="93" t="s">
        <v>125</v>
      </c>
    </row>
    <row r="145" spans="2:51" s="183" customFormat="1" ht="22.5" customHeight="1">
      <c r="B145" s="178"/>
      <c r="C145" s="181"/>
      <c r="D145" s="181"/>
      <c r="E145" s="180"/>
      <c r="F145" s="238" t="s">
        <v>177</v>
      </c>
      <c r="G145" s="239"/>
      <c r="H145" s="239"/>
      <c r="I145" s="239"/>
      <c r="J145" s="181"/>
      <c r="K145" s="180"/>
      <c r="L145" s="181"/>
      <c r="M145" s="181"/>
      <c r="N145" s="181"/>
      <c r="O145" s="181"/>
      <c r="P145" s="181"/>
      <c r="Q145" s="181"/>
      <c r="R145" s="182"/>
      <c r="T145" s="184"/>
      <c r="U145" s="181"/>
      <c r="V145" s="181"/>
      <c r="W145" s="181"/>
      <c r="X145" s="181"/>
      <c r="Y145" s="181"/>
      <c r="Z145" s="181"/>
      <c r="AA145" s="185"/>
      <c r="AT145" s="186"/>
      <c r="AU145" s="186"/>
      <c r="AY145" s="186"/>
    </row>
    <row r="146" spans="2:65" s="102" customFormat="1" ht="22.5" customHeight="1">
      <c r="B146" s="103"/>
      <c r="C146" s="169">
        <v>17</v>
      </c>
      <c r="D146" s="169" t="s">
        <v>115</v>
      </c>
      <c r="E146" s="170"/>
      <c r="F146" s="240" t="s">
        <v>175</v>
      </c>
      <c r="G146" s="241"/>
      <c r="H146" s="241"/>
      <c r="I146" s="241"/>
      <c r="J146" s="171" t="s">
        <v>119</v>
      </c>
      <c r="K146" s="172">
        <v>4.848</v>
      </c>
      <c r="L146" s="242">
        <v>0</v>
      </c>
      <c r="M146" s="243"/>
      <c r="N146" s="244">
        <f>ROUND(L146*K146,2)</f>
        <v>0</v>
      </c>
      <c r="O146" s="241"/>
      <c r="P146" s="241"/>
      <c r="Q146" s="241"/>
      <c r="R146" s="106"/>
      <c r="T146" s="173" t="s">
        <v>3</v>
      </c>
      <c r="U146" s="174" t="s">
        <v>41</v>
      </c>
      <c r="V146" s="175">
        <v>0</v>
      </c>
      <c r="W146" s="175">
        <f>V146*K146</f>
        <v>0</v>
      </c>
      <c r="X146" s="175">
        <v>0</v>
      </c>
      <c r="Y146" s="175">
        <f>X146*K146</f>
        <v>0</v>
      </c>
      <c r="Z146" s="175">
        <v>0</v>
      </c>
      <c r="AA146" s="176">
        <f>Z146*K146</f>
        <v>0</v>
      </c>
      <c r="AR146" s="93" t="s">
        <v>116</v>
      </c>
      <c r="AT146" s="93" t="s">
        <v>115</v>
      </c>
      <c r="AU146" s="93" t="s">
        <v>88</v>
      </c>
      <c r="AY146" s="93" t="s">
        <v>114</v>
      </c>
      <c r="BE146" s="177">
        <f>IF(U146="základní",N146,0)</f>
        <v>0</v>
      </c>
      <c r="BF146" s="177">
        <f>IF(U146="snížená",N146,0)</f>
        <v>0</v>
      </c>
      <c r="BG146" s="177">
        <f>IF(U146="zákl. přenesená",N146,0)</f>
        <v>0</v>
      </c>
      <c r="BH146" s="177">
        <f>IF(U146="sníž. přenesená",N146,0)</f>
        <v>0</v>
      </c>
      <c r="BI146" s="177">
        <f>IF(U146="nulová",N146,0)</f>
        <v>0</v>
      </c>
      <c r="BJ146" s="93" t="s">
        <v>18</v>
      </c>
      <c r="BK146" s="177">
        <f>ROUND(L146*K146,2)</f>
        <v>0</v>
      </c>
      <c r="BL146" s="93" t="s">
        <v>116</v>
      </c>
      <c r="BM146" s="93" t="s">
        <v>125</v>
      </c>
    </row>
    <row r="147" spans="2:51" s="183" customFormat="1" ht="22.5" customHeight="1">
      <c r="B147" s="178"/>
      <c r="C147" s="181"/>
      <c r="D147" s="181"/>
      <c r="E147" s="180"/>
      <c r="F147" s="238" t="s">
        <v>176</v>
      </c>
      <c r="G147" s="239"/>
      <c r="H147" s="239"/>
      <c r="I147" s="239"/>
      <c r="J147" s="181"/>
      <c r="K147" s="180"/>
      <c r="L147" s="181"/>
      <c r="M147" s="181"/>
      <c r="N147" s="181"/>
      <c r="O147" s="181"/>
      <c r="P147" s="181"/>
      <c r="Q147" s="181"/>
      <c r="R147" s="182"/>
      <c r="T147" s="184"/>
      <c r="U147" s="181"/>
      <c r="V147" s="181"/>
      <c r="W147" s="181"/>
      <c r="X147" s="181"/>
      <c r="Y147" s="181"/>
      <c r="Z147" s="181"/>
      <c r="AA147" s="185"/>
      <c r="AT147" s="186"/>
      <c r="AU147" s="186"/>
      <c r="AY147" s="186"/>
    </row>
    <row r="148" spans="2:65" s="102" customFormat="1" ht="33" customHeight="1">
      <c r="B148" s="103"/>
      <c r="C148" s="169">
        <v>20</v>
      </c>
      <c r="D148" s="169" t="s">
        <v>115</v>
      </c>
      <c r="E148" s="170"/>
      <c r="F148" s="240" t="s">
        <v>180</v>
      </c>
      <c r="G148" s="241"/>
      <c r="H148" s="241"/>
      <c r="I148" s="241"/>
      <c r="J148" s="171" t="s">
        <v>123</v>
      </c>
      <c r="K148" s="172">
        <v>627.21</v>
      </c>
      <c r="L148" s="242">
        <v>0</v>
      </c>
      <c r="M148" s="243"/>
      <c r="N148" s="244">
        <f>ROUND(L148*K148,2)</f>
        <v>0</v>
      </c>
      <c r="O148" s="241"/>
      <c r="P148" s="241"/>
      <c r="Q148" s="241"/>
      <c r="R148" s="106"/>
      <c r="T148" s="173" t="s">
        <v>3</v>
      </c>
      <c r="U148" s="174" t="s">
        <v>41</v>
      </c>
      <c r="V148" s="175">
        <v>0</v>
      </c>
      <c r="W148" s="175">
        <f>V148*K148</f>
        <v>0</v>
      </c>
      <c r="X148" s="175">
        <v>0</v>
      </c>
      <c r="Y148" s="175">
        <f>X148*K148</f>
        <v>0</v>
      </c>
      <c r="Z148" s="175">
        <v>0</v>
      </c>
      <c r="AA148" s="176">
        <f>Z148*K148</f>
        <v>0</v>
      </c>
      <c r="AR148" s="93" t="s">
        <v>116</v>
      </c>
      <c r="AT148" s="93" t="s">
        <v>115</v>
      </c>
      <c r="AU148" s="93" t="s">
        <v>88</v>
      </c>
      <c r="AY148" s="93" t="s">
        <v>114</v>
      </c>
      <c r="BE148" s="177">
        <f>IF(U148="základní",N148,0)</f>
        <v>0</v>
      </c>
      <c r="BF148" s="177">
        <f>IF(U148="snížená",N148,0)</f>
        <v>0</v>
      </c>
      <c r="BG148" s="177">
        <f>IF(U148="zákl. přenesená",N148,0)</f>
        <v>0</v>
      </c>
      <c r="BH148" s="177">
        <f>IF(U148="sníž. přenesená",N148,0)</f>
        <v>0</v>
      </c>
      <c r="BI148" s="177">
        <f>IF(U148="nulová",N148,0)</f>
        <v>0</v>
      </c>
      <c r="BJ148" s="93" t="s">
        <v>18</v>
      </c>
      <c r="BK148" s="177">
        <f>ROUND(L148*K148,2)</f>
        <v>0</v>
      </c>
      <c r="BL148" s="93" t="s">
        <v>116</v>
      </c>
      <c r="BM148" s="93" t="s">
        <v>125</v>
      </c>
    </row>
    <row r="149" spans="2:51" s="183" customFormat="1" ht="22.5" customHeight="1">
      <c r="B149" s="178"/>
      <c r="C149" s="196"/>
      <c r="D149" s="196"/>
      <c r="E149" s="180"/>
      <c r="F149" s="238"/>
      <c r="G149" s="239"/>
      <c r="H149" s="239"/>
      <c r="I149" s="239"/>
      <c r="J149" s="196"/>
      <c r="K149" s="180"/>
      <c r="L149" s="196"/>
      <c r="M149" s="196"/>
      <c r="N149" s="196"/>
      <c r="O149" s="196"/>
      <c r="P149" s="196"/>
      <c r="Q149" s="196"/>
      <c r="R149" s="182"/>
      <c r="T149" s="184"/>
      <c r="U149" s="196"/>
      <c r="V149" s="196"/>
      <c r="W149" s="196"/>
      <c r="X149" s="196"/>
      <c r="Y149" s="196"/>
      <c r="Z149" s="196"/>
      <c r="AA149" s="185"/>
      <c r="AT149" s="186"/>
      <c r="AU149" s="186"/>
      <c r="AY149" s="186"/>
    </row>
    <row r="150" spans="2:65" s="102" customFormat="1" ht="33" customHeight="1">
      <c r="B150" s="103"/>
      <c r="C150" s="169">
        <v>21</v>
      </c>
      <c r="D150" s="169" t="s">
        <v>115</v>
      </c>
      <c r="E150" s="170" t="s">
        <v>148</v>
      </c>
      <c r="F150" s="240" t="s">
        <v>181</v>
      </c>
      <c r="G150" s="241"/>
      <c r="H150" s="241"/>
      <c r="I150" s="241"/>
      <c r="J150" s="171" t="s">
        <v>119</v>
      </c>
      <c r="K150" s="172">
        <v>606</v>
      </c>
      <c r="L150" s="242">
        <v>0</v>
      </c>
      <c r="M150" s="243"/>
      <c r="N150" s="244">
        <f>ROUND(L150*K150,2)</f>
        <v>0</v>
      </c>
      <c r="O150" s="241"/>
      <c r="P150" s="241"/>
      <c r="Q150" s="241"/>
      <c r="R150" s="106"/>
      <c r="T150" s="173" t="s">
        <v>3</v>
      </c>
      <c r="U150" s="174" t="s">
        <v>41</v>
      </c>
      <c r="V150" s="175">
        <v>0</v>
      </c>
      <c r="W150" s="175">
        <f>V150*K150</f>
        <v>0</v>
      </c>
      <c r="X150" s="175">
        <v>0</v>
      </c>
      <c r="Y150" s="175">
        <f>X150*K150</f>
        <v>0</v>
      </c>
      <c r="Z150" s="175">
        <v>0</v>
      </c>
      <c r="AA150" s="176">
        <f>Z150*K150</f>
        <v>0</v>
      </c>
      <c r="AR150" s="93" t="s">
        <v>116</v>
      </c>
      <c r="AT150" s="93" t="s">
        <v>115</v>
      </c>
      <c r="AU150" s="93" t="s">
        <v>88</v>
      </c>
      <c r="AY150" s="93" t="s">
        <v>114</v>
      </c>
      <c r="BE150" s="177">
        <f>IF(U150="základní",N150,0)</f>
        <v>0</v>
      </c>
      <c r="BF150" s="177">
        <f>IF(U150="snížená",N150,0)</f>
        <v>0</v>
      </c>
      <c r="BG150" s="177">
        <f>IF(U150="zákl. přenesená",N150,0)</f>
        <v>0</v>
      </c>
      <c r="BH150" s="177">
        <f>IF(U150="sníž. přenesená",N150,0)</f>
        <v>0</v>
      </c>
      <c r="BI150" s="177">
        <f>IF(U150="nulová",N150,0)</f>
        <v>0</v>
      </c>
      <c r="BJ150" s="93" t="s">
        <v>18</v>
      </c>
      <c r="BK150" s="177">
        <f>ROUND(L150*K150,2)</f>
        <v>0</v>
      </c>
      <c r="BL150" s="93" t="s">
        <v>116</v>
      </c>
      <c r="BM150" s="93" t="s">
        <v>125</v>
      </c>
    </row>
    <row r="151" spans="2:51" s="183" customFormat="1" ht="22.5" customHeight="1">
      <c r="B151" s="199"/>
      <c r="C151" s="198"/>
      <c r="D151" s="198"/>
      <c r="E151" s="200"/>
      <c r="F151" s="281"/>
      <c r="G151" s="282"/>
      <c r="H151" s="282"/>
      <c r="I151" s="282"/>
      <c r="J151" s="198"/>
      <c r="K151" s="200"/>
      <c r="L151" s="198"/>
      <c r="M151" s="198"/>
      <c r="N151" s="198"/>
      <c r="O151" s="198"/>
      <c r="P151" s="198"/>
      <c r="Q151" s="198"/>
      <c r="R151" s="201"/>
      <c r="T151" s="184"/>
      <c r="U151" s="196"/>
      <c r="V151" s="196"/>
      <c r="W151" s="196"/>
      <c r="X151" s="196"/>
      <c r="Y151" s="196"/>
      <c r="Z151" s="196"/>
      <c r="AA151" s="185"/>
      <c r="AT151" s="186"/>
      <c r="AU151" s="186"/>
      <c r="AY151" s="186"/>
    </row>
  </sheetData>
  <sheetProtection password="EA73" sheet="1"/>
  <mergeCells count="131">
    <mergeCell ref="L150:M150"/>
    <mergeCell ref="N150:Q150"/>
    <mergeCell ref="F151:I151"/>
    <mergeCell ref="F149:I14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N89:Q89"/>
    <mergeCell ref="N91:Q91"/>
    <mergeCell ref="L93:Q93"/>
    <mergeCell ref="C99:Q99"/>
    <mergeCell ref="M81:P81"/>
    <mergeCell ref="M83:Q83"/>
    <mergeCell ref="M84:Q84"/>
    <mergeCell ref="C86:G86"/>
    <mergeCell ref="N86:Q86"/>
    <mergeCell ref="N88:Q88"/>
    <mergeCell ref="F101:P101"/>
    <mergeCell ref="F102:P102"/>
    <mergeCell ref="M104:P104"/>
    <mergeCell ref="M106:Q106"/>
    <mergeCell ref="M107:Q107"/>
    <mergeCell ref="F109:I109"/>
    <mergeCell ref="L109:M109"/>
    <mergeCell ref="N109:Q109"/>
    <mergeCell ref="L116:M116"/>
    <mergeCell ref="N116:Q116"/>
    <mergeCell ref="F117:I117"/>
    <mergeCell ref="F113:I113"/>
    <mergeCell ref="L113:M113"/>
    <mergeCell ref="N113:Q113"/>
    <mergeCell ref="F114:I114"/>
    <mergeCell ref="F115:I115"/>
    <mergeCell ref="F124:I124"/>
    <mergeCell ref="F125:I125"/>
    <mergeCell ref="F126:I126"/>
    <mergeCell ref="F127:I127"/>
    <mergeCell ref="F118:I118"/>
    <mergeCell ref="L118:M118"/>
    <mergeCell ref="F119:I119"/>
    <mergeCell ref="L124:M124"/>
    <mergeCell ref="H1:K1"/>
    <mergeCell ref="F122:I122"/>
    <mergeCell ref="L122:M122"/>
    <mergeCell ref="N122:Q122"/>
    <mergeCell ref="F123:I123"/>
    <mergeCell ref="F120:I120"/>
    <mergeCell ref="L120:M120"/>
    <mergeCell ref="N120:Q120"/>
    <mergeCell ref="N118:Q118"/>
    <mergeCell ref="F116:I116"/>
    <mergeCell ref="N124:Q124"/>
    <mergeCell ref="L126:M126"/>
    <mergeCell ref="N126:Q126"/>
    <mergeCell ref="S2:AC2"/>
    <mergeCell ref="F150:I150"/>
    <mergeCell ref="N110:Q110"/>
    <mergeCell ref="N111:Q111"/>
    <mergeCell ref="N112:Q112"/>
    <mergeCell ref="F121:I121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46:I146"/>
    <mergeCell ref="L146:M146"/>
    <mergeCell ref="N146:Q146"/>
    <mergeCell ref="F139:I139"/>
    <mergeCell ref="F140:I140"/>
    <mergeCell ref="L140:M140"/>
    <mergeCell ref="N140:Q140"/>
    <mergeCell ref="F142:I142"/>
    <mergeCell ref="L142:M142"/>
    <mergeCell ref="N142:Q142"/>
    <mergeCell ref="F141:I141"/>
    <mergeCell ref="F148:I148"/>
    <mergeCell ref="L148:M148"/>
    <mergeCell ref="N148:Q148"/>
    <mergeCell ref="F147:I147"/>
    <mergeCell ref="F143:I143"/>
    <mergeCell ref="F144:I144"/>
    <mergeCell ref="L144:M144"/>
    <mergeCell ref="N144:Q144"/>
    <mergeCell ref="F145:I14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Nováková Monika Bc.</cp:lastModifiedBy>
  <dcterms:created xsi:type="dcterms:W3CDTF">2016-05-23T10:22:20Z</dcterms:created>
  <dcterms:modified xsi:type="dcterms:W3CDTF">2016-09-27T08:08:36Z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